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11490" firstSheet="3" activeTab="3"/>
  </bookViews>
  <sheets>
    <sheet name="Master Sheet" sheetId="10" r:id="rId1"/>
    <sheet name="GA-55" sheetId="2" r:id="rId2"/>
    <sheet name="Other Deduction" sheetId="1" r:id="rId3"/>
    <sheet name="Form 16" sheetId="9" r:id="rId4"/>
    <sheet name="Sheet1" sheetId="12" state="hidden" r:id="rId5"/>
  </sheets>
  <functionGroups/>
  <externalReferences>
    <externalReference r:id="rId6"/>
  </externalReferences>
  <definedNames>
    <definedName name="_tds1">#REF!</definedName>
    <definedName name="_tds2">#REF!</definedName>
    <definedName name="AIR.Code001">#REF!</definedName>
    <definedName name="AIR.Code002">#REF!</definedName>
    <definedName name="AIR.Code003">#REF!</definedName>
    <definedName name="AIR.Code004">#REF!</definedName>
    <definedName name="AIR.Code005">#REF!</definedName>
    <definedName name="AIR.Code006">#REF!</definedName>
    <definedName name="AIR.Code007">#REF!</definedName>
    <definedName name="AIR.Code008">#REF!</definedName>
    <definedName name="AIR.TaxExmpIntInc">#REF!</definedName>
    <definedName name="Bank1">#REF!</definedName>
    <definedName name="Bank10">#REF!</definedName>
    <definedName name="Bank11">#REF!</definedName>
    <definedName name="Bank12">#REF!</definedName>
    <definedName name="Bank2">#REF!</definedName>
    <definedName name="Bank3">#REF!</definedName>
    <definedName name="Bank4">#REF!</definedName>
    <definedName name="Bank5">#REF!</definedName>
    <definedName name="Bank6">#REF!</definedName>
    <definedName name="Bank6PCAR">#REF!</definedName>
    <definedName name="Bank7">#REF!</definedName>
    <definedName name="Bank8">#REF!</definedName>
    <definedName name="Bank9">#REF!</definedName>
    <definedName name="BankAccNo">#REF!</definedName>
    <definedName name="BankArrear">#REF!</definedName>
    <definedName name="BankArrear0">#REF!</definedName>
    <definedName name="BankArrear1">#REF!</definedName>
    <definedName name="BankArrear2">#REF!</definedName>
    <definedName name="BankArrear3">#REF!</definedName>
    <definedName name="BankBonus">#REF!</definedName>
    <definedName name="BankDA10">#REF!</definedName>
    <definedName name="BankDA5">#REF!</definedName>
    <definedName name="BankDA6">#REF!</definedName>
    <definedName name="BankDA8">#REF!</definedName>
    <definedName name="BankPL">#REF!</definedName>
    <definedName name="cmb_IncD.BankAccountType">#REF!</definedName>
    <definedName name="cmb_IncD.EcsRequired">#REF!</definedName>
    <definedName name="cmb_TDSal.StateCode">#REF!</definedName>
    <definedName name="cmb_TDSoth.StateCode">#REF!</definedName>
    <definedName name="i_general">#REF!</definedName>
    <definedName name="i_general2">#REF!</definedName>
    <definedName name="i_tds">#REF!</definedName>
    <definedName name="IncD.AdvanceTax">#REF!</definedName>
    <definedName name="IncD.AggregateIncome">#REF!</definedName>
    <definedName name="IncD.BalTaxPayable">#REF!</definedName>
    <definedName name="IncD.BankAccountNumber">#REF!</definedName>
    <definedName name="IncD.BankAccountType">#REF!</definedName>
    <definedName name="IncD.EcsRequired">#REF!</definedName>
    <definedName name="IncD.EducationCess">#REF!</definedName>
    <definedName name="IncD.FamPension">#REF!</definedName>
    <definedName name="IncD.GrossTaxLiability">#REF!</definedName>
    <definedName name="IncD.GrossTotIncome">#REF!</definedName>
    <definedName name="IncD.IncomeFromOS">#REF!</definedName>
    <definedName name="IncD.IncomeFromSal">#REF!</definedName>
    <definedName name="IncD.IndInterest">#REF!</definedName>
    <definedName name="IncD.IntrstPayUs234A">#REF!</definedName>
    <definedName name="IncD.IntrstPayUs234B">#REF!</definedName>
    <definedName name="IncD.IntrstPayUs234C">#REF!</definedName>
    <definedName name="IncD.MICRCode">#REF!</definedName>
    <definedName name="IncD.NetAgriculturalIncome">#REF!</definedName>
    <definedName name="IncD.NetTaxLiability">#REF!</definedName>
    <definedName name="IncD.RebateOnAgriInc">#REF!</definedName>
    <definedName name="IncD.RefundDue">#REF!</definedName>
    <definedName name="IncD.Section80C">#REF!</definedName>
    <definedName name="IncD.Section80CCC">#REF!</definedName>
    <definedName name="IncD.Section80CCD">#REF!</definedName>
    <definedName name="IncD.Section80D">#REF!</definedName>
    <definedName name="IncD.Section80DD">#REF!</definedName>
    <definedName name="IncD.Section80DDB">#REF!</definedName>
    <definedName name="IncD.Section80E">#REF!</definedName>
    <definedName name="IncD.Section80G">#REF!</definedName>
    <definedName name="IncD.Section80GG">#REF!</definedName>
    <definedName name="IncD.Section80GGA">#REF!</definedName>
    <definedName name="IncD.Section80GGC">#REF!</definedName>
    <definedName name="IncD.Section80U">#REF!</definedName>
    <definedName name="IncD.Section89">#REF!</definedName>
    <definedName name="IncD.Section90and91">#REF!</definedName>
    <definedName name="IncD.SelfAssessmentTax">#REF!</definedName>
    <definedName name="IncD.SurchargeOnTaxPayable">#REF!</definedName>
    <definedName name="IncD.TaxOnAggregateInc">#REF!</definedName>
    <definedName name="IncD.TDS">#REF!</definedName>
    <definedName name="IncD.TotalChapVIADeductions">#REF!</definedName>
    <definedName name="IncD.TotalIncome">#REF!</definedName>
    <definedName name="IncD.TotalIntrstPay">#REF!</definedName>
    <definedName name="IncD.TotalTaxesPaid">#REF!</definedName>
    <definedName name="IncD.TotalTaxPayable">#REF!</definedName>
    <definedName name="IncD.TotTaxPlusIntrstPay">#REF!</definedName>
    <definedName name="IT.Amt">#REF!</definedName>
    <definedName name="IT.FormulaOFS">#REF!</definedName>
    <definedName name="_xlnm.Print_Area" localSheetId="3">'Form 16'!$A$1:$L$157</definedName>
    <definedName name="_xlnm.Print_Area" localSheetId="1">'GA-55'!$C$3:$AC$37</definedName>
    <definedName name="Sex">'Other Deduction'!#REF!</definedName>
    <definedName name="sheet1.CityOrTownOrDistrict">#REF!</definedName>
    <definedName name="sheet1.DOB">#REF!</definedName>
    <definedName name="sheet1.EmployerCategory1">#REF!</definedName>
    <definedName name="sheet1.FirstName">#REF!</definedName>
    <definedName name="sheet1.Gender1">#REF!</definedName>
    <definedName name="sheet1.LocalityOrArea">#REF!</definedName>
    <definedName name="sheet1.MiddleName">#REF!</definedName>
    <definedName name="sheet1.newstcode">#REF!</definedName>
    <definedName name="sheet1.OrigRetFiledDate">#REF!</definedName>
    <definedName name="sheet1.PAN">#REF!</definedName>
    <definedName name="sheet1.PhoneNo">#REF!</definedName>
    <definedName name="sheet1.PinCode">#REF!</definedName>
    <definedName name="sheet1.ReceiptNo">#REF!</definedName>
    <definedName name="sheet1.ResidenceName">#REF!</definedName>
    <definedName name="sheet1.ResidenceNo">#REF!</definedName>
    <definedName name="sheet1.ResidentialStatus">#REF!</definedName>
    <definedName name="sheet1.ResidentialStatus1">#REF!</definedName>
    <definedName name="sheet1.ReturnFileSec">#REF!</definedName>
    <definedName name="sheet1.ReturnFileSec1">#REF!</definedName>
    <definedName name="sheet1.ReturnType">#REF!</definedName>
    <definedName name="sheet1.ReturnType1">#REF!</definedName>
    <definedName name="sheet1.RoadOrStreet">#REF!</definedName>
    <definedName name="sheet1.StateCode">#REF!</definedName>
    <definedName name="sheet1.StateCode1">#REF!</definedName>
    <definedName name="sheet1.Status">#REF!</definedName>
    <definedName name="sheet1.Status1">#REF!</definedName>
    <definedName name="sheet1.STDcode">#REF!</definedName>
    <definedName name="sheet1.SurNameOrOrgName">#REF!</definedName>
    <definedName name="sheet1.SwVersionNo">#REF!</definedName>
    <definedName name="TaxP.Amt">#REF!</definedName>
    <definedName name="TaxP.BSRCode">#REF!</definedName>
    <definedName name="TaxP.DateDep">#REF!</definedName>
    <definedName name="TaxP.NameOfBank">#REF!</definedName>
    <definedName name="TaxP.NameOfBranch">#REF!</definedName>
    <definedName name="TaxP.SrlNoOfChaln">#REF!</definedName>
    <definedName name="TDS_Sum">#REF!</definedName>
    <definedName name="TDS1.TotalTDSSal">#REF!</definedName>
    <definedName name="TDS2_sum">#REF!</definedName>
    <definedName name="TDSal.AddrDetail">#REF!</definedName>
    <definedName name="TDSal.CityOrTownOrDistrict">#REF!</definedName>
    <definedName name="TDSal.DeductUnderChapVIA">#REF!</definedName>
    <definedName name="TDSal.EmployerOrDeductorOrCollecterName">#REF!</definedName>
    <definedName name="TDSal.IncChrgSal">#REF!</definedName>
    <definedName name="TDSal.PinCode">#REF!</definedName>
    <definedName name="TDSal.StateCode">#REF!</definedName>
    <definedName name="TDSal.TAN">#REF!</definedName>
    <definedName name="TDSal.TaxPayIncluSurchEdnCes">#REF!</definedName>
    <definedName name="TDSal.TaxPayRefund">#REF!</definedName>
    <definedName name="TDSal.TotalTDSSal">#REF!</definedName>
    <definedName name="TDSoth.AddrDetail">#REF!</definedName>
    <definedName name="TDSoth.AmtPaid">#REF!</definedName>
    <definedName name="TDSoth.CityOrTownOrDistrict">#REF!</definedName>
    <definedName name="TDSoth.ClaimOutOfTotTDSOnAmtPaid">#REF!</definedName>
    <definedName name="TDSoth.DatePayCred">#REF!</definedName>
    <definedName name="TDSoth.EmployerOrDeductorOrCollecterName">#REF!</definedName>
    <definedName name="TDSoth.PinCode">#REF!</definedName>
    <definedName name="TDSoth.StateCode">#REF!</definedName>
    <definedName name="TDSoth.TAN">#REF!</definedName>
    <definedName name="TDSoth.TotTDSOnAmtPaid">#REF!</definedName>
    <definedName name="tp">#REF!</definedName>
    <definedName name="Ver.AssesseeVerName">#REF!</definedName>
    <definedName name="Ver.Date">#REF!</definedName>
    <definedName name="Ver.FatherName">#REF!</definedName>
    <definedName name="Ver.IdentificationNoOfTRP">#REF!</definedName>
    <definedName name="Ver.NameOfTRP">#REF!</definedName>
    <definedName name="Ver.Place">#REF!</definedName>
    <definedName name="Ver.ReImbFrmGov">#REF!</definedName>
    <definedName name="Z_01E6FF9C_BB30_4C32_9D09_6DB93F11503E_.wvu.Cols" localSheetId="1" hidden="1">'GA-55'!$AD:$XFD</definedName>
    <definedName name="Z_01E6FF9C_BB30_4C32_9D09_6DB93F11503E_.wvu.Cols" localSheetId="2" hidden="1">'Other Deduction'!$G:$XFD</definedName>
    <definedName name="Z_01E6FF9C_BB30_4C32_9D09_6DB93F11503E_.wvu.PrintArea" localSheetId="1" hidden="1">'GA-55'!$C$3:$AC$35</definedName>
    <definedName name="Z_01E6FF9C_BB30_4C32_9D09_6DB93F11503E_.wvu.Rows" localSheetId="1" hidden="1">'GA-55'!$948:$1048576,'GA-55'!$36:$947</definedName>
    <definedName name="Z_01E6FF9C_BB30_4C32_9D09_6DB93F11503E_.wvu.Rows" localSheetId="2" hidden="1">'Other Deduction'!$562:$1048576,'Other Deduction'!$24:$561</definedName>
    <definedName name="Z_483AFC7C_A53B_4837_A853_31CBC6C9ED1B_.wvu.Cols" localSheetId="1" hidden="1">'GA-55'!$AD:$XFD</definedName>
    <definedName name="Z_483AFC7C_A53B_4837_A853_31CBC6C9ED1B_.wvu.Cols" localSheetId="2" hidden="1">'Other Deduction'!$G:$XFD</definedName>
    <definedName name="Z_483AFC7C_A53B_4837_A853_31CBC6C9ED1B_.wvu.PrintArea" localSheetId="1" hidden="1">'GA-55'!$C$3:$AC$35</definedName>
    <definedName name="Z_483AFC7C_A53B_4837_A853_31CBC6C9ED1B_.wvu.Rows" localSheetId="1" hidden="1">'GA-55'!$948:$1048576,'GA-55'!$36:$947</definedName>
    <definedName name="Z_483AFC7C_A53B_4837_A853_31CBC6C9ED1B_.wvu.Rows" localSheetId="2" hidden="1">'Other Deduction'!$562:$1048576,'Other Deduction'!$24:$561</definedName>
  </definedNames>
  <calcPr calcId="124519"/>
  <customWorkbookViews>
    <customWorkbookView name="x - Personal View" guid="{483AFC7C-A53B-4837-A853-31CBC6C9ED1B}" mergeInterval="0" personalView="1" maximized="1" xWindow="1" yWindow="1" windowWidth="800" windowHeight="382" activeSheetId="1"/>
    <customWorkbookView name="Kalu Ram Kumawat - Personal View" guid="{01E6FF9C-BB30-4C32-9D09-6DB93F11503E}" mergeInterval="0" personalView="1" maximized="1" xWindow="1" yWindow="1" windowWidth="1024" windowHeight="547" activeSheetId="1"/>
  </customWorkbookViews>
</workbook>
</file>

<file path=xl/calcChain.xml><?xml version="1.0" encoding="utf-8"?>
<calcChain xmlns="http://schemas.openxmlformats.org/spreadsheetml/2006/main">
  <c r="Q2" i="12"/>
  <c r="I101" i="9" l="1"/>
  <c r="H156" l="1"/>
  <c r="H155"/>
  <c r="A64"/>
  <c r="G63"/>
  <c r="B63"/>
  <c r="A8"/>
  <c r="A7"/>
  <c r="T9" i="2"/>
  <c r="Q9"/>
  <c r="D9"/>
  <c r="AB5"/>
  <c r="AB6"/>
  <c r="U5"/>
  <c r="P5"/>
  <c r="K5"/>
  <c r="D5"/>
  <c r="C3"/>
  <c r="AB1"/>
  <c r="V1"/>
  <c r="R1"/>
  <c r="O1"/>
  <c r="I1"/>
  <c r="D1"/>
  <c r="G9" i="9" l="1"/>
  <c r="P8" i="2" l="1"/>
  <c r="H9"/>
  <c r="D24" l="1"/>
  <c r="O24" s="1"/>
  <c r="I9"/>
  <c r="O9"/>
  <c r="O8"/>
  <c r="AA23" l="1"/>
  <c r="AA25"/>
  <c r="AA26"/>
  <c r="AA27"/>
  <c r="AA28"/>
  <c r="AA29"/>
  <c r="G146" i="9" l="1"/>
  <c r="G8"/>
  <c r="G7"/>
  <c r="B146"/>
  <c r="Z30" i="2"/>
  <c r="B40" i="9" l="1"/>
  <c r="B28"/>
  <c r="A9"/>
  <c r="G12"/>
  <c r="D12"/>
  <c r="I131"/>
  <c r="K131" s="1"/>
  <c r="I130"/>
  <c r="K130" s="1"/>
  <c r="I129"/>
  <c r="K129" s="1"/>
  <c r="G125"/>
  <c r="I125" s="1"/>
  <c r="K125" s="1"/>
  <c r="I124"/>
  <c r="K124" s="1"/>
  <c r="I120"/>
  <c r="K120" s="1"/>
  <c r="I119"/>
  <c r="K119" s="1"/>
  <c r="B61" l="1"/>
  <c r="A147"/>
  <c r="S9" i="2" l="1"/>
  <c r="H21"/>
  <c r="O21" s="1"/>
  <c r="AA21" s="1"/>
  <c r="N25"/>
  <c r="AB25" s="1"/>
  <c r="N26"/>
  <c r="AB26" s="1"/>
  <c r="N27"/>
  <c r="AB27" s="1"/>
  <c r="N28"/>
  <c r="AB28" s="1"/>
  <c r="N29"/>
  <c r="AB29" s="1"/>
  <c r="I116" i="9"/>
  <c r="K116" s="1"/>
  <c r="AA24" i="2"/>
  <c r="A3" i="1" l="1"/>
  <c r="D10" i="2"/>
  <c r="Y10"/>
  <c r="Y11" s="1"/>
  <c r="Y12" s="1"/>
  <c r="Y13" s="1"/>
  <c r="Y14" s="1"/>
  <c r="Y15" s="1"/>
  <c r="Y16" s="1"/>
  <c r="Y17" s="1"/>
  <c r="J11"/>
  <c r="S10" l="1"/>
  <c r="I10"/>
  <c r="H10"/>
  <c r="O10"/>
  <c r="N24"/>
  <c r="AB24" s="1"/>
  <c r="Y30"/>
  <c r="U30"/>
  <c r="K10"/>
  <c r="K11" s="1"/>
  <c r="K12" s="1"/>
  <c r="K13" s="1"/>
  <c r="K14" s="1"/>
  <c r="K15" s="1"/>
  <c r="K16" s="1"/>
  <c r="K17" s="1"/>
  <c r="K18" s="1"/>
  <c r="K19" s="1"/>
  <c r="K20" s="1"/>
  <c r="K30" l="1"/>
  <c r="W10"/>
  <c r="V10"/>
  <c r="AA9" l="1"/>
  <c r="Q10" l="1"/>
  <c r="W11"/>
  <c r="V11"/>
  <c r="T10"/>
  <c r="R10"/>
  <c r="P10"/>
  <c r="J12"/>
  <c r="J13" s="1"/>
  <c r="J14" s="1"/>
  <c r="J15" s="1"/>
  <c r="J16" s="1"/>
  <c r="J17" s="1"/>
  <c r="J18" s="1"/>
  <c r="J19" s="1"/>
  <c r="J20" s="1"/>
  <c r="J10"/>
  <c r="M10"/>
  <c r="L10"/>
  <c r="G10"/>
  <c r="F10"/>
  <c r="E10"/>
  <c r="E11"/>
  <c r="E12"/>
  <c r="E13"/>
  <c r="E14"/>
  <c r="E15"/>
  <c r="E16"/>
  <c r="E17"/>
  <c r="E18"/>
  <c r="E19"/>
  <c r="E20"/>
  <c r="J30" l="1"/>
  <c r="G11"/>
  <c r="G12" s="1"/>
  <c r="G13" s="1"/>
  <c r="G14" s="1"/>
  <c r="G15" s="1"/>
  <c r="G16" s="1"/>
  <c r="G17" s="1"/>
  <c r="G18" s="1"/>
  <c r="G19" s="1"/>
  <c r="G20" s="1"/>
  <c r="R11"/>
  <c r="R12" s="1"/>
  <c r="R13" s="1"/>
  <c r="R14" s="1"/>
  <c r="R15" s="1"/>
  <c r="R16" s="1"/>
  <c r="R17" s="1"/>
  <c r="R18" s="1"/>
  <c r="R19" s="1"/>
  <c r="R20" s="1"/>
  <c r="Q11"/>
  <c r="Q12" s="1"/>
  <c r="Q13" s="1"/>
  <c r="Q14" s="1"/>
  <c r="Q15" s="1"/>
  <c r="Q16" s="1"/>
  <c r="Q17" s="1"/>
  <c r="Q18" s="1"/>
  <c r="Q19" s="1"/>
  <c r="Q20" s="1"/>
  <c r="E30"/>
  <c r="F11"/>
  <c r="F12" s="1"/>
  <c r="F13" s="1"/>
  <c r="F14" s="1"/>
  <c r="F15" s="1"/>
  <c r="F16" s="1"/>
  <c r="F17" s="1"/>
  <c r="F18" s="1"/>
  <c r="F19" s="1"/>
  <c r="F20" s="1"/>
  <c r="L11"/>
  <c r="L12" s="1"/>
  <c r="L13" s="1"/>
  <c r="L14" s="1"/>
  <c r="L15" s="1"/>
  <c r="L16" s="1"/>
  <c r="L17" s="1"/>
  <c r="L18" s="1"/>
  <c r="L19" s="1"/>
  <c r="L20" s="1"/>
  <c r="P11"/>
  <c r="P12" s="1"/>
  <c r="P13" s="1"/>
  <c r="P14" s="1"/>
  <c r="P15" s="1"/>
  <c r="P16" s="1"/>
  <c r="P17" s="1"/>
  <c r="P18" s="1"/>
  <c r="P19" s="1"/>
  <c r="P20" s="1"/>
  <c r="T11"/>
  <c r="D11"/>
  <c r="W12"/>
  <c r="W13" s="1"/>
  <c r="W14" s="1"/>
  <c r="W15" s="1"/>
  <c r="W16" s="1"/>
  <c r="W17" s="1"/>
  <c r="W18" s="1"/>
  <c r="W19" s="1"/>
  <c r="W20" s="1"/>
  <c r="V12"/>
  <c r="V13" s="1"/>
  <c r="V14" s="1"/>
  <c r="V15" s="1"/>
  <c r="V16" s="1"/>
  <c r="V17" s="1"/>
  <c r="V18" s="1"/>
  <c r="V19" s="1"/>
  <c r="V20" s="1"/>
  <c r="N9"/>
  <c r="M11"/>
  <c r="M12" s="1"/>
  <c r="M13" s="1"/>
  <c r="M14" s="1"/>
  <c r="M15" s="1"/>
  <c r="M16" s="1"/>
  <c r="M17" s="1"/>
  <c r="M18" s="1"/>
  <c r="M19" s="1"/>
  <c r="M20" s="1"/>
  <c r="S11" l="1"/>
  <c r="I11"/>
  <c r="X10"/>
  <c r="X11" s="1"/>
  <c r="T12"/>
  <c r="O11"/>
  <c r="H11"/>
  <c r="L30"/>
  <c r="F30"/>
  <c r="R30"/>
  <c r="D12"/>
  <c r="P30"/>
  <c r="V30"/>
  <c r="N10"/>
  <c r="W30"/>
  <c r="M30"/>
  <c r="Q30"/>
  <c r="G30"/>
  <c r="AA11" l="1"/>
  <c r="S12"/>
  <c r="I12"/>
  <c r="B29" i="9"/>
  <c r="AA10" i="2"/>
  <c r="AB10" s="1"/>
  <c r="T13"/>
  <c r="X12"/>
  <c r="B30" i="9"/>
  <c r="H18"/>
  <c r="I114"/>
  <c r="K114" s="1"/>
  <c r="I117"/>
  <c r="K117" s="1"/>
  <c r="O12" i="2"/>
  <c r="H12"/>
  <c r="D13"/>
  <c r="N11"/>
  <c r="AB11" l="1"/>
  <c r="AA12"/>
  <c r="I13"/>
  <c r="D23"/>
  <c r="H23" s="1"/>
  <c r="S13"/>
  <c r="H22"/>
  <c r="T14"/>
  <c r="X13"/>
  <c r="B31" i="9"/>
  <c r="K18"/>
  <c r="O13" i="2"/>
  <c r="H13"/>
  <c r="N21"/>
  <c r="AB21" s="1"/>
  <c r="N12"/>
  <c r="D14"/>
  <c r="AA13" l="1"/>
  <c r="S14"/>
  <c r="I14"/>
  <c r="AB12"/>
  <c r="N22"/>
  <c r="O22"/>
  <c r="AA22" s="1"/>
  <c r="T15"/>
  <c r="X14"/>
  <c r="B32" i="9"/>
  <c r="O14" i="2"/>
  <c r="H14"/>
  <c r="N13"/>
  <c r="AB13" s="1"/>
  <c r="D15"/>
  <c r="AA14" l="1"/>
  <c r="AB22"/>
  <c r="S15"/>
  <c r="I15"/>
  <c r="T16"/>
  <c r="X15"/>
  <c r="B33" i="9"/>
  <c r="H19"/>
  <c r="O15" i="2"/>
  <c r="H15"/>
  <c r="N14"/>
  <c r="D16"/>
  <c r="I16" s="1"/>
  <c r="AA15" l="1"/>
  <c r="AB14"/>
  <c r="S16"/>
  <c r="H16"/>
  <c r="T17"/>
  <c r="K19" i="9"/>
  <c r="X16" i="2"/>
  <c r="B34" i="9"/>
  <c r="O16" i="2"/>
  <c r="AA16" s="1"/>
  <c r="N15"/>
  <c r="D17"/>
  <c r="I17" s="1"/>
  <c r="AB15" l="1"/>
  <c r="S17"/>
  <c r="H17"/>
  <c r="T18"/>
  <c r="B35" i="9"/>
  <c r="X17" i="2"/>
  <c r="O17"/>
  <c r="N16"/>
  <c r="AB16" s="1"/>
  <c r="AB9"/>
  <c r="D18"/>
  <c r="I18" s="1"/>
  <c r="AA17" l="1"/>
  <c r="S18"/>
  <c r="H18"/>
  <c r="T19"/>
  <c r="X18"/>
  <c r="B36" i="9"/>
  <c r="H20"/>
  <c r="O18" i="2"/>
  <c r="N17"/>
  <c r="N23"/>
  <c r="AB23" s="1"/>
  <c r="D19"/>
  <c r="I19" s="1"/>
  <c r="AA18" l="1"/>
  <c r="S19"/>
  <c r="H19"/>
  <c r="AB17"/>
  <c r="T20"/>
  <c r="K20" i="9"/>
  <c r="X19" i="2"/>
  <c r="B37" i="9"/>
  <c r="O19" i="2"/>
  <c r="N18"/>
  <c r="AB18" s="1"/>
  <c r="D20"/>
  <c r="I20" s="1"/>
  <c r="AA19" l="1"/>
  <c r="S20"/>
  <c r="S30" s="1"/>
  <c r="H20"/>
  <c r="T30"/>
  <c r="B38" i="9"/>
  <c r="X20" i="2"/>
  <c r="H21" i="9" s="1"/>
  <c r="I30" i="2"/>
  <c r="O20"/>
  <c r="AA20" s="1"/>
  <c r="N19"/>
  <c r="D30"/>
  <c r="AB19" l="1"/>
  <c r="I115" i="9"/>
  <c r="K115" s="1"/>
  <c r="X30" i="2"/>
  <c r="F9" i="1" s="1"/>
  <c r="B39" i="9"/>
  <c r="B41" s="1"/>
  <c r="K21"/>
  <c r="K22" s="1"/>
  <c r="H22"/>
  <c r="H30" i="2"/>
  <c r="AA30"/>
  <c r="F21" i="1"/>
  <c r="N20" i="2" l="1"/>
  <c r="F22" i="9" l="1"/>
  <c r="AB20" i="2"/>
  <c r="N30"/>
  <c r="F5" i="1" l="1"/>
  <c r="F18" s="1"/>
  <c r="O30" i="2"/>
  <c r="J90" i="9" l="1"/>
  <c r="J95" s="1"/>
  <c r="L103" s="1"/>
  <c r="L108" s="1"/>
  <c r="I113"/>
  <c r="AB30" i="2"/>
  <c r="I118" i="9" l="1"/>
  <c r="K118" s="1"/>
  <c r="G121"/>
  <c r="K113"/>
  <c r="F13" i="1" l="1"/>
  <c r="K121" i="9"/>
  <c r="K132" s="1"/>
  <c r="K134" s="1"/>
  <c r="I121"/>
  <c r="A22" i="1"/>
  <c r="D22"/>
  <c r="O3" i="12" l="1"/>
  <c r="O4"/>
  <c r="O2"/>
  <c r="F7" i="1"/>
  <c r="O5" i="12" l="1"/>
  <c r="K136" i="9" s="1"/>
  <c r="K138" s="1"/>
  <c r="K139" s="1"/>
  <c r="K140" l="1"/>
  <c r="K142" s="1"/>
  <c r="K144" s="1"/>
  <c r="I64"/>
  <c r="D21" i="1" l="1"/>
  <c r="A21"/>
</calcChain>
</file>

<file path=xl/sharedStrings.xml><?xml version="1.0" encoding="utf-8"?>
<sst xmlns="http://schemas.openxmlformats.org/spreadsheetml/2006/main" count="360" uniqueCount="299">
  <si>
    <t>PS Aarampura</t>
  </si>
  <si>
    <t>SI LOAN + INT</t>
  </si>
  <si>
    <t>Basic Pay</t>
  </si>
  <si>
    <t>Dearness Pay</t>
  </si>
  <si>
    <t>UPS Pathraj Kala</t>
  </si>
  <si>
    <t>UPS Manda</t>
  </si>
  <si>
    <t>LIC</t>
  </si>
  <si>
    <t>UPS Ramsinghpura</t>
  </si>
  <si>
    <t>Month</t>
  </si>
  <si>
    <t>SI</t>
  </si>
  <si>
    <t>UPS Kuhada Khurd</t>
  </si>
  <si>
    <t>UPS Banediya Charnan</t>
  </si>
  <si>
    <t>GSS Ganeshganj</t>
  </si>
  <si>
    <t>UPS Laxmipura Dhakaran</t>
  </si>
  <si>
    <t>UPS Raghunathpura</t>
  </si>
  <si>
    <t>UPS Sandla</t>
  </si>
  <si>
    <t>Spl. Pay</t>
  </si>
  <si>
    <t>D.A.</t>
  </si>
  <si>
    <t>Taxable Amt</t>
  </si>
  <si>
    <t>PAN :</t>
  </si>
  <si>
    <t>(i)</t>
  </si>
  <si>
    <t>(ii)</t>
  </si>
  <si>
    <t>(iii)</t>
  </si>
  <si>
    <t>(iv)</t>
  </si>
  <si>
    <t>(vi)</t>
  </si>
  <si>
    <t>(vii)</t>
  </si>
  <si>
    <t>Nil</t>
  </si>
  <si>
    <t>2,50,001-5,00,000</t>
  </si>
  <si>
    <t>5,00,001-10,00,000</t>
  </si>
  <si>
    <t>TOTAL</t>
  </si>
  <si>
    <t>Signature of Employee</t>
  </si>
  <si>
    <t>Signature of DDO</t>
  </si>
  <si>
    <t>Tax Deposited</t>
  </si>
  <si>
    <t>Surrender</t>
  </si>
  <si>
    <t>Bonus</t>
  </si>
  <si>
    <t>Fixation Arrear</t>
  </si>
  <si>
    <t>Income Tax / TDS</t>
  </si>
  <si>
    <t>Leave  Pay</t>
  </si>
  <si>
    <t xml:space="preserve">Other </t>
  </si>
  <si>
    <t>HBA Interest</t>
  </si>
  <si>
    <t>HBA Premium</t>
  </si>
  <si>
    <t>Total
Deduction</t>
  </si>
  <si>
    <t>Gross  Salary</t>
  </si>
  <si>
    <t>Washing Allow.</t>
  </si>
  <si>
    <t>3,00,001-5,00,000</t>
  </si>
  <si>
    <t>Rebate Under Section
80C, 80CCC, 80CCD(1)</t>
  </si>
  <si>
    <t>Group Insurance  
Accidental</t>
  </si>
  <si>
    <t>ROP (If any, put the value in minus)</t>
  </si>
  <si>
    <t>Net Payment</t>
  </si>
  <si>
    <t>TAN:</t>
  </si>
  <si>
    <t>No</t>
  </si>
  <si>
    <t>Other Allowance 1</t>
  </si>
  <si>
    <t>Other Allowance 2</t>
  </si>
  <si>
    <t>H.R.A.</t>
  </si>
  <si>
    <t>HRA</t>
  </si>
  <si>
    <t>Salary Arrear 1</t>
  </si>
  <si>
    <t>Salary Arrear 2</t>
  </si>
  <si>
    <t>Salary Arrear 3</t>
  </si>
  <si>
    <t>NAME :</t>
  </si>
  <si>
    <t>ASQPM6311G</t>
  </si>
  <si>
    <t>A/C NO.</t>
  </si>
  <si>
    <t>MOB NO.</t>
  </si>
  <si>
    <t>BASIC+D.A.</t>
  </si>
  <si>
    <t>Bill No. &amp; T.V. No.</t>
  </si>
  <si>
    <t xml:space="preserve">WWW.RAJTEACHERS.NET </t>
  </si>
  <si>
    <t>RAJTEACHERS.NET</t>
  </si>
  <si>
    <t>Yes</t>
  </si>
  <si>
    <t>HITKARI NIDHI</t>
  </si>
  <si>
    <t>RPMF/RGHS</t>
  </si>
  <si>
    <t>INCOME TAX CALCULATION (GA-55) 2022-23</t>
  </si>
  <si>
    <t>DA Arrear 34%</t>
  </si>
  <si>
    <t>FORM NO.16</t>
  </si>
  <si>
    <t>[See rule 31 (1) (a)]</t>
  </si>
  <si>
    <t>Part A</t>
  </si>
  <si>
    <t>Certificate under section 203 of the Income Tax Act, 1961 for tax deducted</t>
  </si>
  <si>
    <t>at source from income chargeable under the head  “ Salaries “</t>
  </si>
  <si>
    <t>Name and address of the employer</t>
  </si>
  <si>
    <t>Name and Designation of the employee</t>
  </si>
  <si>
    <t>PAN of the Deducter</t>
  </si>
  <si>
    <t>TAN of the Deducter</t>
  </si>
  <si>
    <t>PAN of the Employee</t>
  </si>
  <si>
    <t>TDS Circle where annual</t>
  </si>
  <si>
    <t>PERIOD</t>
  </si>
  <si>
    <t>Assessment Year</t>
  </si>
  <si>
    <t>return / statement under</t>
  </si>
  <si>
    <t>FROM</t>
  </si>
  <si>
    <t>TO</t>
  </si>
  <si>
    <t>section 206 is to be filed</t>
  </si>
  <si>
    <t>Smmary of amount Paid/credited and tax Deducted at source thereon in respect of the Employee</t>
  </si>
  <si>
    <t>Quarter(s)</t>
  </si>
  <si>
    <t>Receipt Numbersof Original Quaterly Statements of TDS Under Sub-Section (3) of Section 200</t>
  </si>
  <si>
    <t>Amount Paid cridited</t>
  </si>
  <si>
    <t xml:space="preserve">      Amount of Tax Deducted     (Rs)</t>
  </si>
  <si>
    <t>Amount of Tax Deposited / Remitted                               (Rs)</t>
  </si>
  <si>
    <t>Quarter 1</t>
  </si>
  <si>
    <t>Quarter 2</t>
  </si>
  <si>
    <t>Quarter 3</t>
  </si>
  <si>
    <t>Quarter 4</t>
  </si>
  <si>
    <t>Total</t>
  </si>
  <si>
    <t>I.DETAILS TAX DEDUCTED AND DEPOSITED INTO CENTRAL GOVERNMENT ACCOUNT THROUGH BOOK ADJUSTMENT</t>
  </si>
  <si>
    <t>S.No</t>
  </si>
  <si>
    <t>Tax Deposited In Respect</t>
  </si>
  <si>
    <t>Book Identification Number (BIN)</t>
  </si>
  <si>
    <t>of the deducter</t>
  </si>
  <si>
    <t>Receipt Numbers of</t>
  </si>
  <si>
    <t>DDO Serial No in</t>
  </si>
  <si>
    <t>Date Of Transfer</t>
  </si>
  <si>
    <t>Status of Maching</t>
  </si>
  <si>
    <t>(Rs)</t>
  </si>
  <si>
    <t>Form No.24G</t>
  </si>
  <si>
    <t>with Form.No 24G</t>
  </si>
  <si>
    <t>(dd/mm/yyyy)</t>
  </si>
  <si>
    <t>Total (Rs)</t>
  </si>
  <si>
    <t>II.DETAILS TAX DEDUCTED AND DEPOSITED INTO CENTRAL GOVERNMENT ACCOUNT THROUGH BOOK CHALLANA</t>
  </si>
  <si>
    <t>Book Identification Number (CIN)</t>
  </si>
  <si>
    <t xml:space="preserve">BRS Code of  the </t>
  </si>
  <si>
    <t>Date on Which</t>
  </si>
  <si>
    <t>Challana Serial</t>
  </si>
  <si>
    <t>Bank Branch</t>
  </si>
  <si>
    <t>Number</t>
  </si>
  <si>
    <t>Verification</t>
  </si>
  <si>
    <t>I,</t>
  </si>
  <si>
    <t xml:space="preserve">Son/Doughter of </t>
  </si>
  <si>
    <t xml:space="preserve">  Working In the Capacity Of</t>
  </si>
  <si>
    <t>(Designation) do hereby certify that a sum  of Rs.</t>
  </si>
  <si>
    <t>(in words)</t>
  </si>
  <si>
    <t>has beeen deducted at source and paid to the credit of the Central Government.</t>
  </si>
  <si>
    <t xml:space="preserve"> I further certify that the information given  above is true and correct based on the book of accounts, documents and TDS Statements, TDS Deposited and other available records.</t>
  </si>
  <si>
    <t>Notes :</t>
  </si>
  <si>
    <t>1.  Government deductors to fill information in item I if tax is paid without production of an income-tax challan and in item II if tax .</t>
  </si>
  <si>
    <t xml:space="preserve">        is paid accompanied by an income-tax challan</t>
  </si>
  <si>
    <t>2.  Non-Government deductors to fill information in item II.</t>
  </si>
  <si>
    <t xml:space="preserve">3.  The deductor shall furnish the address of  the Commissioner of  Income-tax (TDS) having jurisdiction as regards TDS </t>
  </si>
  <si>
    <t xml:space="preserve">     statements of the assessee.</t>
  </si>
  <si>
    <t>4.  If an assessee is employed under one employer only during the year, certificate in Form No. 16 issued for the quarter ending on</t>
  </si>
  <si>
    <t xml:space="preserve">      31st March of the financial year shall contain the details of tax deducted and deposited for all the quarters of the financial year.</t>
  </si>
  <si>
    <t xml:space="preserve">5.  If  an  assessee  is  employed  under  more  than  one  employer  during  the  year,  each  of  the employers shall issue Part </t>
  </si>
  <si>
    <t xml:space="preserve">      A of the certificate in Form No. 16 pertaining to the period for which such assessee was employed with each of the employers.</t>
  </si>
  <si>
    <t xml:space="preserve">    Part B (Annexure) of the certificate in Form No.16 may be issued by each of the employers or the last employer at the</t>
  </si>
  <si>
    <t xml:space="preserve">    option of the assessee.</t>
  </si>
  <si>
    <t>6.  In items I and II, in column for tax deposited in respect of deductee, furnish total amount of TDS and education cess."</t>
  </si>
  <si>
    <t>Part B</t>
  </si>
  <si>
    <t>DETAILS OF SALARY PAID AND ANY OTHER INCOME AND TAX DEDUCTED</t>
  </si>
  <si>
    <t>1. Gross Salary *</t>
  </si>
  <si>
    <t>( a ) Salary as per provisions contained in section 17 (1)</t>
  </si>
  <si>
    <t>( b ) Value of perquisites under section 17 (2)</t>
  </si>
  <si>
    <t xml:space="preserve">        (as per Form No. 12 BA, wherever applicable)</t>
  </si>
  <si>
    <t>( c ) Profits in lieu of Salary under section 17 (3)</t>
  </si>
  <si>
    <t>( d ) Total</t>
  </si>
  <si>
    <t>2. Less : Allowance to the extent exempt under section 10</t>
  </si>
  <si>
    <t>a)HRA</t>
  </si>
  <si>
    <t>b)Other</t>
  </si>
  <si>
    <t>3. Balance (1-2)</t>
  </si>
  <si>
    <t xml:space="preserve">4. Deductions :          </t>
  </si>
  <si>
    <t>(a) Standard deduction</t>
  </si>
  <si>
    <t>Rs.</t>
  </si>
  <si>
    <t>(b) Entertainment allowance</t>
  </si>
  <si>
    <t>(c) Tax on Employment</t>
  </si>
  <si>
    <t>5. Aggregate of 4 (a to c)</t>
  </si>
  <si>
    <t>6. Income chargeable under the Head ‘Salaries’(3-5)</t>
  </si>
  <si>
    <t>7. Add. : Any other income reported by the employee</t>
  </si>
  <si>
    <t>Less:-  Loss From House Properties</t>
  </si>
  <si>
    <t>8. Gross total income  (6+7)</t>
  </si>
  <si>
    <t>Gross Amount</t>
  </si>
  <si>
    <t>Qualifying Amt.</t>
  </si>
  <si>
    <t>Deductible Amt.</t>
  </si>
  <si>
    <t xml:space="preserve">9. Deductions Under Chapter VIA    </t>
  </si>
  <si>
    <t>A.</t>
  </si>
  <si>
    <t>Sections 80C,80CC and 80CCD1</t>
  </si>
  <si>
    <t>(a)</t>
  </si>
  <si>
    <t>Section 80C</t>
  </si>
  <si>
    <t xml:space="preserve">GPF/NPS </t>
  </si>
  <si>
    <t>STATE INSURANCE</t>
  </si>
  <si>
    <t>Group Ins.</t>
  </si>
  <si>
    <t>House Loan Installment</t>
  </si>
  <si>
    <t>Others</t>
  </si>
  <si>
    <t>(b)</t>
  </si>
  <si>
    <t>Section 80CCC</t>
  </si>
  <si>
    <t>(c)</t>
  </si>
  <si>
    <t>Section 80CCD</t>
  </si>
  <si>
    <t xml:space="preserve">Aggregate amount deductible under the three sections </t>
  </si>
  <si>
    <t>i.e.80C, 80CCC and 80CCD</t>
  </si>
  <si>
    <t>(d)</t>
  </si>
  <si>
    <t>Section 80CCD2</t>
  </si>
  <si>
    <t>(e)</t>
  </si>
  <si>
    <t>Section 80CCD (1B)</t>
  </si>
  <si>
    <t>B.</t>
  </si>
  <si>
    <t>Other Sections ( e.g. 80E, 80G, 80TTA etc) Under Chapter VIA</t>
  </si>
  <si>
    <t>10. Aggregate of deductible amount under chapter VI-A</t>
  </si>
  <si>
    <t>11. Total Income (8-10 )</t>
  </si>
  <si>
    <t xml:space="preserve">12. Tax on Total Income </t>
  </si>
  <si>
    <t>13. Rebate U/S 87a</t>
  </si>
  <si>
    <t>14. Tax Payable on total income (12-13)</t>
  </si>
  <si>
    <t>15.Education &amp; Health Cess 4%</t>
  </si>
  <si>
    <t>16. Tax payable (14+15)</t>
  </si>
  <si>
    <t>17. Relife Under Section 89 (attach details)</t>
  </si>
  <si>
    <t>18. Tax payable (16-17)</t>
  </si>
  <si>
    <t>19.Tax Deducted at source U/S 192</t>
  </si>
  <si>
    <t>20. Tax payable / refundable (17-18)</t>
  </si>
  <si>
    <t xml:space="preserve">(Designation) do hereby certify that the information given  above is true  correct based on the </t>
  </si>
  <si>
    <t>book of accounts, documents and TDS Statements, TDS Deposited and other available records.</t>
  </si>
  <si>
    <t xml:space="preserve">                                    Signature &amp; Seal</t>
  </si>
  <si>
    <t>Place:</t>
  </si>
  <si>
    <t xml:space="preserve">Full Name  </t>
  </si>
  <si>
    <t>Date:</t>
  </si>
  <si>
    <t>Designation</t>
  </si>
  <si>
    <t>DA Arrear 38%</t>
  </si>
  <si>
    <t>CM Corona Fund</t>
  </si>
  <si>
    <t>PARMANAND MEGHWAL</t>
  </si>
  <si>
    <t>DEDUCTIONS</t>
  </si>
  <si>
    <t>ALLOWANCES</t>
  </si>
  <si>
    <t>GPF 2004</t>
  </si>
  <si>
    <t>Surrender Month</t>
  </si>
  <si>
    <t>Senior Citizen</t>
  </si>
  <si>
    <t>Bounus</t>
  </si>
  <si>
    <t>वेतन के अतिरिक्त कटौतियाँ, आय/जमा राशि एवं छूट का</t>
  </si>
  <si>
    <t>1. मकान किराया भत्ता (छूट जो लेनी हैं।)</t>
  </si>
  <si>
    <t>2. मनोरंजन भत्ता धारा 16(ii) के अंतर्गत</t>
  </si>
  <si>
    <t>3. व्यवसाय कर धारा 16(iii) के अंतर्गत</t>
  </si>
  <si>
    <t>5. गृहकर</t>
  </si>
  <si>
    <t>4. गृह संपत्ति से प्राप्त किराया - आय</t>
  </si>
  <si>
    <t>6. गृह ऋण किस्त मूल (जो वेतन से नहीं काटा गया)</t>
  </si>
  <si>
    <t>7. गृह ऋण किस्त ब्याज (जो वेतन से नहीं काटा गया)</t>
  </si>
  <si>
    <t>8. जीवन बीमा प्रीमियम जो  (जो वेतन से नहीं काटा गया) LIC</t>
  </si>
  <si>
    <t>9. पी.एल.आई. (PLI)</t>
  </si>
  <si>
    <t>10. ट्यूशन फीस (Tution Fees)</t>
  </si>
  <si>
    <t>11. यू.एल.आई.पी./वार्षिक प्लान</t>
  </si>
  <si>
    <t>12. राष्ट्रीय बचत पत्र (NSC)</t>
  </si>
  <si>
    <t>14. लोक भविष्य निधि (PPF)</t>
  </si>
  <si>
    <t>15. राष्ट्रीय बचत स्कीम (NSS)</t>
  </si>
  <si>
    <t>13. राष्ट्रीय बचत पत्र पर अदत्त ब्याज</t>
  </si>
  <si>
    <t>16. सुकन्या समृद्धि योजना में जमा राशि (SSY)</t>
  </si>
  <si>
    <t>18. बचत खाते की जमा राशि पर प्राप्त ब्याज (80 TTA/80 TTB) हेतु</t>
  </si>
  <si>
    <t>20. अन्य जमा राशि (धारा 80C के अंतर्गत)</t>
  </si>
  <si>
    <t>22. 80CCD(1B) - नवीन पेंशन योजना में अतिरिक्त अंशदान (अधिकतम रु. 50,000)</t>
  </si>
  <si>
    <t>24. धारा 80DD विकलांग आश्रितों के चिकित्सा उपचार (अधिकतम: 75,000 व वरिष्ठ नागरिक 125,000)</t>
  </si>
  <si>
    <t>23. धारा 80D - चिकित्सा बीमा प्रीमियम (सामान्य-25,000 व वरिष्ठ नागरिक 50,000)</t>
  </si>
  <si>
    <t>26. धारा 80E उच्च शिक्षा हेतु लिए ऋण का ब्याज (धारा 10E)</t>
  </si>
  <si>
    <t>25. धारा 80DDB - विशिष्ट रोगों के उपचार हेतु (सामान्य 40,000 , वरिष्ठ नागरिक 1 लाख)</t>
  </si>
  <si>
    <t>21. धारा 80CCC -पेंशन प्लान हेतु अंशदान (एनपीएस के अलावा)</t>
  </si>
  <si>
    <t>19. अन्य आय - (एफडी पर ब्याज, अन्य ब्याज या अन्य स्त्रोत से आय आदि का योग)</t>
  </si>
  <si>
    <t>28. धारा 80U स्थाई रूप से शारीरिक असमर्थता की दशा में (अधिकतम 75,000 तथा अधिनियम 1995 के अनुसार 125,000)</t>
  </si>
  <si>
    <t>29. धारा  80GGA अनुमोदित वैज्ञानिक, सामाजिक, ग्रामीण विकास आदि हेतु दिया गया दान</t>
  </si>
  <si>
    <t>30. इक्विटी लिंक सेविंग स्कीम</t>
  </si>
  <si>
    <t>31. स्थगित वार्षिकी (Defferred Annuty)</t>
  </si>
  <si>
    <t>मकान किराया छूट के रशीद की आवश्यकता</t>
  </si>
  <si>
    <t xml:space="preserve">17. धारा 10(14) के अंतर्गत अन्य भत्ते </t>
  </si>
  <si>
    <t>32.  राहत धारा 89 के तहत</t>
  </si>
  <si>
    <t>33. वेतन बिल के अलावा जमा कराया गया आयकर (TDS)</t>
  </si>
  <si>
    <t xml:space="preserve">34. धारा 80GGC राजनीतिक पार्टियों को दिया गया दान </t>
  </si>
  <si>
    <t>27. धारा 80G धर्मार्थ संस्थाओं आदि को दिये दान (क श्रेणी में 100 प्रतिशत एवं ख श्रेणी में 50 प्रतिशत)</t>
  </si>
  <si>
    <t>Other Deductions</t>
  </si>
  <si>
    <t>YES</t>
  </si>
  <si>
    <t>NO</t>
  </si>
  <si>
    <t>EMPLOYEE INFORMATION</t>
  </si>
  <si>
    <t>DDO INFORMATION</t>
  </si>
  <si>
    <t>EMPLOYEE NAME</t>
  </si>
  <si>
    <t>DDO NAME</t>
  </si>
  <si>
    <t>RAJENDRA KUMAR CHITTORA</t>
  </si>
  <si>
    <t xml:space="preserve">YES </t>
  </si>
  <si>
    <t>DESIGNATION</t>
  </si>
  <si>
    <t>SENIOR TEACHER</t>
  </si>
  <si>
    <t>DDO FATHER'S NAME</t>
  </si>
  <si>
    <t>PAN NUMBER</t>
  </si>
  <si>
    <t>BANK A/C NUMBER</t>
  </si>
  <si>
    <t>MOBILE NUMBER</t>
  </si>
  <si>
    <t>SALARY DETAIL</t>
  </si>
  <si>
    <t>क्या आप NPS (GPF-2004) के कर्मचारी हैं?</t>
  </si>
  <si>
    <t>MARCH 2022 BASIC</t>
  </si>
  <si>
    <t>क्या आपने समर्पित वेतन लिया?</t>
  </si>
  <si>
    <t>S.I.</t>
  </si>
  <si>
    <t>समर्पित वेतन लेने का माह ?</t>
  </si>
  <si>
    <t>L.I.C.</t>
  </si>
  <si>
    <t>बोनस मिला ?</t>
  </si>
  <si>
    <t>HRA दर</t>
  </si>
  <si>
    <t>क्या आप वरिष्ठ नागरिक हैं?</t>
  </si>
  <si>
    <t>HOUSE OWNER NAME</t>
  </si>
  <si>
    <t>ADDRESS</t>
  </si>
  <si>
    <t>मास्टर शीट को पूर्ण भरने के बाद SALARY SHEET व OTHER DEDUCTION वाली शीट को जरूर चेक करें।</t>
  </si>
  <si>
    <t>TAN NO.</t>
  </si>
  <si>
    <t>JDHG09699E</t>
  </si>
  <si>
    <t>PRINCIPAL</t>
  </si>
  <si>
    <t>HOUSE OWNER DETAIL (HRA RENT RECEIPT)</t>
  </si>
  <si>
    <t>KAWAI SALPURA, ATRU BARAN</t>
  </si>
  <si>
    <t>RAM LAL</t>
  </si>
  <si>
    <t>RAM DAYAL NAGAR</t>
  </si>
  <si>
    <t xml:space="preserve">           PARMANAND MEGHWAL          SR. TEACHER</t>
  </si>
  <si>
    <t>OFFICE NAME</t>
  </si>
  <si>
    <t>GOVT. SR. SECONDARY SCHOOL, GORDHANPURA, ATRU, BARAN</t>
  </si>
  <si>
    <r>
      <t xml:space="preserve">2,50,000 </t>
    </r>
    <r>
      <rPr>
        <sz val="12"/>
        <rFont val="DevLys 010"/>
      </rPr>
      <t>rd</t>
    </r>
  </si>
  <si>
    <r>
      <t xml:space="preserve">3,00,000 </t>
    </r>
    <r>
      <rPr>
        <sz val="12"/>
        <rFont val="DevLys 010"/>
      </rPr>
      <t>rd</t>
    </r>
  </si>
  <si>
    <t>#-</t>
  </si>
  <si>
    <r>
      <t xml:space="preserve">5,00,000 </t>
    </r>
    <r>
      <rPr>
        <sz val="12"/>
        <rFont val="DevLys 010"/>
      </rPr>
      <t>rd</t>
    </r>
  </si>
  <si>
    <r>
      <rPr>
        <sz val="10"/>
        <rFont val="Calibri"/>
        <family val="2"/>
        <scheme val="minor"/>
      </rPr>
      <t>10,00,000</t>
    </r>
    <r>
      <rPr>
        <sz val="10"/>
        <rFont val="DevLys 010"/>
      </rPr>
      <t xml:space="preserve"> ls vf/kd</t>
    </r>
  </si>
  <si>
    <r>
      <t xml:space="preserve">10,00,000 </t>
    </r>
    <r>
      <rPr>
        <sz val="12"/>
        <rFont val="DevLys 010"/>
      </rPr>
      <t>ls vf/kd</t>
    </r>
  </si>
  <si>
    <t>¼1½ ;ksx vk;dj</t>
  </si>
  <si>
    <t>01.04.2024</t>
  </si>
  <si>
    <t>31.03.2025</t>
  </si>
  <si>
    <t>2025-26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</si>
</sst>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76">
    <font>
      <sz val="10"/>
      <name val="Arial"/>
    </font>
    <font>
      <sz val="12"/>
      <name val="DevLys 010"/>
    </font>
    <font>
      <b/>
      <sz val="12"/>
      <name val="DevLys 010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DevLys 010"/>
    </font>
    <font>
      <sz val="12"/>
      <name val="Times New Roman"/>
      <family val="1"/>
    </font>
    <font>
      <b/>
      <sz val="9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Times New Roman"/>
      <family val="1"/>
    </font>
    <font>
      <sz val="13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Arial"/>
      <family val="2"/>
    </font>
    <font>
      <b/>
      <sz val="11"/>
      <name val="Calibri"/>
      <family val="2"/>
      <scheme val="minor"/>
    </font>
    <font>
      <i/>
      <sz val="10"/>
      <name val="Times New Roman"/>
      <family val="1"/>
    </font>
    <font>
      <b/>
      <sz val="16"/>
      <color theme="1"/>
      <name val="Times New Roman"/>
      <family val="1"/>
    </font>
    <font>
      <b/>
      <u/>
      <sz val="20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u/>
      <sz val="10"/>
      <color theme="10"/>
      <name val="Arial"/>
      <family val="2"/>
    </font>
    <font>
      <b/>
      <u/>
      <sz val="22"/>
      <color theme="0"/>
      <name val="Arial"/>
      <family val="2"/>
    </font>
    <font>
      <b/>
      <sz val="22"/>
      <color theme="0"/>
      <name val="Times New Roman"/>
      <family val="1"/>
    </font>
    <font>
      <b/>
      <sz val="16"/>
      <color theme="0"/>
      <name val="Calibri"/>
      <family val="2"/>
      <scheme val="minor"/>
    </font>
    <font>
      <b/>
      <sz val="9"/>
      <color theme="1"/>
      <name val="Times New Roman"/>
      <family val="1"/>
    </font>
    <font>
      <sz val="10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10"/>
      <name val="Time Roman"/>
    </font>
    <font>
      <b/>
      <sz val="11"/>
      <name val="Arial"/>
      <family val="2"/>
    </font>
    <font>
      <sz val="10"/>
      <name val="Tahoma"/>
      <family val="2"/>
    </font>
    <font>
      <sz val="10"/>
      <name val="Arial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Arial"/>
      <family val="2"/>
    </font>
    <font>
      <b/>
      <sz val="18"/>
      <name val="Times New Roman"/>
      <family val="1"/>
    </font>
    <font>
      <b/>
      <sz val="12"/>
      <color theme="2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DevLys 010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u/>
      <sz val="16"/>
      <color theme="0"/>
      <name val="Arial"/>
      <family val="2"/>
    </font>
    <font>
      <b/>
      <sz val="11"/>
      <color theme="0"/>
      <name val="Arial"/>
      <family val="2"/>
    </font>
    <font>
      <sz val="10"/>
      <color theme="0"/>
      <name val="Arial Black"/>
      <family val="2"/>
    </font>
    <font>
      <b/>
      <u/>
      <sz val="16"/>
      <color theme="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5" fillId="0" borderId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164" fontId="49" fillId="0" borderId="0" applyFont="0" applyFill="0" applyBorder="0" applyAlignment="0" applyProtection="0"/>
    <xf numFmtId="0" fontId="5" fillId="0" borderId="0"/>
    <xf numFmtId="9" fontId="56" fillId="0" borderId="0" applyFont="0" applyFill="0" applyBorder="0" applyAlignment="0" applyProtection="0"/>
  </cellStyleXfs>
  <cellXfs count="483">
    <xf numFmtId="0" fontId="0" fillId="0" borderId="0" xfId="0"/>
    <xf numFmtId="2" fontId="1" fillId="0" borderId="0" xfId="0" applyNumberFormat="1" applyFont="1" applyBorder="1" applyAlignment="1"/>
    <xf numFmtId="2" fontId="7" fillId="24" borderId="0" xfId="0" applyNumberFormat="1" applyFont="1" applyFill="1" applyBorder="1" applyAlignment="1">
      <alignment horizontal="left"/>
    </xf>
    <xf numFmtId="0" fontId="3" fillId="0" borderId="0" xfId="0" applyFont="1"/>
    <xf numFmtId="2" fontId="1" fillId="0" borderId="0" xfId="0" applyNumberFormat="1" applyFont="1" applyBorder="1" applyAlignment="1">
      <alignment vertical="center"/>
    </xf>
    <xf numFmtId="2" fontId="7" fillId="24" borderId="0" xfId="0" applyNumberFormat="1" applyFont="1" applyFill="1" applyBorder="1" applyAlignment="1">
      <alignment horizontal="left" indent="2"/>
    </xf>
    <xf numFmtId="2" fontId="7" fillId="24" borderId="17" xfId="0" applyNumberFormat="1" applyFont="1" applyFill="1" applyBorder="1" applyAlignment="1">
      <alignment horizontal="left"/>
    </xf>
    <xf numFmtId="2" fontId="7" fillId="24" borderId="17" xfId="0" applyNumberFormat="1" applyFont="1" applyFill="1" applyBorder="1" applyAlignment="1">
      <alignment horizontal="left" indent="2"/>
    </xf>
    <xf numFmtId="2" fontId="41" fillId="29" borderId="17" xfId="0" applyNumberFormat="1" applyFont="1" applyFill="1" applyBorder="1" applyAlignment="1">
      <alignment horizontal="center" vertical="center"/>
    </xf>
    <xf numFmtId="1" fontId="42" fillId="28" borderId="0" xfId="0" applyNumberFormat="1" applyFont="1" applyFill="1" applyBorder="1" applyAlignment="1">
      <alignment horizontal="center" vertical="center"/>
    </xf>
    <xf numFmtId="1" fontId="42" fillId="29" borderId="0" xfId="0" applyNumberFormat="1" applyFont="1" applyFill="1" applyBorder="1" applyAlignment="1">
      <alignment horizontal="center" vertical="center"/>
    </xf>
    <xf numFmtId="1" fontId="42" fillId="27" borderId="0" xfId="0" applyNumberFormat="1" applyFont="1" applyFill="1" applyBorder="1" applyAlignment="1">
      <alignment horizontal="center" vertical="center"/>
    </xf>
    <xf numFmtId="2" fontId="42" fillId="27" borderId="0" xfId="0" applyNumberFormat="1" applyFont="1" applyFill="1" applyBorder="1" applyAlignment="1">
      <alignment horizontal="center" vertical="center"/>
    </xf>
    <xf numFmtId="2" fontId="28" fillId="27" borderId="0" xfId="0" applyNumberFormat="1" applyFont="1" applyFill="1" applyBorder="1" applyAlignment="1" applyProtection="1">
      <alignment horizontal="center"/>
      <protection locked="0"/>
    </xf>
    <xf numFmtId="2" fontId="28" fillId="27" borderId="0" xfId="0" applyNumberFormat="1" applyFont="1" applyFill="1" applyBorder="1" applyAlignment="1" applyProtection="1">
      <alignment horizontal="left"/>
    </xf>
    <xf numFmtId="2" fontId="28" fillId="31" borderId="0" xfId="0" applyNumberFormat="1" applyFont="1" applyFill="1" applyBorder="1" applyAlignment="1" applyProtection="1">
      <alignment horizontal="center" vertical="center"/>
      <protection locked="0"/>
    </xf>
    <xf numFmtId="2" fontId="28" fillId="31" borderId="0" xfId="0" applyNumberFormat="1" applyFont="1" applyFill="1" applyBorder="1" applyAlignment="1" applyProtection="1">
      <alignment horizontal="left"/>
    </xf>
    <xf numFmtId="2" fontId="28" fillId="31" borderId="0" xfId="0" applyNumberFormat="1" applyFont="1" applyFill="1" applyBorder="1" applyAlignment="1" applyProtection="1">
      <alignment horizontal="center"/>
      <protection locked="0"/>
    </xf>
    <xf numFmtId="2" fontId="43" fillId="32" borderId="17" xfId="0" applyNumberFormat="1" applyFont="1" applyFill="1" applyBorder="1" applyAlignment="1">
      <alignment horizontal="center"/>
    </xf>
    <xf numFmtId="2" fontId="28" fillId="0" borderId="21" xfId="37" applyNumberFormat="1" applyFont="1" applyBorder="1" applyAlignment="1" applyProtection="1">
      <alignment horizontal="right" vertical="center"/>
      <protection hidden="1"/>
    </xf>
    <xf numFmtId="2" fontId="29" fillId="0" borderId="21" xfId="37" applyNumberFormat="1" applyFont="1" applyBorder="1" applyAlignment="1" applyProtection="1">
      <alignment vertical="center"/>
      <protection hidden="1"/>
    </xf>
    <xf numFmtId="0" fontId="5" fillId="33" borderId="0" xfId="0" applyNumberFormat="1" applyFont="1" applyFill="1" applyBorder="1" applyAlignment="1">
      <alignment vertical="top"/>
    </xf>
    <xf numFmtId="0" fontId="5" fillId="33" borderId="29" xfId="0" applyNumberFormat="1" applyFont="1" applyFill="1" applyBorder="1" applyAlignment="1">
      <alignment vertical="top"/>
    </xf>
    <xf numFmtId="0" fontId="5" fillId="33" borderId="30" xfId="0" applyNumberFormat="1" applyFont="1" applyFill="1" applyBorder="1" applyAlignment="1">
      <alignment vertical="top"/>
    </xf>
    <xf numFmtId="0" fontId="26" fillId="33" borderId="0" xfId="0" applyNumberFormat="1" applyFont="1" applyFill="1" applyBorder="1" applyAlignment="1">
      <alignment vertical="top"/>
    </xf>
    <xf numFmtId="0" fontId="26" fillId="33" borderId="30" xfId="0" applyNumberFormat="1" applyFont="1" applyFill="1" applyBorder="1" applyAlignment="1">
      <alignment vertical="top"/>
    </xf>
    <xf numFmtId="0" fontId="31" fillId="33" borderId="0" xfId="0" applyNumberFormat="1" applyFont="1" applyFill="1" applyBorder="1" applyAlignment="1">
      <alignment horizontal="center" textRotation="90" wrapText="1"/>
    </xf>
    <xf numFmtId="0" fontId="31" fillId="33" borderId="30" xfId="0" applyNumberFormat="1" applyFont="1" applyFill="1" applyBorder="1" applyAlignment="1">
      <alignment horizontal="center" textRotation="90" wrapText="1"/>
    </xf>
    <xf numFmtId="0" fontId="30" fillId="33" borderId="0" xfId="0" applyNumberFormat="1" applyFont="1" applyFill="1" applyBorder="1" applyAlignment="1">
      <alignment vertical="center"/>
    </xf>
    <xf numFmtId="0" fontId="30" fillId="33" borderId="30" xfId="0" applyNumberFormat="1" applyFont="1" applyFill="1" applyBorder="1" applyAlignment="1">
      <alignment vertical="center"/>
    </xf>
    <xf numFmtId="0" fontId="31" fillId="33" borderId="0" xfId="0" applyNumberFormat="1" applyFont="1" applyFill="1" applyBorder="1" applyAlignment="1">
      <alignment horizontal="center" vertical="center" textRotation="90"/>
    </xf>
    <xf numFmtId="0" fontId="31" fillId="33" borderId="42" xfId="0" applyNumberFormat="1" applyFont="1" applyFill="1" applyBorder="1" applyAlignment="1">
      <alignment horizontal="center" vertical="center" textRotation="90"/>
    </xf>
    <xf numFmtId="0" fontId="4" fillId="33" borderId="0" xfId="0" applyNumberFormat="1" applyFont="1" applyFill="1" applyBorder="1" applyAlignment="1">
      <alignment vertical="top" textRotation="90"/>
    </xf>
    <xf numFmtId="17" fontId="32" fillId="34" borderId="22" xfId="0" applyNumberFormat="1" applyFont="1" applyFill="1" applyBorder="1" applyAlignment="1">
      <alignment horizontal="center" vertical="center"/>
    </xf>
    <xf numFmtId="0" fontId="30" fillId="34" borderId="10" xfId="0" applyNumberFormat="1" applyFont="1" applyFill="1" applyBorder="1" applyAlignment="1" applyProtection="1">
      <alignment horizontal="center" vertical="center"/>
      <protection locked="0" hidden="1"/>
    </xf>
    <xf numFmtId="0" fontId="31" fillId="34" borderId="10" xfId="0" applyNumberFormat="1" applyFont="1" applyFill="1" applyBorder="1" applyAlignment="1" applyProtection="1">
      <alignment horizontal="center" vertical="center"/>
      <protection hidden="1"/>
    </xf>
    <xf numFmtId="0" fontId="30" fillId="34" borderId="10" xfId="0" applyNumberFormat="1" applyFont="1" applyFill="1" applyBorder="1" applyAlignment="1" applyProtection="1">
      <alignment vertical="center"/>
      <protection locked="0"/>
    </xf>
    <xf numFmtId="0" fontId="30" fillId="34" borderId="10" xfId="0" applyNumberFormat="1" applyFont="1" applyFill="1" applyBorder="1" applyAlignment="1" applyProtection="1">
      <alignment horizontal="center" vertical="center"/>
      <protection locked="0"/>
    </xf>
    <xf numFmtId="1" fontId="30" fillId="34" borderId="10" xfId="0" applyNumberFormat="1" applyFont="1" applyFill="1" applyBorder="1" applyAlignment="1" applyProtection="1">
      <alignment horizontal="center" vertical="center"/>
      <protection hidden="1"/>
    </xf>
    <xf numFmtId="1" fontId="31" fillId="34" borderId="10" xfId="0" applyNumberFormat="1" applyFont="1" applyFill="1" applyBorder="1" applyAlignment="1" applyProtection="1">
      <alignment horizontal="center" vertical="center"/>
      <protection hidden="1"/>
    </xf>
    <xf numFmtId="0" fontId="30" fillId="34" borderId="21" xfId="0" applyNumberFormat="1" applyFont="1" applyFill="1" applyBorder="1" applyAlignment="1" applyProtection="1">
      <alignment horizontal="center" vertical="center"/>
      <protection locked="0" hidden="1"/>
    </xf>
    <xf numFmtId="2" fontId="30" fillId="34" borderId="10" xfId="0" applyNumberFormat="1" applyFont="1" applyFill="1" applyBorder="1" applyAlignment="1" applyProtection="1">
      <alignment horizontal="center" vertical="center"/>
      <protection locked="0" hidden="1"/>
    </xf>
    <xf numFmtId="17" fontId="30" fillId="34" borderId="22" xfId="0" applyNumberFormat="1" applyFont="1" applyFill="1" applyBorder="1" applyAlignment="1" applyProtection="1">
      <alignment horizontal="center" vertical="center"/>
      <protection locked="0"/>
    </xf>
    <xf numFmtId="17" fontId="30" fillId="34" borderId="22" xfId="0" applyNumberFormat="1" applyFont="1" applyFill="1" applyBorder="1" applyAlignment="1" applyProtection="1">
      <alignment horizontal="center" vertical="center"/>
    </xf>
    <xf numFmtId="0" fontId="31" fillId="34" borderId="23" xfId="0" applyNumberFormat="1" applyFont="1" applyFill="1" applyBorder="1" applyAlignment="1">
      <alignment horizontal="center" vertical="center" textRotation="90"/>
    </xf>
    <xf numFmtId="0" fontId="37" fillId="34" borderId="24" xfId="0" applyNumberFormat="1" applyFont="1" applyFill="1" applyBorder="1" applyAlignment="1" applyProtection="1">
      <alignment horizontal="center" vertical="center" textRotation="90"/>
      <protection hidden="1"/>
    </xf>
    <xf numFmtId="2" fontId="37" fillId="34" borderId="24" xfId="0" applyNumberFormat="1" applyFont="1" applyFill="1" applyBorder="1" applyAlignment="1" applyProtection="1">
      <alignment horizontal="center" vertical="center" textRotation="90"/>
      <protection hidden="1"/>
    </xf>
    <xf numFmtId="1" fontId="37" fillId="34" borderId="24" xfId="0" applyNumberFormat="1" applyFont="1" applyFill="1" applyBorder="1" applyAlignment="1" applyProtection="1">
      <alignment horizontal="center" vertical="center" textRotation="90"/>
      <protection hidden="1"/>
    </xf>
    <xf numFmtId="0" fontId="31" fillId="34" borderId="25" xfId="0" applyNumberFormat="1" applyFont="1" applyFill="1" applyBorder="1" applyAlignment="1" applyProtection="1">
      <alignment horizontal="center" vertical="center" textRotation="90"/>
      <protection hidden="1"/>
    </xf>
    <xf numFmtId="0" fontId="4" fillId="34" borderId="0" xfId="0" applyNumberFormat="1" applyFont="1" applyFill="1" applyBorder="1" applyAlignment="1">
      <alignment vertical="top" textRotation="90"/>
    </xf>
    <xf numFmtId="0" fontId="5" fillId="34" borderId="0" xfId="0" applyNumberFormat="1" applyFont="1" applyFill="1" applyBorder="1" applyAlignment="1">
      <alignment vertical="top"/>
    </xf>
    <xf numFmtId="0" fontId="4" fillId="34" borderId="0" xfId="0" applyNumberFormat="1" applyFont="1" applyFill="1" applyBorder="1" applyAlignment="1">
      <alignment horizontal="center" vertical="top"/>
    </xf>
    <xf numFmtId="0" fontId="0" fillId="33" borderId="0" xfId="0" applyFill="1"/>
    <xf numFmtId="1" fontId="55" fillId="33" borderId="0" xfId="0" applyNumberFormat="1" applyFont="1" applyFill="1" applyProtection="1">
      <protection locked="0"/>
    </xf>
    <xf numFmtId="1" fontId="55" fillId="33" borderId="26" xfId="0" applyNumberFormat="1" applyFont="1" applyFill="1" applyBorder="1" applyProtection="1">
      <protection locked="0"/>
    </xf>
    <xf numFmtId="1" fontId="4" fillId="34" borderId="18" xfId="0" applyNumberFormat="1" applyFont="1" applyFill="1" applyBorder="1" applyProtection="1">
      <protection hidden="1"/>
    </xf>
    <xf numFmtId="1" fontId="5" fillId="34" borderId="17" xfId="0" applyNumberFormat="1" applyFont="1" applyFill="1" applyBorder="1" applyProtection="1">
      <protection hidden="1"/>
    </xf>
    <xf numFmtId="1" fontId="5" fillId="34" borderId="33" xfId="0" applyNumberFormat="1" applyFont="1" applyFill="1" applyBorder="1" applyProtection="1">
      <protection hidden="1"/>
    </xf>
    <xf numFmtId="1" fontId="4" fillId="34" borderId="27" xfId="0" applyNumberFormat="1" applyFont="1" applyFill="1" applyBorder="1" applyProtection="1">
      <protection hidden="1"/>
    </xf>
    <xf numFmtId="1" fontId="5" fillId="34" borderId="0" xfId="0" applyNumberFormat="1" applyFont="1" applyFill="1" applyBorder="1" applyProtection="1">
      <protection hidden="1"/>
    </xf>
    <xf numFmtId="1" fontId="5" fillId="34" borderId="35" xfId="0" applyNumberFormat="1" applyFont="1" applyFill="1" applyBorder="1" applyProtection="1">
      <protection hidden="1"/>
    </xf>
    <xf numFmtId="1" fontId="4" fillId="34" borderId="10" xfId="0" applyNumberFormat="1" applyFont="1" applyFill="1" applyBorder="1" applyAlignment="1" applyProtection="1">
      <alignment horizontal="center"/>
      <protection hidden="1"/>
    </xf>
    <xf numFmtId="1" fontId="4" fillId="34" borderId="16" xfId="0" applyNumberFormat="1" applyFont="1" applyFill="1" applyBorder="1" applyProtection="1">
      <protection hidden="1"/>
    </xf>
    <xf numFmtId="1" fontId="5" fillId="34" borderId="11" xfId="0" applyNumberFormat="1" applyFont="1" applyFill="1" applyBorder="1" applyProtection="1">
      <protection hidden="1"/>
    </xf>
    <xf numFmtId="1" fontId="5" fillId="34" borderId="37" xfId="0" applyNumberFormat="1" applyFont="1" applyFill="1" applyBorder="1" applyProtection="1">
      <protection hidden="1"/>
    </xf>
    <xf numFmtId="1" fontId="5" fillId="34" borderId="15" xfId="0" applyNumberFormat="1" applyFont="1" applyFill="1" applyBorder="1" applyAlignment="1" applyProtection="1">
      <alignment horizontal="center"/>
      <protection hidden="1"/>
    </xf>
    <xf numFmtId="1" fontId="5" fillId="34" borderId="11" xfId="44" applyNumberFormat="1" applyFont="1" applyFill="1" applyBorder="1" applyAlignment="1" applyProtection="1">
      <protection hidden="1"/>
    </xf>
    <xf numFmtId="1" fontId="5" fillId="34" borderId="11" xfId="0" applyNumberFormat="1" applyFont="1" applyFill="1" applyBorder="1" applyAlignment="1" applyProtection="1">
      <alignment horizontal="center"/>
      <protection hidden="1"/>
    </xf>
    <xf numFmtId="1" fontId="5" fillId="34" borderId="20" xfId="0" applyNumberFormat="1" applyFont="1" applyFill="1" applyBorder="1" applyAlignment="1" applyProtection="1">
      <alignment horizontal="center"/>
      <protection hidden="1"/>
    </xf>
    <xf numFmtId="1" fontId="5" fillId="34" borderId="39" xfId="0" applyNumberFormat="1" applyFont="1" applyFill="1" applyBorder="1" applyAlignment="1" applyProtection="1">
      <alignment horizontal="center"/>
      <protection hidden="1"/>
    </xf>
    <xf numFmtId="1" fontId="4" fillId="34" borderId="40" xfId="0" applyNumberFormat="1" applyFont="1" applyFill="1" applyBorder="1" applyProtection="1">
      <protection hidden="1"/>
    </xf>
    <xf numFmtId="1" fontId="5" fillId="34" borderId="0" xfId="0" applyNumberFormat="1" applyFont="1" applyFill="1" applyBorder="1" applyAlignment="1" applyProtection="1">
      <alignment horizontal="center"/>
      <protection hidden="1"/>
    </xf>
    <xf numFmtId="1" fontId="4" fillId="34" borderId="15" xfId="0" applyNumberFormat="1" applyFont="1" applyFill="1" applyBorder="1" applyProtection="1">
      <protection hidden="1"/>
    </xf>
    <xf numFmtId="1" fontId="52" fillId="34" borderId="16" xfId="44" applyNumberFormat="1" applyFont="1" applyFill="1" applyBorder="1" applyAlignment="1" applyProtection="1">
      <protection hidden="1"/>
    </xf>
    <xf numFmtId="1" fontId="52" fillId="34" borderId="11" xfId="44" applyNumberFormat="1" applyFont="1" applyFill="1" applyBorder="1" applyAlignment="1" applyProtection="1">
      <protection hidden="1"/>
    </xf>
    <xf numFmtId="1" fontId="5" fillId="34" borderId="27" xfId="0" applyNumberFormat="1" applyFont="1" applyFill="1" applyBorder="1" applyAlignment="1" applyProtection="1">
      <alignment horizontal="center"/>
      <protection hidden="1"/>
    </xf>
    <xf numFmtId="1" fontId="5" fillId="34" borderId="26" xfId="0" applyNumberFormat="1" applyFont="1" applyFill="1" applyBorder="1" applyAlignment="1" applyProtection="1">
      <alignment horizontal="center"/>
      <protection hidden="1"/>
    </xf>
    <xf numFmtId="1" fontId="5" fillId="34" borderId="10" xfId="0" applyNumberFormat="1" applyFont="1" applyFill="1" applyBorder="1" applyAlignment="1" applyProtection="1">
      <alignment horizontal="center"/>
      <protection locked="0" hidden="1"/>
    </xf>
    <xf numFmtId="1" fontId="4" fillId="34" borderId="15" xfId="0" applyNumberFormat="1" applyFont="1" applyFill="1" applyBorder="1" applyAlignment="1" applyProtection="1">
      <alignment horizontal="center"/>
      <protection hidden="1"/>
    </xf>
    <xf numFmtId="1" fontId="5" fillId="34" borderId="12" xfId="44" applyNumberFormat="1" applyFont="1" applyFill="1" applyBorder="1" applyAlignment="1" applyProtection="1">
      <alignment horizontal="center"/>
      <protection locked="0" hidden="1"/>
    </xf>
    <xf numFmtId="1" fontId="5" fillId="34" borderId="14" xfId="44" applyNumberFormat="1" applyFont="1" applyFill="1" applyBorder="1" applyAlignment="1" applyProtection="1">
      <alignment horizontal="center"/>
      <protection locked="0" hidden="1"/>
    </xf>
    <xf numFmtId="1" fontId="5" fillId="34" borderId="12" xfId="0" applyNumberFormat="1" applyFont="1" applyFill="1" applyBorder="1" applyAlignment="1" applyProtection="1">
      <alignment horizontal="center"/>
      <protection locked="0" hidden="1"/>
    </xf>
    <xf numFmtId="1" fontId="5" fillId="34" borderId="14" xfId="0" applyNumberFormat="1" applyFont="1" applyFill="1" applyBorder="1" applyAlignment="1" applyProtection="1">
      <alignment horizontal="center"/>
      <protection locked="0" hidden="1"/>
    </xf>
    <xf numFmtId="1" fontId="5" fillId="34" borderId="16" xfId="0" applyNumberFormat="1" applyFont="1" applyFill="1" applyBorder="1" applyAlignment="1" applyProtection="1">
      <alignment horizontal="center"/>
      <protection locked="0" hidden="1"/>
    </xf>
    <xf numFmtId="1" fontId="5" fillId="34" borderId="20" xfId="0" applyNumberFormat="1" applyFont="1" applyFill="1" applyBorder="1" applyAlignment="1" applyProtection="1">
      <alignment horizontal="center"/>
      <protection locked="0" hidden="1"/>
    </xf>
    <xf numFmtId="1" fontId="5" fillId="34" borderId="18" xfId="0" applyNumberFormat="1" applyFont="1" applyFill="1" applyBorder="1" applyAlignment="1" applyProtection="1">
      <alignment horizontal="center"/>
      <protection locked="0" hidden="1"/>
    </xf>
    <xf numFmtId="1" fontId="5" fillId="34" borderId="19" xfId="0" applyNumberFormat="1" applyFont="1" applyFill="1" applyBorder="1" applyAlignment="1" applyProtection="1">
      <alignment horizontal="center"/>
      <protection locked="0" hidden="1"/>
    </xf>
    <xf numFmtId="1" fontId="5" fillId="34" borderId="13" xfId="0" applyNumberFormat="1" applyFont="1" applyFill="1" applyBorder="1" applyAlignment="1" applyProtection="1">
      <alignment horizontal="center"/>
      <protection hidden="1"/>
    </xf>
    <xf numFmtId="1" fontId="5" fillId="34" borderId="13" xfId="44" applyNumberFormat="1" applyFont="1" applyFill="1" applyBorder="1" applyAlignment="1" applyProtection="1">
      <alignment horizontal="center"/>
      <protection hidden="1"/>
    </xf>
    <xf numFmtId="1" fontId="5" fillId="34" borderId="12" xfId="44" quotePrefix="1" applyNumberFormat="1" applyFont="1" applyFill="1" applyBorder="1" applyAlignment="1" applyProtection="1">
      <alignment horizontal="center"/>
      <protection locked="0" hidden="1"/>
    </xf>
    <xf numFmtId="1" fontId="5" fillId="34" borderId="13" xfId="0" applyNumberFormat="1" applyFont="1" applyFill="1" applyBorder="1" applyAlignment="1" applyProtection="1">
      <alignment horizontal="center"/>
      <protection locked="0" hidden="1"/>
    </xf>
    <xf numFmtId="1" fontId="5" fillId="34" borderId="13" xfId="0" quotePrefix="1" applyNumberFormat="1" applyFont="1" applyFill="1" applyBorder="1" applyAlignment="1" applyProtection="1">
      <alignment horizontal="center"/>
      <protection locked="0" hidden="1"/>
    </xf>
    <xf numFmtId="1" fontId="4" fillId="34" borderId="10" xfId="0" applyNumberFormat="1" applyFont="1" applyFill="1" applyBorder="1" applyProtection="1">
      <protection hidden="1"/>
    </xf>
    <xf numFmtId="1" fontId="5" fillId="34" borderId="18" xfId="44" applyNumberFormat="1" applyFont="1" applyFill="1" applyBorder="1" applyAlignment="1" applyProtection="1">
      <alignment horizontal="right"/>
      <protection hidden="1"/>
    </xf>
    <xf numFmtId="1" fontId="5" fillId="34" borderId="17" xfId="0" applyNumberFormat="1" applyFont="1" applyFill="1" applyBorder="1" applyAlignment="1" applyProtection="1">
      <protection hidden="1"/>
    </xf>
    <xf numFmtId="1" fontId="0" fillId="34" borderId="17" xfId="0" applyNumberFormat="1" applyFill="1" applyBorder="1" applyAlignment="1" applyProtection="1">
      <protection hidden="1"/>
    </xf>
    <xf numFmtId="1" fontId="0" fillId="34" borderId="26" xfId="0" applyNumberFormat="1" applyFill="1" applyBorder="1" applyAlignment="1" applyProtection="1">
      <protection hidden="1"/>
    </xf>
    <xf numFmtId="1" fontId="5" fillId="34" borderId="0" xfId="0" applyNumberFormat="1" applyFont="1" applyFill="1" applyBorder="1" applyAlignment="1" applyProtection="1">
      <protection hidden="1"/>
    </xf>
    <xf numFmtId="1" fontId="0" fillId="34" borderId="0" xfId="0" applyNumberFormat="1" applyFill="1" applyBorder="1" applyAlignment="1" applyProtection="1">
      <protection hidden="1"/>
    </xf>
    <xf numFmtId="1" fontId="5" fillId="34" borderId="11" xfId="0" applyNumberFormat="1" applyFont="1" applyFill="1" applyBorder="1" applyAlignment="1" applyProtection="1">
      <alignment horizontal="center" vertical="center"/>
      <protection hidden="1"/>
    </xf>
    <xf numFmtId="1" fontId="5" fillId="34" borderId="20" xfId="0" applyNumberFormat="1" applyFont="1" applyFill="1" applyBorder="1" applyAlignment="1" applyProtection="1">
      <alignment horizontal="right"/>
      <protection locked="0" hidden="1"/>
    </xf>
    <xf numFmtId="1" fontId="6" fillId="34" borderId="0" xfId="44" applyNumberFormat="1" applyFont="1" applyFill="1" applyBorder="1" applyAlignment="1" applyProtection="1">
      <alignment vertical="center"/>
      <protection hidden="1"/>
    </xf>
    <xf numFmtId="1" fontId="5" fillId="34" borderId="0" xfId="44" applyNumberFormat="1" applyFont="1" applyFill="1" applyBorder="1" applyAlignment="1" applyProtection="1">
      <alignment horizontal="left" vertical="center"/>
      <protection hidden="1"/>
    </xf>
    <xf numFmtId="1" fontId="5" fillId="34" borderId="26" xfId="44" applyNumberFormat="1" applyFont="1" applyFill="1" applyBorder="1" applyAlignment="1" applyProtection="1">
      <alignment horizontal="left" vertical="center"/>
      <protection hidden="1"/>
    </xf>
    <xf numFmtId="1" fontId="5" fillId="34" borderId="17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19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0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26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26" xfId="0" applyNumberFormat="1" applyFont="1" applyFill="1" applyBorder="1" applyProtection="1">
      <protection hidden="1"/>
    </xf>
    <xf numFmtId="1" fontId="5" fillId="34" borderId="27" xfId="0" applyNumberFormat="1" applyFont="1" applyFill="1" applyBorder="1" applyProtection="1">
      <protection hidden="1"/>
    </xf>
    <xf numFmtId="1" fontId="4" fillId="34" borderId="16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11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20" xfId="44" applyNumberFormat="1" applyFont="1" applyFill="1" applyBorder="1" applyAlignment="1" applyProtection="1">
      <alignment horizontal="left" vertical="center" wrapText="1"/>
      <protection hidden="1"/>
    </xf>
    <xf numFmtId="1" fontId="4" fillId="34" borderId="27" xfId="44" applyNumberFormat="1" applyFont="1" applyFill="1" applyBorder="1" applyProtection="1">
      <protection hidden="1"/>
    </xf>
    <xf numFmtId="1" fontId="54" fillId="34" borderId="0" xfId="44" applyNumberFormat="1" applyFont="1" applyFill="1" applyBorder="1" applyProtection="1">
      <protection hidden="1"/>
    </xf>
    <xf numFmtId="1" fontId="5" fillId="34" borderId="0" xfId="44" applyNumberFormat="1" applyFont="1" applyFill="1" applyBorder="1" applyProtection="1">
      <protection hidden="1"/>
    </xf>
    <xf numFmtId="1" fontId="5" fillId="34" borderId="10" xfId="44" applyNumberFormat="1" applyFont="1" applyFill="1" applyBorder="1" applyProtection="1">
      <protection hidden="1"/>
    </xf>
    <xf numFmtId="1" fontId="5" fillId="34" borderId="27" xfId="44" applyNumberFormat="1" applyFont="1" applyFill="1" applyBorder="1" applyProtection="1">
      <protection hidden="1"/>
    </xf>
    <xf numFmtId="1" fontId="6" fillId="34" borderId="0" xfId="44" applyNumberFormat="1" applyFont="1" applyFill="1" applyBorder="1" applyProtection="1">
      <protection hidden="1"/>
    </xf>
    <xf numFmtId="1" fontId="5" fillId="34" borderId="26" xfId="44" applyNumberFormat="1" applyFont="1" applyFill="1" applyBorder="1" applyProtection="1">
      <protection hidden="1"/>
    </xf>
    <xf numFmtId="1" fontId="5" fillId="34" borderId="40" xfId="44" applyNumberFormat="1" applyFont="1" applyFill="1" applyBorder="1" applyProtection="1">
      <protection hidden="1"/>
    </xf>
    <xf numFmtId="1" fontId="5" fillId="34" borderId="0" xfId="44" applyNumberFormat="1" applyFont="1" applyFill="1" applyBorder="1" applyAlignment="1" applyProtection="1">
      <protection hidden="1"/>
    </xf>
    <xf numFmtId="1" fontId="5" fillId="34" borderId="0" xfId="44" quotePrefix="1" applyNumberFormat="1" applyFont="1" applyFill="1" applyBorder="1" applyProtection="1">
      <protection hidden="1"/>
    </xf>
    <xf numFmtId="1" fontId="5" fillId="34" borderId="26" xfId="44" quotePrefix="1" applyNumberFormat="1" applyFont="1" applyFill="1" applyBorder="1" applyProtection="1">
      <protection hidden="1"/>
    </xf>
    <xf numFmtId="1" fontId="5" fillId="34" borderId="16" xfId="44" applyNumberFormat="1" applyFont="1" applyFill="1" applyBorder="1" applyProtection="1">
      <protection hidden="1"/>
    </xf>
    <xf numFmtId="1" fontId="5" fillId="34" borderId="40" xfId="44" applyNumberFormat="1" applyFont="1" applyFill="1" applyBorder="1" applyAlignment="1" applyProtection="1">
      <alignment horizontal="center"/>
      <protection hidden="1"/>
    </xf>
    <xf numFmtId="1" fontId="5" fillId="34" borderId="10" xfId="44" applyNumberFormat="1" applyFont="1" applyFill="1" applyBorder="1" applyAlignment="1" applyProtection="1">
      <alignment horizontal="center"/>
      <protection hidden="1"/>
    </xf>
    <xf numFmtId="1" fontId="4" fillId="34" borderId="40" xfId="44" applyNumberFormat="1" applyFont="1" applyFill="1" applyBorder="1" applyAlignment="1" applyProtection="1">
      <alignment horizontal="center"/>
      <protection hidden="1"/>
    </xf>
    <xf numFmtId="1" fontId="4" fillId="34" borderId="18" xfId="44" applyNumberFormat="1" applyFont="1" applyFill="1" applyBorder="1" applyProtection="1">
      <protection hidden="1"/>
    </xf>
    <xf numFmtId="1" fontId="5" fillId="34" borderId="17" xfId="44" applyNumberFormat="1" applyFont="1" applyFill="1" applyBorder="1" applyProtection="1">
      <protection hidden="1"/>
    </xf>
    <xf numFmtId="1" fontId="4" fillId="34" borderId="27" xfId="44" applyNumberFormat="1" applyFont="1" applyFill="1" applyBorder="1" applyAlignment="1" applyProtection="1">
      <alignment horizontal="right"/>
      <protection hidden="1"/>
    </xf>
    <xf numFmtId="1" fontId="4" fillId="34" borderId="26" xfId="44" applyNumberFormat="1" applyFont="1" applyFill="1" applyBorder="1" applyProtection="1">
      <protection hidden="1"/>
    </xf>
    <xf numFmtId="1" fontId="5" fillId="34" borderId="27" xfId="44" applyNumberFormat="1" applyFont="1" applyFill="1" applyBorder="1" applyAlignment="1" applyProtection="1">
      <alignment horizontal="right"/>
      <protection hidden="1"/>
    </xf>
    <xf numFmtId="1" fontId="5" fillId="34" borderId="0" xfId="44" applyNumberFormat="1" applyFont="1" applyFill="1" applyBorder="1" applyProtection="1">
      <protection locked="0" hidden="1"/>
    </xf>
    <xf numFmtId="1" fontId="5" fillId="34" borderId="26" xfId="44" applyNumberFormat="1" applyFont="1" applyFill="1" applyBorder="1" applyProtection="1">
      <protection locked="0" hidden="1"/>
    </xf>
    <xf numFmtId="1" fontId="5" fillId="34" borderId="41" xfId="44" applyNumberFormat="1" applyFont="1" applyFill="1" applyBorder="1" applyAlignment="1" applyProtection="1">
      <alignment horizontal="left"/>
      <protection locked="0" hidden="1"/>
    </xf>
    <xf numFmtId="1" fontId="5" fillId="34" borderId="27" xfId="44" applyNumberFormat="1" applyFont="1" applyFill="1" applyBorder="1" applyAlignment="1" applyProtection="1">
      <alignment horizontal="center"/>
      <protection hidden="1"/>
    </xf>
    <xf numFmtId="1" fontId="5" fillId="34" borderId="26" xfId="44" applyNumberFormat="1" applyFont="1" applyFill="1" applyBorder="1" applyAlignment="1" applyProtection="1">
      <alignment horizontal="center"/>
      <protection hidden="1"/>
    </xf>
    <xf numFmtId="1" fontId="5" fillId="34" borderId="0" xfId="44" applyNumberFormat="1" applyFont="1" applyFill="1" applyBorder="1" applyAlignment="1" applyProtection="1">
      <alignment horizontal="center"/>
      <protection hidden="1"/>
    </xf>
    <xf numFmtId="1" fontId="5" fillId="34" borderId="16" xfId="44" applyNumberFormat="1" applyFont="1" applyFill="1" applyBorder="1" applyAlignment="1" applyProtection="1">
      <alignment horizontal="right"/>
      <protection hidden="1"/>
    </xf>
    <xf numFmtId="1" fontId="5" fillId="34" borderId="11" xfId="44" applyNumberFormat="1" applyFont="1" applyFill="1" applyBorder="1" applyProtection="1">
      <protection hidden="1"/>
    </xf>
    <xf numFmtId="1" fontId="5" fillId="34" borderId="20" xfId="44" applyNumberFormat="1" applyFont="1" applyFill="1" applyBorder="1" applyProtection="1">
      <protection hidden="1"/>
    </xf>
    <xf numFmtId="1" fontId="5" fillId="34" borderId="12" xfId="44" applyNumberFormat="1" applyFont="1" applyFill="1" applyBorder="1" applyAlignment="1" applyProtection="1">
      <alignment horizontal="right"/>
      <protection hidden="1"/>
    </xf>
    <xf numFmtId="1" fontId="5" fillId="34" borderId="13" xfId="44" applyNumberFormat="1" applyFont="1" applyFill="1" applyBorder="1" applyProtection="1">
      <protection hidden="1"/>
    </xf>
    <xf numFmtId="1" fontId="5" fillId="34" borderId="11" xfId="44" applyNumberFormat="1" applyFont="1" applyFill="1" applyBorder="1" applyAlignment="1" applyProtection="1">
      <alignment horizontal="center"/>
      <protection hidden="1"/>
    </xf>
    <xf numFmtId="1" fontId="4" fillId="34" borderId="18" xfId="44" applyNumberFormat="1" applyFont="1" applyFill="1" applyBorder="1" applyAlignment="1" applyProtection="1">
      <alignment horizontal="right"/>
      <protection hidden="1"/>
    </xf>
    <xf numFmtId="1" fontId="5" fillId="34" borderId="19" xfId="44" applyNumberFormat="1" applyFont="1" applyFill="1" applyBorder="1" applyAlignment="1" applyProtection="1">
      <alignment horizontal="center"/>
      <protection hidden="1"/>
    </xf>
    <xf numFmtId="1" fontId="4" fillId="34" borderId="27" xfId="44" applyNumberFormat="1" applyFont="1" applyFill="1" applyBorder="1" applyAlignment="1" applyProtection="1">
      <alignment vertical="center"/>
      <protection hidden="1"/>
    </xf>
    <xf numFmtId="1" fontId="4" fillId="34" borderId="0" xfId="44" applyNumberFormat="1" applyFont="1" applyFill="1" applyBorder="1" applyAlignment="1" applyProtection="1">
      <alignment vertical="center"/>
      <protection hidden="1"/>
    </xf>
    <xf numFmtId="1" fontId="27" fillId="34" borderId="27" xfId="44" applyNumberFormat="1" applyFont="1" applyFill="1" applyBorder="1" applyProtection="1">
      <protection hidden="1"/>
    </xf>
    <xf numFmtId="1" fontId="4" fillId="34" borderId="0" xfId="44" applyNumberFormat="1" applyFont="1" applyFill="1" applyBorder="1" applyProtection="1">
      <protection hidden="1"/>
    </xf>
    <xf numFmtId="1" fontId="51" fillId="34" borderId="27" xfId="44" applyNumberFormat="1" applyFont="1" applyFill="1" applyBorder="1" applyProtection="1">
      <protection hidden="1"/>
    </xf>
    <xf numFmtId="1" fontId="5" fillId="34" borderId="27" xfId="44" applyNumberFormat="1" applyFont="1" applyFill="1" applyBorder="1" applyAlignment="1" applyProtection="1">
      <protection hidden="1"/>
    </xf>
    <xf numFmtId="1" fontId="5" fillId="34" borderId="26" xfId="44" applyNumberFormat="1" applyFont="1" applyFill="1" applyBorder="1" applyAlignment="1" applyProtection="1">
      <protection hidden="1"/>
    </xf>
    <xf numFmtId="1" fontId="0" fillId="34" borderId="0" xfId="0" applyNumberFormat="1" applyFill="1" applyBorder="1" applyAlignment="1" applyProtection="1">
      <alignment horizontal="right"/>
      <protection hidden="1"/>
    </xf>
    <xf numFmtId="1" fontId="0" fillId="34" borderId="26" xfId="0" applyNumberFormat="1" applyFill="1" applyBorder="1" applyAlignment="1" applyProtection="1">
      <alignment horizontal="right"/>
      <protection hidden="1"/>
    </xf>
    <xf numFmtId="1" fontId="5" fillId="34" borderId="16" xfId="44" applyNumberFormat="1" applyFont="1" applyFill="1" applyBorder="1" applyAlignment="1" applyProtection="1">
      <alignment vertical="center" wrapText="1"/>
      <protection hidden="1"/>
    </xf>
    <xf numFmtId="1" fontId="5" fillId="34" borderId="11" xfId="44" applyNumberFormat="1" applyFont="1" applyFill="1" applyBorder="1" applyAlignment="1" applyProtection="1">
      <alignment vertical="center" wrapText="1"/>
      <protection hidden="1"/>
    </xf>
    <xf numFmtId="1" fontId="5" fillId="34" borderId="20" xfId="44" applyNumberFormat="1" applyFont="1" applyFill="1" applyBorder="1" applyAlignment="1" applyProtection="1">
      <alignment vertical="center" wrapText="1"/>
      <protection hidden="1"/>
    </xf>
    <xf numFmtId="1" fontId="5" fillId="34" borderId="0" xfId="44" applyNumberFormat="1" applyFont="1" applyFill="1" applyBorder="1" applyAlignment="1" applyProtection="1">
      <protection locked="0" hidden="1"/>
    </xf>
    <xf numFmtId="1" fontId="5" fillId="34" borderId="16" xfId="44" applyNumberFormat="1" applyFont="1" applyFill="1" applyBorder="1" applyProtection="1">
      <protection locked="0" hidden="1"/>
    </xf>
    <xf numFmtId="1" fontId="5" fillId="34" borderId="11" xfId="44" applyNumberFormat="1" applyFont="1" applyFill="1" applyBorder="1" applyProtection="1">
      <protection locked="0" hidden="1"/>
    </xf>
    <xf numFmtId="0" fontId="57" fillId="35" borderId="10" xfId="0" applyNumberFormat="1" applyFont="1" applyFill="1" applyBorder="1" applyAlignment="1" applyProtection="1">
      <alignment horizontal="center" vertical="center" wrapText="1"/>
      <protection hidden="1"/>
    </xf>
    <xf numFmtId="0" fontId="58" fillId="30" borderId="10" xfId="0" applyNumberFormat="1" applyFont="1" applyFill="1" applyBorder="1" applyAlignment="1" applyProtection="1">
      <alignment horizontal="center" vertical="center" wrapText="1"/>
      <protection locked="0" hidden="1"/>
    </xf>
    <xf numFmtId="9" fontId="58" fillId="30" borderId="10" xfId="46" applyFont="1" applyFill="1" applyBorder="1" applyAlignment="1" applyProtection="1">
      <alignment horizontal="center" vertical="center" wrapText="1"/>
      <protection locked="0" hidden="1"/>
    </xf>
    <xf numFmtId="0" fontId="4" fillId="33" borderId="10" xfId="0" applyNumberFormat="1" applyFont="1" applyFill="1" applyBorder="1" applyAlignment="1" applyProtection="1">
      <alignment horizontal="center" vertical="center"/>
      <protection locked="0"/>
    </xf>
    <xf numFmtId="9" fontId="59" fillId="33" borderId="10" xfId="0" applyNumberFormat="1" applyFont="1" applyFill="1" applyBorder="1" applyAlignment="1" applyProtection="1">
      <alignment horizontal="center" vertical="center"/>
      <protection locked="0"/>
    </xf>
    <xf numFmtId="0" fontId="5" fillId="33" borderId="10" xfId="0" applyNumberFormat="1" applyFont="1" applyFill="1" applyBorder="1" applyAlignment="1" applyProtection="1">
      <alignment vertical="top"/>
      <protection locked="0"/>
    </xf>
    <xf numFmtId="0" fontId="26" fillId="33" borderId="0" xfId="0" applyNumberFormat="1" applyFont="1" applyFill="1" applyBorder="1" applyAlignment="1" applyProtection="1">
      <alignment vertical="top"/>
      <protection locked="0"/>
    </xf>
    <xf numFmtId="0" fontId="31" fillId="33" borderId="0" xfId="0" applyNumberFormat="1" applyFont="1" applyFill="1" applyBorder="1" applyAlignment="1" applyProtection="1">
      <alignment horizontal="center" textRotation="90" wrapText="1"/>
      <protection locked="0"/>
    </xf>
    <xf numFmtId="0" fontId="30" fillId="33" borderId="0" xfId="0" applyNumberFormat="1" applyFont="1" applyFill="1" applyBorder="1" applyAlignment="1" applyProtection="1">
      <alignment vertical="center"/>
      <protection locked="0"/>
    </xf>
    <xf numFmtId="0" fontId="31" fillId="33" borderId="0" xfId="0" applyNumberFormat="1" applyFont="1" applyFill="1" applyBorder="1" applyAlignment="1" applyProtection="1">
      <alignment horizontal="center" vertical="center"/>
      <protection locked="0"/>
    </xf>
    <xf numFmtId="0" fontId="31" fillId="33" borderId="0" xfId="0" applyNumberFormat="1" applyFont="1" applyFill="1" applyBorder="1" applyAlignment="1" applyProtection="1">
      <alignment horizontal="center" vertical="center" textRotation="90"/>
      <protection locked="0"/>
    </xf>
    <xf numFmtId="0" fontId="4" fillId="33" borderId="0" xfId="0" applyNumberFormat="1" applyFont="1" applyFill="1" applyBorder="1" applyAlignment="1" applyProtection="1">
      <alignment vertical="top" textRotation="90"/>
      <protection locked="0"/>
    </xf>
    <xf numFmtId="0" fontId="5" fillId="33" borderId="0" xfId="0" applyNumberFormat="1" applyFont="1" applyFill="1" applyBorder="1" applyAlignment="1" applyProtection="1">
      <alignment vertical="top"/>
      <protection locked="0"/>
    </xf>
    <xf numFmtId="0" fontId="30" fillId="30" borderId="10" xfId="0" applyNumberFormat="1" applyFont="1" applyFill="1" applyBorder="1" applyAlignment="1" applyProtection="1">
      <alignment horizontal="center" vertical="center"/>
      <protection locked="0" hidden="1"/>
    </xf>
    <xf numFmtId="9" fontId="59" fillId="33" borderId="14" xfId="0" applyNumberFormat="1" applyFont="1" applyFill="1" applyBorder="1" applyAlignment="1" applyProtection="1">
      <alignment horizontal="center" vertical="center"/>
      <protection locked="0"/>
    </xf>
    <xf numFmtId="0" fontId="5" fillId="33" borderId="14" xfId="0" applyNumberFormat="1" applyFont="1" applyFill="1" applyBorder="1" applyAlignment="1" applyProtection="1">
      <alignment vertical="top"/>
      <protection locked="0"/>
    </xf>
    <xf numFmtId="0" fontId="4" fillId="33" borderId="14" xfId="0" applyNumberFormat="1" applyFont="1" applyFill="1" applyBorder="1" applyAlignment="1" applyProtection="1">
      <alignment horizontal="center" vertical="center"/>
      <protection locked="0"/>
    </xf>
    <xf numFmtId="2" fontId="43" fillId="28" borderId="0" xfId="0" applyNumberFormat="1" applyFont="1" applyFill="1" applyBorder="1" applyAlignment="1">
      <alignment horizontal="center" vertical="center"/>
    </xf>
    <xf numFmtId="2" fontId="61" fillId="27" borderId="0" xfId="0" applyNumberFormat="1" applyFont="1" applyFill="1" applyBorder="1" applyAlignment="1" applyProtection="1">
      <alignment horizontal="left"/>
    </xf>
    <xf numFmtId="2" fontId="32" fillId="27" borderId="0" xfId="0" applyNumberFormat="1" applyFont="1" applyFill="1" applyBorder="1" applyAlignment="1">
      <alignment horizontal="left" vertical="center" indent="1"/>
    </xf>
    <xf numFmtId="2" fontId="32" fillId="31" borderId="0" xfId="0" applyNumberFormat="1" applyFont="1" applyFill="1" applyBorder="1" applyAlignment="1">
      <alignment horizontal="left" vertical="center" wrapText="1" indent="1"/>
    </xf>
    <xf numFmtId="2" fontId="32" fillId="31" borderId="0" xfId="0" applyNumberFormat="1" applyFont="1" applyFill="1" applyBorder="1" applyAlignment="1">
      <alignment horizontal="left" vertical="center" indent="1"/>
    </xf>
    <xf numFmtId="2" fontId="30" fillId="27" borderId="0" xfId="0" applyNumberFormat="1" applyFont="1" applyFill="1" applyBorder="1" applyAlignment="1">
      <alignment vertical="center"/>
    </xf>
    <xf numFmtId="2" fontId="32" fillId="31" borderId="0" xfId="0" applyNumberFormat="1" applyFont="1" applyFill="1" applyBorder="1" applyAlignment="1">
      <alignment vertical="center"/>
    </xf>
    <xf numFmtId="2" fontId="32" fillId="27" borderId="0" xfId="0" applyNumberFormat="1" applyFont="1" applyFill="1" applyBorder="1" applyAlignment="1">
      <alignment vertical="center"/>
    </xf>
    <xf numFmtId="2" fontId="32" fillId="27" borderId="0" xfId="0" applyNumberFormat="1" applyFont="1" applyFill="1" applyBorder="1" applyAlignment="1" applyProtection="1">
      <alignment vertical="center" wrapText="1"/>
    </xf>
    <xf numFmtId="2" fontId="62" fillId="27" borderId="0" xfId="0" applyNumberFormat="1" applyFont="1" applyFill="1" applyBorder="1" applyAlignment="1">
      <alignment vertical="center"/>
    </xf>
    <xf numFmtId="2" fontId="30" fillId="31" borderId="0" xfId="0" applyNumberFormat="1" applyFont="1" applyFill="1" applyBorder="1" applyAlignment="1">
      <alignment vertical="center"/>
    </xf>
    <xf numFmtId="2" fontId="62" fillId="31" borderId="0" xfId="0" applyNumberFormat="1" applyFont="1" applyFill="1" applyBorder="1" applyAlignment="1">
      <alignment vertical="center"/>
    </xf>
    <xf numFmtId="2" fontId="63" fillId="27" borderId="0" xfId="0" applyNumberFormat="1" applyFont="1" applyFill="1" applyBorder="1" applyAlignment="1">
      <alignment vertical="center"/>
    </xf>
    <xf numFmtId="0" fontId="0" fillId="36" borderId="0" xfId="0" applyFill="1" applyAlignment="1"/>
    <xf numFmtId="0" fontId="0" fillId="0" borderId="0" xfId="0" applyProtection="1">
      <protection locked="0"/>
    </xf>
    <xf numFmtId="0" fontId="0" fillId="0" borderId="0" xfId="0" applyAlignment="1">
      <alignment horizontal="left" vertical="center"/>
    </xf>
    <xf numFmtId="0" fontId="5" fillId="0" borderId="0" xfId="0" applyFont="1" applyAlignment="1" applyProtection="1">
      <alignment horizontal="left" vertical="center"/>
      <protection locked="0"/>
    </xf>
    <xf numFmtId="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6" borderId="0" xfId="0" applyFill="1"/>
    <xf numFmtId="0" fontId="69" fillId="36" borderId="0" xfId="0" applyFont="1" applyFill="1" applyAlignment="1">
      <alignment vertical="center"/>
    </xf>
    <xf numFmtId="0" fontId="69" fillId="36" borderId="26" xfId="0" applyFont="1" applyFill="1" applyBorder="1" applyAlignment="1">
      <alignment vertical="center"/>
    </xf>
    <xf numFmtId="0" fontId="67" fillId="36" borderId="0" xfId="0" applyFont="1" applyFill="1" applyAlignment="1"/>
    <xf numFmtId="0" fontId="36" fillId="0" borderId="10" xfId="0" applyFont="1" applyBorder="1" applyAlignment="1" applyProtection="1">
      <alignment horizontal="center" vertical="center"/>
      <protection locked="0"/>
    </xf>
    <xf numFmtId="9" fontId="36" fillId="0" borderId="10" xfId="46" applyFont="1" applyBorder="1" applyAlignment="1" applyProtection="1">
      <alignment horizontal="center" vertical="center"/>
      <protection locked="0"/>
    </xf>
    <xf numFmtId="0" fontId="69" fillId="36" borderId="0" xfId="0" applyFont="1" applyFill="1" applyAlignment="1" applyProtection="1">
      <alignment horizontal="center" vertical="center"/>
      <protection locked="0"/>
    </xf>
    <xf numFmtId="0" fontId="71" fillId="36" borderId="0" xfId="0" applyFont="1" applyFill="1" applyAlignment="1" applyProtection="1">
      <alignment horizontal="center" vertical="center"/>
      <protection locked="0"/>
    </xf>
    <xf numFmtId="0" fontId="7" fillId="34" borderId="0" xfId="0" applyNumberFormat="1" applyFont="1" applyFill="1" applyBorder="1" applyAlignment="1" applyProtection="1">
      <alignment horizontal="right" vertical="top"/>
      <protection hidden="1"/>
    </xf>
    <xf numFmtId="0" fontId="7" fillId="34" borderId="0" xfId="0" applyNumberFormat="1" applyFont="1" applyFill="1" applyBorder="1" applyAlignment="1" applyProtection="1">
      <alignment vertical="top"/>
      <protection hidden="1"/>
    </xf>
    <xf numFmtId="0" fontId="26" fillId="34" borderId="0" xfId="0" applyNumberFormat="1" applyFont="1" applyFill="1" applyBorder="1" applyAlignment="1" applyProtection="1">
      <alignment vertical="top"/>
      <protection hidden="1"/>
    </xf>
    <xf numFmtId="0" fontId="7" fillId="34" borderId="10" xfId="0" applyNumberFormat="1" applyFont="1" applyFill="1" applyBorder="1" applyAlignment="1" applyProtection="1">
      <alignment horizontal="left" vertical="top"/>
      <protection hidden="1"/>
    </xf>
    <xf numFmtId="0" fontId="34" fillId="34" borderId="10" xfId="0" applyNumberFormat="1" applyFont="1" applyFill="1" applyBorder="1" applyAlignment="1" applyProtection="1">
      <alignment horizontal="center" textRotation="90" wrapText="1"/>
      <protection hidden="1"/>
    </xf>
    <xf numFmtId="0" fontId="35" fillId="34" borderId="10" xfId="0" applyNumberFormat="1" applyFont="1" applyFill="1" applyBorder="1" applyAlignment="1" applyProtection="1">
      <alignment horizontal="center" textRotation="90" wrapText="1"/>
      <protection hidden="1"/>
    </xf>
    <xf numFmtId="0" fontId="7" fillId="34" borderId="30" xfId="0" applyNumberFormat="1" applyFont="1" applyFill="1" applyBorder="1" applyAlignment="1" applyProtection="1">
      <alignment horizontal="center" vertical="top"/>
      <protection hidden="1"/>
    </xf>
    <xf numFmtId="0" fontId="7" fillId="34" borderId="30" xfId="0" applyNumberFormat="1" applyFont="1" applyFill="1" applyBorder="1" applyAlignment="1" applyProtection="1">
      <alignment horizontal="right" vertical="top"/>
      <protection hidden="1"/>
    </xf>
    <xf numFmtId="0" fontId="4" fillId="34" borderId="30" xfId="0" applyNumberFormat="1" applyFont="1" applyFill="1" applyBorder="1" applyAlignment="1">
      <alignment vertical="top" textRotation="90"/>
    </xf>
    <xf numFmtId="0" fontId="4" fillId="34" borderId="28" xfId="0" applyNumberFormat="1" applyFont="1" applyFill="1" applyBorder="1" applyAlignment="1">
      <alignment vertical="top" textRotation="90"/>
    </xf>
    <xf numFmtId="0" fontId="5" fillId="34" borderId="30" xfId="0" applyNumberFormat="1" applyFont="1" applyFill="1" applyBorder="1" applyAlignment="1">
      <alignment vertical="top"/>
    </xf>
    <xf numFmtId="0" fontId="5" fillId="34" borderId="28" xfId="0" applyNumberFormat="1" applyFont="1" applyFill="1" applyBorder="1" applyAlignment="1">
      <alignment vertical="top"/>
    </xf>
    <xf numFmtId="9" fontId="30" fillId="0" borderId="10" xfId="37" applyNumberFormat="1" applyFont="1" applyBorder="1" applyAlignment="1" applyProtection="1">
      <alignment horizontal="center" vertical="center"/>
      <protection hidden="1"/>
    </xf>
    <xf numFmtId="0" fontId="30" fillId="0" borderId="10" xfId="37" applyFont="1" applyBorder="1" applyAlignment="1" applyProtection="1">
      <alignment horizontal="center" vertical="center"/>
      <protection hidden="1"/>
    </xf>
    <xf numFmtId="0" fontId="1" fillId="0" borderId="10" xfId="37" applyFont="1" applyBorder="1" applyAlignment="1" applyProtection="1">
      <alignment horizontal="right" vertical="center"/>
      <protection hidden="1"/>
    </xf>
    <xf numFmtId="1" fontId="0" fillId="0" borderId="0" xfId="0" applyNumberFormat="1"/>
    <xf numFmtId="0" fontId="4" fillId="34" borderId="10" xfId="0" applyFont="1" applyFill="1" applyBorder="1" applyAlignment="1" applyProtection="1">
      <alignment horizontal="left" vertical="center"/>
      <protection locked="0"/>
    </xf>
    <xf numFmtId="0" fontId="67" fillId="36" borderId="0" xfId="0" applyFont="1" applyFill="1" applyAlignment="1">
      <alignment horizontal="left" vertical="center"/>
    </xf>
    <xf numFmtId="0" fontId="50" fillId="31" borderId="0" xfId="0" applyFont="1" applyFill="1" applyAlignment="1">
      <alignment horizontal="center" vertical="center"/>
    </xf>
    <xf numFmtId="0" fontId="50" fillId="31" borderId="26" xfId="0" applyFont="1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0" fontId="69" fillId="36" borderId="0" xfId="0" applyFont="1" applyFill="1" applyAlignment="1">
      <alignment horizontal="left" vertical="center"/>
    </xf>
    <xf numFmtId="0" fontId="0" fillId="31" borderId="0" xfId="0" applyFill="1" applyAlignment="1">
      <alignment horizontal="center"/>
    </xf>
    <xf numFmtId="0" fontId="69" fillId="36" borderId="0" xfId="0" applyFont="1" applyFill="1" applyAlignment="1">
      <alignment horizontal="center"/>
    </xf>
    <xf numFmtId="0" fontId="66" fillId="36" borderId="0" xfId="0" applyFont="1" applyFill="1" applyAlignment="1">
      <alignment horizontal="center" vertical="center"/>
    </xf>
    <xf numFmtId="0" fontId="73" fillId="25" borderId="0" xfId="43" applyFont="1" applyFill="1" applyAlignment="1" applyProtection="1">
      <alignment horizontal="center" vertical="center"/>
    </xf>
    <xf numFmtId="0" fontId="73" fillId="25" borderId="26" xfId="43" applyFont="1" applyFill="1" applyBorder="1" applyAlignment="1" applyProtection="1">
      <alignment horizontal="center" vertical="center"/>
    </xf>
    <xf numFmtId="0" fontId="69" fillId="36" borderId="0" xfId="0" applyFont="1" applyFill="1" applyAlignment="1">
      <alignment horizontal="center" vertical="center"/>
    </xf>
    <xf numFmtId="0" fontId="70" fillId="36" borderId="0" xfId="43" applyFont="1" applyFill="1" applyAlignment="1" applyProtection="1">
      <alignment horizontal="center" vertical="center"/>
    </xf>
    <xf numFmtId="0" fontId="67" fillId="36" borderId="26" xfId="0" applyFont="1" applyFill="1" applyBorder="1" applyAlignment="1">
      <alignment horizontal="left" vertical="center"/>
    </xf>
    <xf numFmtId="0" fontId="4" fillId="34" borderId="12" xfId="0" applyFont="1" applyFill="1" applyBorder="1" applyAlignment="1" applyProtection="1">
      <alignment horizontal="left" vertical="center"/>
      <protection locked="0"/>
    </xf>
    <xf numFmtId="0" fontId="4" fillId="34" borderId="13" xfId="0" applyFont="1" applyFill="1" applyBorder="1" applyAlignment="1" applyProtection="1">
      <alignment horizontal="left" vertical="center"/>
      <protection locked="0"/>
    </xf>
    <xf numFmtId="0" fontId="4" fillId="34" borderId="14" xfId="0" applyFont="1" applyFill="1" applyBorder="1" applyAlignment="1" applyProtection="1">
      <alignment horizontal="left" vertical="center"/>
      <protection locked="0"/>
    </xf>
    <xf numFmtId="0" fontId="68" fillId="31" borderId="0" xfId="0" applyFont="1" applyFill="1" applyAlignment="1">
      <alignment horizontal="center" vertical="center"/>
    </xf>
    <xf numFmtId="0" fontId="4" fillId="34" borderId="17" xfId="0" applyFont="1" applyFill="1" applyBorder="1" applyAlignment="1" applyProtection="1">
      <alignment horizontal="left" vertical="center"/>
      <protection locked="0"/>
    </xf>
    <xf numFmtId="0" fontId="67" fillId="31" borderId="0" xfId="0" applyFont="1" applyFill="1" applyAlignment="1">
      <alignment horizontal="center" vertical="center"/>
    </xf>
    <xf numFmtId="0" fontId="67" fillId="36" borderId="17" xfId="0" applyFont="1" applyFill="1" applyBorder="1" applyAlignment="1">
      <alignment horizontal="center" vertical="center"/>
    </xf>
    <xf numFmtId="0" fontId="72" fillId="36" borderId="0" xfId="0" applyFont="1" applyFill="1" applyAlignment="1">
      <alignment horizontal="center" vertical="center" wrapText="1"/>
    </xf>
    <xf numFmtId="0" fontId="65" fillId="37" borderId="0" xfId="0" applyFont="1" applyFill="1" applyAlignment="1">
      <alignment horizontal="center" vertical="center"/>
    </xf>
    <xf numFmtId="0" fontId="67" fillId="34" borderId="0" xfId="0" applyFont="1" applyFill="1" applyAlignment="1">
      <alignment horizontal="center" vertical="center"/>
    </xf>
    <xf numFmtId="0" fontId="66" fillId="36" borderId="0" xfId="0" applyFont="1" applyFill="1" applyAlignment="1">
      <alignment horizontal="left" vertical="center"/>
    </xf>
    <xf numFmtId="0" fontId="66" fillId="36" borderId="0" xfId="0" applyFont="1" applyFill="1" applyAlignment="1" applyProtection="1">
      <alignment horizontal="left" vertical="center"/>
      <protection locked="0"/>
    </xf>
    <xf numFmtId="0" fontId="38" fillId="34" borderId="42" xfId="0" applyNumberFormat="1" applyFont="1" applyFill="1" applyBorder="1" applyAlignment="1">
      <alignment horizontal="center" vertical="top"/>
    </xf>
    <xf numFmtId="0" fontId="38" fillId="34" borderId="48" xfId="0" applyNumberFormat="1" applyFont="1" applyFill="1" applyBorder="1" applyAlignment="1">
      <alignment horizontal="center" vertical="top"/>
    </xf>
    <xf numFmtId="0" fontId="38" fillId="34" borderId="43" xfId="0" applyNumberFormat="1" applyFont="1" applyFill="1" applyBorder="1" applyAlignment="1">
      <alignment horizontal="center" vertical="top"/>
    </xf>
    <xf numFmtId="0" fontId="7" fillId="34" borderId="0" xfId="0" applyNumberFormat="1" applyFont="1" applyFill="1" applyBorder="1" applyAlignment="1" applyProtection="1">
      <alignment horizontal="left" vertical="top"/>
      <protection hidden="1"/>
    </xf>
    <xf numFmtId="0" fontId="7" fillId="34" borderId="28" xfId="0" applyNumberFormat="1" applyFont="1" applyFill="1" applyBorder="1" applyAlignment="1" applyProtection="1">
      <alignment horizontal="left" vertical="top"/>
      <protection hidden="1"/>
    </xf>
    <xf numFmtId="0" fontId="60" fillId="34" borderId="10" xfId="0" applyNumberFormat="1" applyFont="1" applyFill="1" applyBorder="1" applyAlignment="1" applyProtection="1">
      <alignment horizontal="center" vertical="center"/>
      <protection hidden="1"/>
    </xf>
    <xf numFmtId="0" fontId="7" fillId="34" borderId="0" xfId="0" applyNumberFormat="1" applyFont="1" applyFill="1" applyBorder="1" applyAlignment="1" applyProtection="1">
      <alignment horizontal="right" vertical="top"/>
      <protection hidden="1"/>
    </xf>
    <xf numFmtId="0" fontId="7" fillId="34" borderId="0" xfId="0" applyNumberFormat="1" applyFont="1" applyFill="1" applyBorder="1" applyAlignment="1" applyProtection="1">
      <alignment horizontal="left" vertical="top" wrapText="1"/>
      <protection hidden="1"/>
    </xf>
    <xf numFmtId="0" fontId="0" fillId="34" borderId="0" xfId="0" applyFill="1" applyBorder="1" applyAlignment="1" applyProtection="1">
      <alignment vertical="top" wrapText="1"/>
      <protection hidden="1"/>
    </xf>
    <xf numFmtId="0" fontId="34" fillId="34" borderId="21" xfId="0" applyNumberFormat="1" applyFont="1" applyFill="1" applyBorder="1" applyAlignment="1" applyProtection="1">
      <alignment horizontal="center" vertical="center" wrapText="1"/>
      <protection hidden="1"/>
    </xf>
    <xf numFmtId="0" fontId="34" fillId="34" borderId="22" xfId="0" applyNumberFormat="1" applyFont="1" applyFill="1" applyBorder="1" applyAlignment="1" applyProtection="1">
      <alignment horizontal="center" vertical="center" wrapText="1"/>
      <protection hidden="1"/>
    </xf>
    <xf numFmtId="0" fontId="7" fillId="34" borderId="10" xfId="0" applyFont="1" applyFill="1" applyBorder="1" applyAlignment="1" applyProtection="1">
      <alignment horizontal="center" vertical="center" wrapText="1"/>
      <protection hidden="1"/>
    </xf>
    <xf numFmtId="0" fontId="7" fillId="34" borderId="10" xfId="0" applyNumberFormat="1" applyFont="1" applyFill="1" applyBorder="1" applyAlignment="1" applyProtection="1">
      <alignment horizontal="center" vertical="center"/>
      <protection hidden="1"/>
    </xf>
    <xf numFmtId="0" fontId="40" fillId="34" borderId="29" xfId="0" applyNumberFormat="1" applyFont="1" applyFill="1" applyBorder="1" applyAlignment="1" applyProtection="1">
      <alignment horizontal="center" vertical="top"/>
      <protection hidden="1"/>
    </xf>
    <xf numFmtId="0" fontId="40" fillId="34" borderId="46" xfId="0" applyNumberFormat="1" applyFont="1" applyFill="1" applyBorder="1" applyAlignment="1" applyProtection="1">
      <alignment horizontal="center" vertical="top"/>
      <protection hidden="1"/>
    </xf>
    <xf numFmtId="0" fontId="40" fillId="34" borderId="47" xfId="0" applyNumberFormat="1" applyFont="1" applyFill="1" applyBorder="1" applyAlignment="1" applyProtection="1">
      <alignment horizontal="center" vertical="top"/>
      <protection hidden="1"/>
    </xf>
    <xf numFmtId="0" fontId="33" fillId="34" borderId="30" xfId="0" applyNumberFormat="1" applyFont="1" applyFill="1" applyBorder="1" applyAlignment="1" applyProtection="1">
      <alignment horizontal="center" vertical="center"/>
      <protection hidden="1"/>
    </xf>
    <xf numFmtId="0" fontId="33" fillId="34" borderId="0" xfId="0" applyNumberFormat="1" applyFont="1" applyFill="1" applyBorder="1" applyAlignment="1" applyProtection="1">
      <alignment horizontal="center" vertical="center"/>
      <protection hidden="1"/>
    </xf>
    <xf numFmtId="0" fontId="33" fillId="34" borderId="28" xfId="0" applyNumberFormat="1" applyFont="1" applyFill="1" applyBorder="1" applyAlignment="1" applyProtection="1">
      <alignment horizontal="center" vertical="center"/>
      <protection hidden="1"/>
    </xf>
    <xf numFmtId="0" fontId="58" fillId="30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58" fillId="30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57" fillId="35" borderId="12" xfId="0" applyNumberFormat="1" applyFont="1" applyFill="1" applyBorder="1" applyAlignment="1" applyProtection="1">
      <alignment horizontal="center" vertical="center" wrapText="1"/>
      <protection hidden="1"/>
    </xf>
    <xf numFmtId="0" fontId="57" fillId="35" borderId="13" xfId="0" applyNumberFormat="1" applyFont="1" applyFill="1" applyBorder="1" applyAlignment="1" applyProtection="1">
      <alignment horizontal="center" vertical="center" wrapText="1"/>
      <protection hidden="1"/>
    </xf>
    <xf numFmtId="0" fontId="57" fillId="35" borderId="14" xfId="0" applyNumberFormat="1" applyFont="1" applyFill="1" applyBorder="1" applyAlignment="1" applyProtection="1">
      <alignment horizontal="center" vertical="center" wrapText="1"/>
      <protection hidden="1"/>
    </xf>
    <xf numFmtId="0" fontId="47" fillId="38" borderId="18" xfId="0" applyNumberFormat="1" applyFont="1" applyFill="1" applyBorder="1" applyAlignment="1" applyProtection="1">
      <alignment horizontal="center" vertical="top" wrapText="1"/>
      <protection hidden="1"/>
    </xf>
    <xf numFmtId="0" fontId="47" fillId="38" borderId="17" xfId="0" applyNumberFormat="1" applyFont="1" applyFill="1" applyBorder="1" applyAlignment="1" applyProtection="1">
      <alignment horizontal="center" vertical="top" wrapText="1"/>
      <protection hidden="1"/>
    </xf>
    <xf numFmtId="0" fontId="47" fillId="38" borderId="19" xfId="0" applyNumberFormat="1" applyFont="1" applyFill="1" applyBorder="1" applyAlignment="1" applyProtection="1">
      <alignment horizontal="center" vertical="top" wrapText="1"/>
      <protection hidden="1"/>
    </xf>
    <xf numFmtId="9" fontId="58" fillId="30" borderId="12" xfId="0" applyNumberFormat="1" applyFont="1" applyFill="1" applyBorder="1" applyAlignment="1" applyProtection="1">
      <alignment horizontal="center" vertical="center" wrapText="1"/>
      <protection locked="0" hidden="1"/>
    </xf>
    <xf numFmtId="9" fontId="58" fillId="30" borderId="14" xfId="0" applyNumberFormat="1" applyFont="1" applyFill="1" applyBorder="1" applyAlignment="1" applyProtection="1">
      <alignment horizontal="center" vertical="center" wrapText="1"/>
      <protection locked="0" hidden="1"/>
    </xf>
    <xf numFmtId="2" fontId="1" fillId="38" borderId="0" xfId="0" applyNumberFormat="1" applyFont="1" applyFill="1" applyBorder="1" applyAlignment="1">
      <alignment horizontal="center"/>
    </xf>
    <xf numFmtId="2" fontId="45" fillId="26" borderId="0" xfId="43" applyNumberFormat="1" applyFont="1" applyFill="1" applyBorder="1" applyAlignment="1" applyProtection="1">
      <alignment horizontal="center" vertical="center" wrapText="1"/>
    </xf>
    <xf numFmtId="2" fontId="46" fillId="26" borderId="0" xfId="0" applyNumberFormat="1" applyFont="1" applyFill="1" applyBorder="1" applyAlignment="1">
      <alignment horizontal="center" vertical="center"/>
    </xf>
    <xf numFmtId="2" fontId="57" fillId="30" borderId="0" xfId="0" applyNumberFormat="1" applyFont="1" applyFill="1" applyBorder="1" applyAlignment="1">
      <alignment horizontal="center" vertical="center"/>
    </xf>
    <xf numFmtId="2" fontId="39" fillId="25" borderId="11" xfId="0" applyNumberFormat="1" applyFont="1" applyFill="1" applyBorder="1" applyAlignment="1">
      <alignment horizontal="center" vertical="center"/>
    </xf>
    <xf numFmtId="1" fontId="48" fillId="29" borderId="0" xfId="0" applyNumberFormat="1" applyFont="1" applyFill="1" applyBorder="1" applyAlignment="1">
      <alignment horizontal="center" vertical="center" wrapText="1"/>
    </xf>
    <xf numFmtId="1" fontId="64" fillId="28" borderId="0" xfId="0" applyNumberFormat="1" applyFont="1" applyFill="1" applyBorder="1" applyAlignment="1">
      <alignment horizontal="center" vertical="center" wrapText="1"/>
    </xf>
    <xf numFmtId="2" fontId="7" fillId="24" borderId="0" xfId="0" applyNumberFormat="1" applyFont="1" applyFill="1" applyBorder="1" applyAlignment="1">
      <alignment horizontal="right" indent="1"/>
    </xf>
    <xf numFmtId="2" fontId="7" fillId="24" borderId="17" xfId="0" applyNumberFormat="1" applyFont="1" applyFill="1" applyBorder="1" applyAlignment="1">
      <alignment horizontal="right" indent="1"/>
    </xf>
    <xf numFmtId="2" fontId="43" fillId="28" borderId="0" xfId="0" applyNumberFormat="1" applyFont="1" applyFill="1" applyBorder="1" applyAlignment="1">
      <alignment horizontal="center" vertical="center"/>
    </xf>
    <xf numFmtId="0" fontId="0" fillId="34" borderId="0" xfId="0" applyFill="1" applyAlignment="1">
      <alignment horizontal="center"/>
    </xf>
    <xf numFmtId="1" fontId="5" fillId="34" borderId="18" xfId="0" applyNumberFormat="1" applyFont="1" applyFill="1" applyBorder="1" applyAlignment="1" applyProtection="1">
      <alignment horizontal="center" vertical="center"/>
      <protection locked="0" hidden="1"/>
    </xf>
    <xf numFmtId="1" fontId="5" fillId="34" borderId="17" xfId="0" applyNumberFormat="1" applyFont="1" applyFill="1" applyBorder="1" applyAlignment="1" applyProtection="1">
      <alignment horizontal="center" vertical="center"/>
      <protection locked="0" hidden="1"/>
    </xf>
    <xf numFmtId="1" fontId="5" fillId="34" borderId="19" xfId="0" applyNumberFormat="1" applyFont="1" applyFill="1" applyBorder="1" applyAlignment="1" applyProtection="1">
      <alignment horizontal="center" vertical="center"/>
      <protection locked="0" hidden="1"/>
    </xf>
    <xf numFmtId="1" fontId="5" fillId="34" borderId="18" xfId="0" applyNumberFormat="1" applyFont="1" applyFill="1" applyBorder="1" applyAlignment="1" applyProtection="1">
      <alignment horizontal="center" vertical="center"/>
      <protection hidden="1"/>
    </xf>
    <xf numFmtId="1" fontId="5" fillId="34" borderId="17" xfId="0" applyNumberFormat="1" applyFont="1" applyFill="1" applyBorder="1" applyAlignment="1" applyProtection="1">
      <alignment horizontal="center" vertical="center"/>
      <protection hidden="1"/>
    </xf>
    <xf numFmtId="1" fontId="5" fillId="34" borderId="31" xfId="0" applyNumberFormat="1" applyFont="1" applyFill="1" applyBorder="1" applyAlignment="1" applyProtection="1">
      <alignment horizontal="center" vertical="center"/>
      <protection hidden="1"/>
    </xf>
    <xf numFmtId="1" fontId="5" fillId="34" borderId="27" xfId="0" applyNumberFormat="1" applyFont="1" applyFill="1" applyBorder="1" applyAlignment="1" applyProtection="1">
      <alignment horizontal="center" vertical="center" wrapText="1"/>
      <protection locked="0" hidden="1"/>
    </xf>
    <xf numFmtId="1" fontId="5" fillId="34" borderId="0" xfId="0" applyNumberFormat="1" applyFont="1" applyFill="1" applyBorder="1" applyAlignment="1" applyProtection="1">
      <alignment horizontal="center" vertical="center" wrapText="1"/>
      <protection locked="0" hidden="1"/>
    </xf>
    <xf numFmtId="1" fontId="5" fillId="34" borderId="26" xfId="0" applyNumberFormat="1" applyFont="1" applyFill="1" applyBorder="1" applyAlignment="1" applyProtection="1">
      <alignment horizontal="center" vertical="center" wrapText="1"/>
      <protection locked="0" hidden="1"/>
    </xf>
    <xf numFmtId="1" fontId="5" fillId="34" borderId="27" xfId="0" applyNumberFormat="1" applyFont="1" applyFill="1" applyBorder="1" applyAlignment="1" applyProtection="1">
      <alignment horizontal="center" vertical="center"/>
      <protection hidden="1"/>
    </xf>
    <xf numFmtId="1" fontId="5" fillId="34" borderId="0" xfId="0" applyNumberFormat="1" applyFont="1" applyFill="1" applyBorder="1" applyAlignment="1" applyProtection="1">
      <alignment horizontal="center" vertical="center"/>
      <protection hidden="1"/>
    </xf>
    <xf numFmtId="1" fontId="5" fillId="34" borderId="32" xfId="0" applyNumberFormat="1" applyFont="1" applyFill="1" applyBorder="1" applyAlignment="1" applyProtection="1">
      <alignment horizontal="center" vertical="center"/>
      <protection hidden="1"/>
    </xf>
    <xf numFmtId="1" fontId="5" fillId="34" borderId="27" xfId="0" quotePrefix="1" applyNumberFormat="1" applyFont="1" applyFill="1" applyBorder="1" applyAlignment="1" applyProtection="1">
      <alignment horizontal="center" vertical="center" wrapText="1"/>
      <protection hidden="1"/>
    </xf>
    <xf numFmtId="1" fontId="5" fillId="34" borderId="0" xfId="0" applyNumberFormat="1" applyFont="1" applyFill="1" applyBorder="1" applyAlignment="1" applyProtection="1">
      <alignment horizontal="center" vertical="center" wrapText="1"/>
      <protection hidden="1"/>
    </xf>
    <xf numFmtId="1" fontId="5" fillId="34" borderId="26" xfId="0" applyNumberFormat="1" applyFont="1" applyFill="1" applyBorder="1" applyAlignment="1" applyProtection="1">
      <alignment horizontal="center" vertical="center" wrapText="1"/>
      <protection hidden="1"/>
    </xf>
    <xf numFmtId="1" fontId="5" fillId="34" borderId="16" xfId="0" applyNumberFormat="1" applyFont="1" applyFill="1" applyBorder="1" applyAlignment="1" applyProtection="1">
      <alignment horizontal="center" vertical="center" wrapText="1"/>
      <protection hidden="1"/>
    </xf>
    <xf numFmtId="1" fontId="5" fillId="34" borderId="11" xfId="0" applyNumberFormat="1" applyFont="1" applyFill="1" applyBorder="1" applyAlignment="1" applyProtection="1">
      <alignment horizontal="center" vertical="center" wrapText="1"/>
      <protection hidden="1"/>
    </xf>
    <xf numFmtId="1" fontId="5" fillId="34" borderId="20" xfId="0" applyNumberFormat="1" applyFont="1" applyFill="1" applyBorder="1" applyAlignment="1" applyProtection="1">
      <alignment horizontal="center" vertical="center" wrapText="1"/>
      <protection hidden="1"/>
    </xf>
    <xf numFmtId="1" fontId="4" fillId="34" borderId="27" xfId="0" applyNumberFormat="1" applyFont="1" applyFill="1" applyBorder="1" applyAlignment="1" applyProtection="1">
      <alignment horizontal="center"/>
      <protection hidden="1"/>
    </xf>
    <xf numFmtId="1" fontId="4" fillId="34" borderId="0" xfId="0" applyNumberFormat="1" applyFont="1" applyFill="1" applyBorder="1" applyAlignment="1" applyProtection="1">
      <alignment horizontal="center"/>
      <protection hidden="1"/>
    </xf>
    <xf numFmtId="1" fontId="4" fillId="34" borderId="26" xfId="0" applyNumberFormat="1" applyFont="1" applyFill="1" applyBorder="1" applyAlignment="1" applyProtection="1">
      <alignment horizontal="center"/>
      <protection hidden="1"/>
    </xf>
    <xf numFmtId="1" fontId="51" fillId="34" borderId="27" xfId="0" applyNumberFormat="1" applyFont="1" applyFill="1" applyBorder="1" applyAlignment="1" applyProtection="1">
      <alignment horizontal="center"/>
      <protection hidden="1"/>
    </xf>
    <xf numFmtId="1" fontId="51" fillId="34" borderId="0" xfId="0" applyNumberFormat="1" applyFont="1" applyFill="1" applyBorder="1" applyAlignment="1" applyProtection="1">
      <alignment horizontal="center"/>
      <protection hidden="1"/>
    </xf>
    <xf numFmtId="1" fontId="51" fillId="34" borderId="26" xfId="0" applyNumberFormat="1" applyFont="1" applyFill="1" applyBorder="1" applyAlignment="1" applyProtection="1">
      <alignment horizontal="center"/>
      <protection hidden="1"/>
    </xf>
    <xf numFmtId="1" fontId="51" fillId="34" borderId="16" xfId="0" applyNumberFormat="1" applyFont="1" applyFill="1" applyBorder="1" applyAlignment="1" applyProtection="1">
      <alignment horizontal="center"/>
      <protection hidden="1"/>
    </xf>
    <xf numFmtId="1" fontId="51" fillId="34" borderId="11" xfId="0" applyNumberFormat="1" applyFont="1" applyFill="1" applyBorder="1" applyAlignment="1" applyProtection="1">
      <alignment horizontal="center"/>
      <protection hidden="1"/>
    </xf>
    <xf numFmtId="1" fontId="51" fillId="34" borderId="20" xfId="0" applyNumberFormat="1" applyFont="1" applyFill="1" applyBorder="1" applyAlignment="1" applyProtection="1">
      <alignment horizontal="center"/>
      <protection hidden="1"/>
    </xf>
    <xf numFmtId="1" fontId="4" fillId="34" borderId="10" xfId="0" applyNumberFormat="1" applyFont="1" applyFill="1" applyBorder="1" applyAlignment="1" applyProtection="1">
      <alignment horizontal="center" vertical="center"/>
      <protection hidden="1"/>
    </xf>
    <xf numFmtId="1" fontId="5" fillId="34" borderId="10" xfId="0" applyNumberFormat="1" applyFont="1" applyFill="1" applyBorder="1" applyAlignment="1" applyProtection="1">
      <alignment vertical="center"/>
      <protection hidden="1"/>
    </xf>
    <xf numFmtId="1" fontId="52" fillId="34" borderId="34" xfId="44" applyNumberFormat="1" applyFont="1" applyFill="1" applyBorder="1" applyAlignment="1" applyProtection="1">
      <alignment horizontal="left" vertical="top"/>
      <protection hidden="1"/>
    </xf>
    <xf numFmtId="1" fontId="52" fillId="34" borderId="17" xfId="44" applyNumberFormat="1" applyFont="1" applyFill="1" applyBorder="1" applyAlignment="1" applyProtection="1">
      <alignment horizontal="left" vertical="top"/>
      <protection hidden="1"/>
    </xf>
    <xf numFmtId="1" fontId="52" fillId="34" borderId="19" xfId="44" applyNumberFormat="1" applyFont="1" applyFill="1" applyBorder="1" applyAlignment="1" applyProtection="1">
      <alignment horizontal="left" vertical="top"/>
      <protection hidden="1"/>
    </xf>
    <xf numFmtId="1" fontId="52" fillId="34" borderId="36" xfId="44" applyNumberFormat="1" applyFont="1" applyFill="1" applyBorder="1" applyAlignment="1" applyProtection="1">
      <alignment horizontal="left" vertical="top"/>
      <protection hidden="1"/>
    </xf>
    <xf numFmtId="1" fontId="52" fillId="34" borderId="0" xfId="44" applyNumberFormat="1" applyFont="1" applyFill="1" applyBorder="1" applyAlignment="1" applyProtection="1">
      <alignment horizontal="left" vertical="top"/>
      <protection hidden="1"/>
    </xf>
    <xf numFmtId="1" fontId="52" fillId="34" borderId="26" xfId="44" applyNumberFormat="1" applyFont="1" applyFill="1" applyBorder="1" applyAlignment="1" applyProtection="1">
      <alignment horizontal="left" vertical="top"/>
      <protection hidden="1"/>
    </xf>
    <xf numFmtId="1" fontId="52" fillId="34" borderId="38" xfId="44" applyNumberFormat="1" applyFont="1" applyFill="1" applyBorder="1" applyAlignment="1" applyProtection="1">
      <alignment horizontal="left" vertical="top"/>
      <protection hidden="1"/>
    </xf>
    <xf numFmtId="1" fontId="52" fillId="34" borderId="11" xfId="44" applyNumberFormat="1" applyFont="1" applyFill="1" applyBorder="1" applyAlignment="1" applyProtection="1">
      <alignment horizontal="left" vertical="top"/>
      <protection hidden="1"/>
    </xf>
    <xf numFmtId="1" fontId="52" fillId="34" borderId="20" xfId="44" applyNumberFormat="1" applyFont="1" applyFill="1" applyBorder="1" applyAlignment="1" applyProtection="1">
      <alignment horizontal="left" vertical="top"/>
      <protection hidden="1"/>
    </xf>
    <xf numFmtId="1" fontId="4" fillId="34" borderId="13" xfId="0" applyNumberFormat="1" applyFont="1" applyFill="1" applyBorder="1" applyAlignment="1" applyProtection="1">
      <alignment horizontal="center"/>
      <protection hidden="1"/>
    </xf>
    <xf numFmtId="1" fontId="4" fillId="34" borderId="12" xfId="0" applyNumberFormat="1" applyFont="1" applyFill="1" applyBorder="1" applyAlignment="1" applyProtection="1">
      <alignment horizontal="center"/>
      <protection hidden="1"/>
    </xf>
    <xf numFmtId="1" fontId="0" fillId="34" borderId="13" xfId="0" applyNumberFormat="1" applyFill="1" applyBorder="1" applyProtection="1">
      <protection hidden="1"/>
    </xf>
    <xf numFmtId="1" fontId="0" fillId="34" borderId="14" xfId="0" applyNumberFormat="1" applyFill="1" applyBorder="1" applyProtection="1">
      <protection hidden="1"/>
    </xf>
    <xf numFmtId="1" fontId="4" fillId="34" borderId="14" xfId="0" applyNumberFormat="1" applyFont="1" applyFill="1" applyBorder="1" applyAlignment="1" applyProtection="1">
      <alignment horizontal="center"/>
      <protection hidden="1"/>
    </xf>
    <xf numFmtId="1" fontId="50" fillId="34" borderId="18" xfId="0" applyNumberFormat="1" applyFont="1" applyFill="1" applyBorder="1" applyAlignment="1" applyProtection="1">
      <alignment horizontal="center" vertical="center"/>
      <protection hidden="1"/>
    </xf>
    <xf numFmtId="1" fontId="50" fillId="34" borderId="17" xfId="0" applyNumberFormat="1" applyFont="1" applyFill="1" applyBorder="1" applyAlignment="1" applyProtection="1">
      <alignment vertical="center"/>
      <protection hidden="1"/>
    </xf>
    <xf numFmtId="1" fontId="50" fillId="34" borderId="19" xfId="0" applyNumberFormat="1" applyFont="1" applyFill="1" applyBorder="1" applyAlignment="1" applyProtection="1">
      <alignment vertical="center"/>
      <protection hidden="1"/>
    </xf>
    <xf numFmtId="1" fontId="50" fillId="34" borderId="16" xfId="0" applyNumberFormat="1" applyFont="1" applyFill="1" applyBorder="1" applyAlignment="1" applyProtection="1">
      <alignment vertical="center"/>
      <protection hidden="1"/>
    </xf>
    <xf numFmtId="1" fontId="50" fillId="34" borderId="11" xfId="0" applyNumberFormat="1" applyFont="1" applyFill="1" applyBorder="1" applyAlignment="1" applyProtection="1">
      <alignment vertical="center"/>
      <protection hidden="1"/>
    </xf>
    <xf numFmtId="1" fontId="50" fillId="34" borderId="20" xfId="0" applyNumberFormat="1" applyFont="1" applyFill="1" applyBorder="1" applyAlignment="1" applyProtection="1">
      <alignment vertical="center"/>
      <protection hidden="1"/>
    </xf>
    <xf numFmtId="1" fontId="5" fillId="34" borderId="12" xfId="0" applyNumberFormat="1" applyFont="1" applyFill="1" applyBorder="1" applyAlignment="1" applyProtection="1">
      <alignment horizontal="center"/>
      <protection hidden="1"/>
    </xf>
    <xf numFmtId="1" fontId="5" fillId="34" borderId="14" xfId="0" applyNumberFormat="1" applyFont="1" applyFill="1" applyBorder="1" applyAlignment="1" applyProtection="1">
      <alignment horizontal="center"/>
      <protection hidden="1"/>
    </xf>
    <xf numFmtId="1" fontId="5" fillId="34" borderId="12" xfId="0" applyNumberFormat="1" applyFont="1" applyFill="1" applyBorder="1" applyAlignment="1" applyProtection="1">
      <alignment horizontal="center" vertical="center"/>
      <protection hidden="1"/>
    </xf>
    <xf numFmtId="1" fontId="5" fillId="34" borderId="13" xfId="0" applyNumberFormat="1" applyFont="1" applyFill="1" applyBorder="1" applyAlignment="1" applyProtection="1">
      <alignment horizontal="center" vertical="center"/>
      <protection hidden="1"/>
    </xf>
    <xf numFmtId="1" fontId="5" fillId="34" borderId="14" xfId="0" applyNumberFormat="1" applyFont="1" applyFill="1" applyBorder="1" applyAlignment="1" applyProtection="1">
      <alignment horizontal="center" vertical="center"/>
      <protection hidden="1"/>
    </xf>
    <xf numFmtId="1" fontId="4" fillId="34" borderId="12" xfId="0" applyNumberFormat="1" applyFont="1" applyFill="1" applyBorder="1" applyAlignment="1" applyProtection="1">
      <alignment horizontal="center" vertical="center"/>
      <protection hidden="1"/>
    </xf>
    <xf numFmtId="1" fontId="4" fillId="34" borderId="13" xfId="0" applyNumberFormat="1" applyFont="1" applyFill="1" applyBorder="1" applyAlignment="1" applyProtection="1">
      <alignment horizontal="center" vertical="center"/>
      <protection hidden="1"/>
    </xf>
    <xf numFmtId="1" fontId="4" fillId="34" borderId="14" xfId="0" applyNumberFormat="1" applyFont="1" applyFill="1" applyBorder="1" applyAlignment="1" applyProtection="1">
      <alignment horizontal="center" vertical="center"/>
      <protection hidden="1"/>
    </xf>
    <xf numFmtId="1" fontId="5" fillId="34" borderId="10" xfId="0" applyNumberFormat="1" applyFont="1" applyFill="1" applyBorder="1" applyAlignment="1" applyProtection="1">
      <alignment horizontal="center" vertical="center" wrapText="1"/>
      <protection hidden="1"/>
    </xf>
    <xf numFmtId="1" fontId="5" fillId="34" borderId="10" xfId="44" applyNumberFormat="1" applyFont="1" applyFill="1" applyBorder="1" applyAlignment="1" applyProtection="1">
      <alignment horizontal="center" vertical="center" wrapText="1"/>
      <protection hidden="1"/>
    </xf>
    <xf numFmtId="1" fontId="5" fillId="34" borderId="12" xfId="0" applyNumberFormat="1" applyFont="1" applyFill="1" applyBorder="1" applyAlignment="1" applyProtection="1">
      <alignment horizontal="center" vertical="center" wrapText="1"/>
      <protection hidden="1"/>
    </xf>
    <xf numFmtId="1" fontId="5" fillId="34" borderId="13" xfId="0" applyNumberFormat="1" applyFont="1" applyFill="1" applyBorder="1" applyAlignment="1" applyProtection="1">
      <alignment horizontal="center" vertical="center" wrapText="1"/>
      <protection hidden="1"/>
    </xf>
    <xf numFmtId="1" fontId="5" fillId="34" borderId="14" xfId="0" applyNumberFormat="1" applyFont="1" applyFill="1" applyBorder="1" applyAlignment="1" applyProtection="1">
      <alignment horizontal="center" vertical="center" wrapText="1"/>
      <protection hidden="1"/>
    </xf>
    <xf numFmtId="1" fontId="5" fillId="34" borderId="12" xfId="0" applyNumberFormat="1" applyFont="1" applyFill="1" applyBorder="1" applyAlignment="1" applyProtection="1">
      <alignment horizontal="center"/>
      <protection locked="0" hidden="1"/>
    </xf>
    <xf numFmtId="1" fontId="5" fillId="34" borderId="13" xfId="0" applyNumberFormat="1" applyFont="1" applyFill="1" applyBorder="1" applyAlignment="1" applyProtection="1">
      <alignment horizontal="center"/>
      <protection locked="0" hidden="1"/>
    </xf>
    <xf numFmtId="1" fontId="5" fillId="34" borderId="14" xfId="0" applyNumberFormat="1" applyFont="1" applyFill="1" applyBorder="1" applyAlignment="1" applyProtection="1">
      <alignment horizontal="center"/>
      <protection locked="0" hidden="1"/>
    </xf>
    <xf numFmtId="1" fontId="5" fillId="34" borderId="12" xfId="44" applyNumberFormat="1" applyFont="1" applyFill="1" applyBorder="1" applyAlignment="1" applyProtection="1">
      <alignment horizontal="center"/>
      <protection locked="0" hidden="1"/>
    </xf>
    <xf numFmtId="1" fontId="5" fillId="34" borderId="14" xfId="44" applyNumberFormat="1" applyFont="1" applyFill="1" applyBorder="1" applyAlignment="1" applyProtection="1">
      <alignment horizontal="center"/>
      <protection locked="0" hidden="1"/>
    </xf>
    <xf numFmtId="1" fontId="0" fillId="34" borderId="14" xfId="0" applyNumberFormat="1" applyFill="1" applyBorder="1" applyAlignment="1" applyProtection="1">
      <alignment horizontal="center"/>
      <protection locked="0" hidden="1"/>
    </xf>
    <xf numFmtId="1" fontId="4" fillId="34" borderId="12" xfId="0" applyNumberFormat="1" applyFont="1" applyFill="1" applyBorder="1" applyAlignment="1" applyProtection="1">
      <alignment horizontal="center"/>
      <protection locked="0" hidden="1"/>
    </xf>
    <xf numFmtId="1" fontId="4" fillId="34" borderId="13" xfId="0" applyNumberFormat="1" applyFont="1" applyFill="1" applyBorder="1" applyAlignment="1" applyProtection="1">
      <alignment horizontal="center"/>
      <protection locked="0" hidden="1"/>
    </xf>
    <xf numFmtId="1" fontId="4" fillId="34" borderId="14" xfId="0" applyNumberFormat="1" applyFont="1" applyFill="1" applyBorder="1" applyAlignment="1" applyProtection="1">
      <alignment horizontal="center"/>
      <protection locked="0" hidden="1"/>
    </xf>
    <xf numFmtId="1" fontId="4" fillId="34" borderId="12" xfId="44" applyNumberFormat="1" applyFont="1" applyFill="1" applyBorder="1" applyAlignment="1" applyProtection="1">
      <alignment horizontal="center"/>
      <protection locked="0" hidden="1"/>
    </xf>
    <xf numFmtId="1" fontId="4" fillId="34" borderId="14" xfId="44" applyNumberFormat="1" applyFont="1" applyFill="1" applyBorder="1" applyAlignment="1" applyProtection="1">
      <alignment horizontal="center"/>
      <protection locked="0" hidden="1"/>
    </xf>
    <xf numFmtId="1" fontId="6" fillId="34" borderId="27" xfId="0" applyNumberFormat="1" applyFont="1" applyFill="1" applyBorder="1" applyAlignment="1" applyProtection="1">
      <alignment horizontal="center"/>
      <protection hidden="1"/>
    </xf>
    <xf numFmtId="1" fontId="6" fillId="34" borderId="26" xfId="0" applyNumberFormat="1" applyFont="1" applyFill="1" applyBorder="1" applyAlignment="1" applyProtection="1">
      <alignment horizontal="center"/>
      <protection hidden="1"/>
    </xf>
    <xf numFmtId="1" fontId="5" fillId="34" borderId="11" xfId="0" applyNumberFormat="1" applyFont="1" applyFill="1" applyBorder="1" applyAlignment="1" applyProtection="1">
      <alignment horizontal="center"/>
      <protection hidden="1"/>
    </xf>
    <xf numFmtId="1" fontId="5" fillId="34" borderId="16" xfId="0" applyNumberFormat="1" applyFont="1" applyFill="1" applyBorder="1" applyAlignment="1" applyProtection="1">
      <alignment horizontal="center"/>
      <protection hidden="1"/>
    </xf>
    <xf numFmtId="1" fontId="5" fillId="34" borderId="20" xfId="0" applyNumberFormat="1" applyFont="1" applyFill="1" applyBorder="1" applyAlignment="1" applyProtection="1">
      <alignment horizontal="center"/>
      <protection hidden="1"/>
    </xf>
    <xf numFmtId="1" fontId="5" fillId="34" borderId="27" xfId="0" applyNumberFormat="1" applyFont="1" applyFill="1" applyBorder="1" applyAlignment="1" applyProtection="1">
      <alignment horizontal="center"/>
      <protection hidden="1"/>
    </xf>
    <xf numFmtId="1" fontId="5" fillId="34" borderId="26" xfId="0" applyNumberFormat="1" applyFont="1" applyFill="1" applyBorder="1" applyAlignment="1" applyProtection="1">
      <alignment horizontal="center"/>
      <protection hidden="1"/>
    </xf>
    <xf numFmtId="1" fontId="27" fillId="34" borderId="18" xfId="44" applyNumberFormat="1" applyFont="1" applyFill="1" applyBorder="1" applyAlignment="1" applyProtection="1">
      <alignment horizontal="center"/>
      <protection hidden="1"/>
    </xf>
    <xf numFmtId="1" fontId="27" fillId="34" borderId="17" xfId="44" applyNumberFormat="1" applyFont="1" applyFill="1" applyBorder="1" applyAlignment="1" applyProtection="1">
      <alignment horizontal="center"/>
      <protection hidden="1"/>
    </xf>
    <xf numFmtId="1" fontId="27" fillId="34" borderId="13" xfId="44" applyNumberFormat="1" applyFont="1" applyFill="1" applyBorder="1" applyAlignment="1" applyProtection="1">
      <alignment horizontal="center"/>
      <protection hidden="1"/>
    </xf>
    <xf numFmtId="1" fontId="27" fillId="34" borderId="14" xfId="44" applyNumberFormat="1" applyFont="1" applyFill="1" applyBorder="1" applyAlignment="1" applyProtection="1">
      <alignment horizontal="center"/>
      <protection hidden="1"/>
    </xf>
    <xf numFmtId="1" fontId="5" fillId="34" borderId="17" xfId="0" applyNumberFormat="1" applyFont="1" applyFill="1" applyBorder="1" applyAlignment="1" applyProtection="1">
      <alignment horizontal="center"/>
      <protection hidden="1"/>
    </xf>
    <xf numFmtId="1" fontId="5" fillId="34" borderId="19" xfId="0" applyNumberFormat="1" applyFont="1" applyFill="1" applyBorder="1" applyAlignment="1" applyProtection="1">
      <alignment horizontal="center"/>
      <protection hidden="1"/>
    </xf>
    <xf numFmtId="1" fontId="5" fillId="34" borderId="18" xfId="44" applyNumberFormat="1" applyFont="1" applyFill="1" applyBorder="1" applyAlignment="1" applyProtection="1">
      <alignment horizontal="center"/>
      <protection hidden="1"/>
    </xf>
    <xf numFmtId="1" fontId="5" fillId="34" borderId="17" xfId="44" applyNumberFormat="1" applyFont="1" applyFill="1" applyBorder="1" applyAlignment="1" applyProtection="1">
      <alignment horizontal="center"/>
      <protection hidden="1"/>
    </xf>
    <xf numFmtId="1" fontId="5" fillId="34" borderId="13" xfId="44" applyNumberFormat="1" applyFont="1" applyFill="1" applyBorder="1" applyAlignment="1" applyProtection="1">
      <alignment horizontal="center"/>
      <protection hidden="1"/>
    </xf>
    <xf numFmtId="1" fontId="5" fillId="34" borderId="19" xfId="44" applyNumberFormat="1" applyFont="1" applyFill="1" applyBorder="1" applyAlignment="1" applyProtection="1">
      <alignment horizontal="center"/>
      <protection hidden="1"/>
    </xf>
    <xf numFmtId="1" fontId="5" fillId="34" borderId="0" xfId="0" applyNumberFormat="1" applyFont="1" applyFill="1" applyBorder="1" applyAlignment="1" applyProtection="1">
      <alignment horizontal="center"/>
      <protection hidden="1"/>
    </xf>
    <xf numFmtId="1" fontId="52" fillId="34" borderId="18" xfId="44" applyNumberFormat="1" applyFont="1" applyFill="1" applyBorder="1" applyAlignment="1" applyProtection="1">
      <alignment horizontal="center"/>
      <protection hidden="1"/>
    </xf>
    <xf numFmtId="1" fontId="52" fillId="34" borderId="17" xfId="44" applyNumberFormat="1" applyFont="1" applyFill="1" applyBorder="1" applyAlignment="1" applyProtection="1">
      <alignment horizontal="center"/>
      <protection hidden="1"/>
    </xf>
    <xf numFmtId="1" fontId="52" fillId="34" borderId="19" xfId="44" applyNumberFormat="1" applyFont="1" applyFill="1" applyBorder="1" applyAlignment="1" applyProtection="1">
      <alignment horizontal="center"/>
      <protection hidden="1"/>
    </xf>
    <xf numFmtId="1" fontId="6" fillId="34" borderId="18" xfId="0" applyNumberFormat="1" applyFont="1" applyFill="1" applyBorder="1" applyAlignment="1" applyProtection="1">
      <alignment horizontal="center"/>
      <protection hidden="1"/>
    </xf>
    <xf numFmtId="1" fontId="6" fillId="34" borderId="19" xfId="0" applyNumberFormat="1" applyFont="1" applyFill="1" applyBorder="1" applyAlignment="1" applyProtection="1">
      <alignment horizontal="center"/>
      <protection hidden="1"/>
    </xf>
    <xf numFmtId="1" fontId="5" fillId="34" borderId="10" xfId="0" applyNumberFormat="1" applyFont="1" applyFill="1" applyBorder="1" applyAlignment="1" applyProtection="1">
      <alignment horizontal="center"/>
      <protection locked="0" hidden="1"/>
    </xf>
    <xf numFmtId="1" fontId="52" fillId="34" borderId="27" xfId="44" applyNumberFormat="1" applyFont="1" applyFill="1" applyBorder="1" applyAlignment="1" applyProtection="1">
      <alignment horizontal="center"/>
      <protection hidden="1"/>
    </xf>
    <xf numFmtId="1" fontId="52" fillId="34" borderId="0" xfId="44" applyNumberFormat="1" applyFont="1" applyFill="1" applyBorder="1" applyAlignment="1" applyProtection="1">
      <alignment horizontal="center"/>
      <protection hidden="1"/>
    </xf>
    <xf numFmtId="1" fontId="52" fillId="34" borderId="26" xfId="44" applyNumberFormat="1" applyFont="1" applyFill="1" applyBorder="1" applyAlignment="1" applyProtection="1">
      <alignment horizontal="center"/>
      <protection hidden="1"/>
    </xf>
    <xf numFmtId="1" fontId="5" fillId="34" borderId="18" xfId="0" applyNumberFormat="1" applyFont="1" applyFill="1" applyBorder="1" applyAlignment="1" applyProtection="1">
      <alignment horizontal="center"/>
      <protection locked="0" hidden="1"/>
    </xf>
    <xf numFmtId="1" fontId="5" fillId="34" borderId="19" xfId="0" applyNumberFormat="1" applyFont="1" applyFill="1" applyBorder="1" applyAlignment="1" applyProtection="1">
      <alignment horizontal="center"/>
      <protection locked="0" hidden="1"/>
    </xf>
    <xf numFmtId="1" fontId="5" fillId="34" borderId="10" xfId="0" quotePrefix="1" applyNumberFormat="1" applyFont="1" applyFill="1" applyBorder="1" applyAlignment="1" applyProtection="1">
      <alignment horizontal="center"/>
      <protection locked="0" hidden="1"/>
    </xf>
    <xf numFmtId="1" fontId="5" fillId="34" borderId="12" xfId="0" quotePrefix="1" applyNumberFormat="1" applyFont="1" applyFill="1" applyBorder="1" applyAlignment="1" applyProtection="1">
      <alignment horizontal="center"/>
      <protection locked="0" hidden="1"/>
    </xf>
    <xf numFmtId="1" fontId="5" fillId="34" borderId="16" xfId="0" quotePrefix="1" applyNumberFormat="1" applyFont="1" applyFill="1" applyBorder="1" applyAlignment="1" applyProtection="1">
      <alignment horizontal="center"/>
      <protection locked="0" hidden="1"/>
    </xf>
    <xf numFmtId="1" fontId="5" fillId="34" borderId="20" xfId="0" applyNumberFormat="1" applyFont="1" applyFill="1" applyBorder="1" applyAlignment="1" applyProtection="1">
      <alignment horizontal="center"/>
      <protection locked="0" hidden="1"/>
    </xf>
    <xf numFmtId="1" fontId="5" fillId="34" borderId="12" xfId="44" quotePrefix="1" applyNumberFormat="1" applyFont="1" applyFill="1" applyBorder="1" applyAlignment="1" applyProtection="1">
      <alignment horizontal="center"/>
      <protection locked="0" hidden="1"/>
    </xf>
    <xf numFmtId="1" fontId="53" fillId="34" borderId="12" xfId="44" applyNumberFormat="1" applyFont="1" applyFill="1" applyBorder="1" applyAlignment="1" applyProtection="1">
      <alignment horizontal="center"/>
      <protection hidden="1"/>
    </xf>
    <xf numFmtId="1" fontId="53" fillId="34" borderId="13" xfId="44" applyNumberFormat="1" applyFont="1" applyFill="1" applyBorder="1" applyAlignment="1" applyProtection="1">
      <alignment horizontal="center"/>
      <protection hidden="1"/>
    </xf>
    <xf numFmtId="1" fontId="53" fillId="34" borderId="14" xfId="44" applyNumberFormat="1" applyFont="1" applyFill="1" applyBorder="1" applyAlignment="1" applyProtection="1">
      <alignment horizontal="center"/>
      <protection hidden="1"/>
    </xf>
    <xf numFmtId="1" fontId="0" fillId="34" borderId="13" xfId="0" applyNumberFormat="1" applyFill="1" applyBorder="1" applyAlignment="1" applyProtection="1">
      <alignment horizontal="center"/>
      <protection locked="0" hidden="1"/>
    </xf>
    <xf numFmtId="1" fontId="6" fillId="34" borderId="27" xfId="44" applyNumberFormat="1" applyFont="1" applyFill="1" applyBorder="1" applyAlignment="1" applyProtection="1">
      <alignment horizontal="left" vertical="center" wrapText="1"/>
      <protection hidden="1"/>
    </xf>
    <xf numFmtId="1" fontId="6" fillId="34" borderId="0" xfId="44" applyNumberFormat="1" applyFont="1" applyFill="1" applyBorder="1" applyAlignment="1" applyProtection="1">
      <alignment horizontal="left" vertical="center" wrapText="1"/>
      <protection hidden="1"/>
    </xf>
    <xf numFmtId="1" fontId="6" fillId="34" borderId="26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16" xfId="44" applyNumberFormat="1" applyFont="1" applyFill="1" applyBorder="1" applyAlignment="1" applyProtection="1">
      <alignment horizontal="center"/>
      <protection hidden="1"/>
    </xf>
    <xf numFmtId="1" fontId="5" fillId="34" borderId="11" xfId="44" applyNumberFormat="1" applyFont="1" applyFill="1" applyBorder="1" applyAlignment="1" applyProtection="1">
      <alignment horizontal="center"/>
      <protection hidden="1"/>
    </xf>
    <xf numFmtId="1" fontId="0" fillId="34" borderId="0" xfId="0" applyNumberFormat="1" applyFill="1" applyBorder="1" applyAlignment="1" applyProtection="1">
      <alignment horizontal="center"/>
      <protection hidden="1"/>
    </xf>
    <xf numFmtId="1" fontId="5" fillId="34" borderId="16" xfId="0" applyNumberFormat="1" applyFont="1" applyFill="1" applyBorder="1" applyAlignment="1" applyProtection="1">
      <alignment horizontal="center" vertical="center"/>
      <protection locked="0" hidden="1"/>
    </xf>
    <xf numFmtId="1" fontId="5" fillId="34" borderId="11" xfId="0" applyNumberFormat="1" applyFont="1" applyFill="1" applyBorder="1" applyAlignment="1" applyProtection="1">
      <alignment horizontal="center" vertical="center"/>
      <protection locked="0" hidden="1"/>
    </xf>
    <xf numFmtId="1" fontId="5" fillId="34" borderId="27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0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26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16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11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20" xfId="44" applyNumberFormat="1" applyFont="1" applyFill="1" applyBorder="1" applyAlignment="1" applyProtection="1">
      <alignment horizontal="left" vertical="center" wrapText="1"/>
      <protection hidden="1"/>
    </xf>
    <xf numFmtId="1" fontId="5" fillId="34" borderId="18" xfId="44" applyNumberFormat="1" applyFont="1" applyFill="1" applyBorder="1" applyAlignment="1" applyProtection="1">
      <alignment horizontal="center" vertical="center" wrapText="1"/>
      <protection hidden="1"/>
    </xf>
    <xf numFmtId="1" fontId="5" fillId="34" borderId="17" xfId="44" applyNumberFormat="1" applyFont="1" applyFill="1" applyBorder="1" applyAlignment="1" applyProtection="1">
      <alignment horizontal="center" vertical="center" wrapText="1"/>
      <protection hidden="1"/>
    </xf>
    <xf numFmtId="1" fontId="5" fillId="34" borderId="27" xfId="44" applyNumberFormat="1" applyFont="1" applyFill="1" applyBorder="1" applyAlignment="1" applyProtection="1">
      <alignment horizontal="center"/>
      <protection hidden="1"/>
    </xf>
    <xf numFmtId="1" fontId="5" fillId="34" borderId="26" xfId="44" applyNumberFormat="1" applyFont="1" applyFill="1" applyBorder="1" applyAlignment="1" applyProtection="1">
      <alignment horizontal="center"/>
      <protection hidden="1"/>
    </xf>
    <xf numFmtId="1" fontId="5" fillId="34" borderId="27" xfId="44" applyNumberFormat="1" applyFont="1" applyFill="1" applyBorder="1" applyAlignment="1" applyProtection="1">
      <protection hidden="1"/>
    </xf>
    <xf numFmtId="1" fontId="5" fillId="34" borderId="0" xfId="44" applyNumberFormat="1" applyFont="1" applyFill="1" applyBorder="1" applyAlignment="1" applyProtection="1">
      <protection hidden="1"/>
    </xf>
    <xf numFmtId="1" fontId="4" fillId="34" borderId="18" xfId="44" applyNumberFormat="1" applyFont="1" applyFill="1" applyBorder="1" applyAlignment="1" applyProtection="1">
      <alignment horizontal="center" vertical="center"/>
      <protection hidden="1"/>
    </xf>
    <xf numFmtId="1" fontId="4" fillId="34" borderId="19" xfId="44" applyNumberFormat="1" applyFont="1" applyFill="1" applyBorder="1" applyAlignment="1" applyProtection="1">
      <alignment horizontal="center" vertical="center"/>
      <protection hidden="1"/>
    </xf>
    <xf numFmtId="1" fontId="4" fillId="34" borderId="27" xfId="44" applyNumberFormat="1" applyFont="1" applyFill="1" applyBorder="1" applyAlignment="1" applyProtection="1">
      <alignment horizontal="center" vertical="center"/>
      <protection hidden="1"/>
    </xf>
    <xf numFmtId="1" fontId="4" fillId="34" borderId="26" xfId="44" applyNumberFormat="1" applyFont="1" applyFill="1" applyBorder="1" applyAlignment="1" applyProtection="1">
      <alignment horizontal="center" vertical="center"/>
      <protection hidden="1"/>
    </xf>
    <xf numFmtId="1" fontId="4" fillId="34" borderId="10" xfId="44" applyNumberFormat="1" applyFont="1" applyFill="1" applyBorder="1" applyAlignment="1" applyProtection="1">
      <alignment horizontal="center" vertical="center"/>
      <protection hidden="1"/>
    </xf>
    <xf numFmtId="1" fontId="4" fillId="34" borderId="27" xfId="44" applyNumberFormat="1" applyFont="1" applyFill="1" applyBorder="1" applyAlignment="1" applyProtection="1">
      <alignment horizontal="center"/>
      <protection hidden="1"/>
    </xf>
    <xf numFmtId="1" fontId="4" fillId="34" borderId="0" xfId="44" applyNumberFormat="1" applyFont="1" applyFill="1" applyBorder="1" applyAlignment="1" applyProtection="1">
      <alignment horizontal="center"/>
      <protection hidden="1"/>
    </xf>
    <xf numFmtId="1" fontId="4" fillId="34" borderId="18" xfId="0" applyNumberFormat="1" applyFont="1" applyFill="1" applyBorder="1" applyAlignment="1" applyProtection="1">
      <alignment horizontal="center"/>
      <protection hidden="1"/>
    </xf>
    <xf numFmtId="1" fontId="4" fillId="34" borderId="17" xfId="0" applyNumberFormat="1" applyFont="1" applyFill="1" applyBorder="1" applyAlignment="1" applyProtection="1">
      <alignment horizontal="center"/>
      <protection hidden="1"/>
    </xf>
    <xf numFmtId="1" fontId="4" fillId="34" borderId="19" xfId="0" applyNumberFormat="1" applyFont="1" applyFill="1" applyBorder="1" applyAlignment="1" applyProtection="1">
      <alignment horizontal="center"/>
      <protection hidden="1"/>
    </xf>
    <xf numFmtId="1" fontId="36" fillId="34" borderId="16" xfId="0" applyNumberFormat="1" applyFont="1" applyFill="1" applyBorder="1" applyAlignment="1" applyProtection="1">
      <alignment horizontal="center"/>
      <protection hidden="1"/>
    </xf>
    <xf numFmtId="1" fontId="36" fillId="34" borderId="11" xfId="0" applyNumberFormat="1" applyFont="1" applyFill="1" applyBorder="1" applyAlignment="1" applyProtection="1">
      <alignment horizontal="center"/>
      <protection hidden="1"/>
    </xf>
    <xf numFmtId="1" fontId="36" fillId="34" borderId="0" xfId="0" applyNumberFormat="1" applyFont="1" applyFill="1" applyBorder="1" applyAlignment="1" applyProtection="1">
      <alignment horizontal="center"/>
      <protection hidden="1"/>
    </xf>
    <xf numFmtId="1" fontId="36" fillId="34" borderId="20" xfId="0" applyNumberFormat="1" applyFont="1" applyFill="1" applyBorder="1" applyAlignment="1" applyProtection="1">
      <alignment horizontal="center"/>
      <protection hidden="1"/>
    </xf>
    <xf numFmtId="1" fontId="5" fillId="34" borderId="41" xfId="44" applyNumberFormat="1" applyFont="1" applyFill="1" applyBorder="1" applyAlignment="1" applyProtection="1">
      <alignment horizontal="left"/>
      <protection locked="0" hidden="1"/>
    </xf>
    <xf numFmtId="1" fontId="5" fillId="34" borderId="10" xfId="44" applyNumberFormat="1" applyFont="1" applyFill="1" applyBorder="1" applyAlignment="1" applyProtection="1">
      <alignment horizontal="center"/>
      <protection locked="0" hidden="1"/>
    </xf>
    <xf numFmtId="1" fontId="54" fillId="34" borderId="42" xfId="44" applyNumberFormat="1" applyFont="1" applyFill="1" applyBorder="1" applyAlignment="1" applyProtection="1">
      <alignment horizontal="center" vertical="center"/>
      <protection locked="0" hidden="1"/>
    </xf>
    <xf numFmtId="1" fontId="54" fillId="34" borderId="43" xfId="44" applyNumberFormat="1" applyFont="1" applyFill="1" applyBorder="1" applyAlignment="1" applyProtection="1">
      <alignment horizontal="center" vertical="center"/>
      <protection locked="0" hidden="1"/>
    </xf>
    <xf numFmtId="1" fontId="54" fillId="34" borderId="44" xfId="44" applyNumberFormat="1" applyFont="1" applyFill="1" applyBorder="1" applyAlignment="1" applyProtection="1">
      <alignment horizontal="center" vertical="center"/>
      <protection locked="0" hidden="1"/>
    </xf>
    <xf numFmtId="1" fontId="37" fillId="34" borderId="45" xfId="45" applyNumberFormat="1" applyFont="1" applyFill="1" applyBorder="1" applyAlignment="1" applyProtection="1">
      <alignment horizontal="center" vertical="center"/>
      <protection locked="0" hidden="1"/>
    </xf>
    <xf numFmtId="1" fontId="37" fillId="34" borderId="43" xfId="45" applyNumberFormat="1" applyFont="1" applyFill="1" applyBorder="1" applyAlignment="1" applyProtection="1">
      <alignment horizontal="center" vertical="center"/>
      <protection locked="0" hidden="1"/>
    </xf>
    <xf numFmtId="1" fontId="5" fillId="34" borderId="10" xfId="44" applyNumberFormat="1" applyFont="1" applyFill="1" applyBorder="1" applyAlignment="1" applyProtection="1">
      <alignment horizontal="center"/>
      <protection hidden="1"/>
    </xf>
    <xf numFmtId="1" fontId="4" fillId="34" borderId="27" xfId="44" applyNumberFormat="1" applyFont="1" applyFill="1" applyBorder="1" applyAlignment="1" applyProtection="1">
      <alignment vertical="center"/>
      <protection hidden="1"/>
    </xf>
    <xf numFmtId="1" fontId="4" fillId="34" borderId="26" xfId="44" applyNumberFormat="1" applyFont="1" applyFill="1" applyBorder="1" applyAlignment="1" applyProtection="1">
      <alignment vertical="center"/>
      <protection hidden="1"/>
    </xf>
    <xf numFmtId="1" fontId="37" fillId="34" borderId="41" xfId="44" applyNumberFormat="1" applyFont="1" applyFill="1" applyBorder="1" applyAlignment="1" applyProtection="1">
      <alignment horizontal="left"/>
      <protection locked="0" hidden="1"/>
    </xf>
    <xf numFmtId="1" fontId="5" fillId="34" borderId="27" xfId="44" applyNumberFormat="1" applyFont="1" applyFill="1" applyBorder="1" applyAlignment="1" applyProtection="1">
      <alignment horizontal="center"/>
      <protection locked="0" hidden="1"/>
    </xf>
    <xf numFmtId="1" fontId="5" fillId="34" borderId="26" xfId="44" applyNumberFormat="1" applyFont="1" applyFill="1" applyBorder="1" applyAlignment="1" applyProtection="1">
      <alignment horizontal="center"/>
      <protection locked="0" hidden="1"/>
    </xf>
    <xf numFmtId="1" fontId="36" fillId="34" borderId="27" xfId="44" applyNumberFormat="1" applyFont="1" applyFill="1" applyBorder="1" applyAlignment="1" applyProtection="1">
      <alignment horizontal="center"/>
      <protection hidden="1"/>
    </xf>
    <xf numFmtId="1" fontId="36" fillId="34" borderId="26" xfId="44" applyNumberFormat="1" applyFont="1" applyFill="1" applyBorder="1" applyAlignment="1" applyProtection="1">
      <alignment horizontal="center"/>
      <protection hidden="1"/>
    </xf>
    <xf numFmtId="1" fontId="74" fillId="34" borderId="27" xfId="44" applyNumberFormat="1" applyFont="1" applyFill="1" applyBorder="1" applyAlignment="1" applyProtection="1">
      <alignment horizontal="center"/>
      <protection hidden="1"/>
    </xf>
    <xf numFmtId="1" fontId="74" fillId="34" borderId="26" xfId="44" applyNumberFormat="1" applyFont="1" applyFill="1" applyBorder="1" applyAlignment="1" applyProtection="1">
      <alignment horizontal="center"/>
      <protection hidden="1"/>
    </xf>
    <xf numFmtId="1" fontId="5" fillId="34" borderId="41" xfId="44" applyNumberFormat="1" applyFont="1" applyFill="1" applyBorder="1" applyAlignment="1" applyProtection="1">
      <alignment horizontal="center"/>
      <protection locked="0" hidden="1"/>
    </xf>
    <xf numFmtId="1" fontId="50" fillId="34" borderId="17" xfId="0" applyNumberFormat="1" applyFont="1" applyFill="1" applyBorder="1" applyAlignment="1" applyProtection="1">
      <alignment horizontal="center" vertical="center"/>
      <protection hidden="1"/>
    </xf>
    <xf numFmtId="1" fontId="50" fillId="34" borderId="19" xfId="0" applyNumberFormat="1" applyFont="1" applyFill="1" applyBorder="1" applyAlignment="1" applyProtection="1">
      <alignment horizontal="center" vertical="center"/>
      <protection hidden="1"/>
    </xf>
    <xf numFmtId="1" fontId="5" fillId="34" borderId="11" xfId="44" applyNumberFormat="1" applyFont="1" applyFill="1" applyBorder="1" applyAlignment="1" applyProtection="1">
      <alignment horizontal="center"/>
      <protection locked="0" hidden="1"/>
    </xf>
    <xf numFmtId="0" fontId="0" fillId="0" borderId="11" xfId="0" applyBorder="1"/>
    <xf numFmtId="0" fontId="0" fillId="0" borderId="20" xfId="0" applyBorder="1"/>
    <xf numFmtId="1" fontId="5" fillId="34" borderId="0" xfId="44" applyNumberFormat="1" applyFont="1" applyFill="1" applyBorder="1" applyAlignment="1" applyProtection="1">
      <alignment horizontal="center"/>
      <protection hidden="1"/>
    </xf>
    <xf numFmtId="1" fontId="5" fillId="34" borderId="0" xfId="44" applyNumberFormat="1" applyFont="1" applyFill="1" applyBorder="1" applyAlignment="1" applyProtection="1">
      <alignment horizontal="left"/>
      <protection hidden="1"/>
    </xf>
    <xf numFmtId="1" fontId="5" fillId="34" borderId="26" xfId="44" applyNumberFormat="1" applyFont="1" applyFill="1" applyBorder="1" applyAlignment="1" applyProtection="1">
      <alignment horizontal="left"/>
      <protection hidden="1"/>
    </xf>
    <xf numFmtId="1" fontId="5" fillId="34" borderId="27" xfId="44" applyNumberFormat="1" applyFont="1" applyFill="1" applyBorder="1" applyAlignment="1" applyProtection="1">
      <protection locked="0" hidden="1"/>
    </xf>
    <xf numFmtId="1" fontId="5" fillId="34" borderId="0" xfId="44" applyNumberFormat="1" applyFont="1" applyFill="1" applyBorder="1" applyAlignment="1" applyProtection="1">
      <protection locked="0" hidden="1"/>
    </xf>
    <xf numFmtId="1" fontId="5" fillId="34" borderId="0" xfId="44" applyNumberFormat="1" applyFont="1" applyFill="1" applyBorder="1" applyAlignment="1" applyProtection="1">
      <alignment horizontal="center"/>
      <protection locked="0" hidden="1"/>
    </xf>
    <xf numFmtId="1" fontId="75" fillId="34" borderId="27" xfId="44" applyNumberFormat="1" applyFont="1" applyFill="1" applyBorder="1" applyAlignment="1" applyProtection="1">
      <alignment horizontal="center"/>
      <protection hidden="1"/>
    </xf>
    <xf numFmtId="1" fontId="75" fillId="34" borderId="26" xfId="44" applyNumberFormat="1" applyFont="1" applyFill="1" applyBorder="1" applyAlignment="1" applyProtection="1">
      <alignment horizontal="center"/>
      <protection hidden="1"/>
    </xf>
    <xf numFmtId="1" fontId="74" fillId="34" borderId="16" xfId="44" applyNumberFormat="1" applyFont="1" applyFill="1" applyBorder="1" applyAlignment="1" applyProtection="1">
      <alignment horizontal="center" wrapText="1"/>
      <protection hidden="1"/>
    </xf>
    <xf numFmtId="1" fontId="74" fillId="34" borderId="20" xfId="44" applyNumberFormat="1" applyFont="1" applyFill="1" applyBorder="1" applyAlignment="1" applyProtection="1">
      <alignment horizontal="center" wrapText="1"/>
      <protection hidden="1"/>
    </xf>
    <xf numFmtId="1" fontId="53" fillId="34" borderId="20" xfId="44" applyNumberFormat="1" applyFont="1" applyFill="1" applyBorder="1" applyAlignment="1" applyProtection="1">
      <alignment horizontal="center"/>
      <protection hidden="1"/>
    </xf>
    <xf numFmtId="1" fontId="5" fillId="34" borderId="13" xfId="0" applyNumberFormat="1" applyFont="1" applyFill="1" applyBorder="1" applyAlignment="1" applyProtection="1">
      <alignment horizontal="center"/>
      <protection hidden="1"/>
    </xf>
    <xf numFmtId="1" fontId="0" fillId="34" borderId="13" xfId="0" applyNumberFormat="1" applyFill="1" applyBorder="1" applyAlignment="1" applyProtection="1">
      <alignment horizontal="center"/>
      <protection hidden="1"/>
    </xf>
    <xf numFmtId="2" fontId="2" fillId="0" borderId="12" xfId="0" applyNumberFormat="1" applyFont="1" applyBorder="1" applyAlignment="1" applyProtection="1">
      <alignment horizontal="left" vertical="center"/>
      <protection hidden="1"/>
    </xf>
    <xf numFmtId="2" fontId="2" fillId="0" borderId="13" xfId="0" applyNumberFormat="1" applyFont="1" applyBorder="1" applyAlignment="1" applyProtection="1">
      <alignment horizontal="left" vertical="center"/>
      <protection hidden="1"/>
    </xf>
    <xf numFmtId="2" fontId="2" fillId="0" borderId="14" xfId="0" applyNumberFormat="1" applyFont="1" applyBorder="1" applyAlignment="1" applyProtection="1">
      <alignment horizontal="left" vertical="center"/>
      <protection hidden="1"/>
    </xf>
    <xf numFmtId="0" fontId="30" fillId="0" borderId="12" xfId="37" applyFont="1" applyBorder="1" applyAlignment="1" applyProtection="1">
      <alignment horizontal="center" vertical="center"/>
      <protection hidden="1"/>
    </xf>
    <xf numFmtId="0" fontId="30" fillId="0" borderId="13" xfId="37" applyFont="1" applyBorder="1" applyAlignment="1" applyProtection="1">
      <alignment horizontal="center" vertical="center"/>
      <protection hidden="1"/>
    </xf>
    <xf numFmtId="0" fontId="30" fillId="0" borderId="14" xfId="37" applyFont="1" applyBorder="1" applyAlignment="1" applyProtection="1">
      <alignment horizontal="center" vertical="center"/>
      <protection hidden="1"/>
    </xf>
    <xf numFmtId="9" fontId="30" fillId="0" borderId="10" xfId="37" applyNumberFormat="1" applyFont="1" applyBorder="1" applyAlignment="1" applyProtection="1">
      <alignment horizontal="center" vertical="center"/>
      <protection hidden="1"/>
    </xf>
    <xf numFmtId="0" fontId="30" fillId="0" borderId="10" xfId="37" applyFont="1" applyBorder="1" applyAlignment="1" applyProtection="1">
      <alignment horizontal="center" vertical="center"/>
      <protection hidden="1"/>
    </xf>
    <xf numFmtId="0" fontId="5" fillId="0" borderId="12" xfId="37" applyFont="1" applyBorder="1" applyAlignment="1" applyProtection="1">
      <alignment horizontal="center" vertical="center"/>
      <protection hidden="1"/>
    </xf>
    <xf numFmtId="0" fontId="0" fillId="0" borderId="13" xfId="37" applyFont="1" applyBorder="1" applyAlignment="1" applyProtection="1">
      <alignment horizontal="center" vertical="center"/>
      <protection hidden="1"/>
    </xf>
    <xf numFmtId="0" fontId="0" fillId="0" borderId="14" xfId="37" applyFont="1" applyBorder="1" applyAlignment="1" applyProtection="1">
      <alignment horizontal="center" vertical="center"/>
      <protection hidden="1"/>
    </xf>
  </cellXfs>
  <cellStyles count="4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_From 16" xfId="44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43" builtinId="8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rmal 3" xfId="45"/>
    <cellStyle name="Note" xfId="38" builtinId="10" customBuiltin="1"/>
    <cellStyle name="Output" xfId="39" builtinId="21" customBuiltin="1"/>
    <cellStyle name="Percent" xfId="46" builtinId="5"/>
    <cellStyle name="Title" xfId="40" builtinId="15" customBuiltin="1"/>
    <cellStyle name="Total" xfId="41" builtinId="25" customBuiltin="1"/>
    <cellStyle name="Warning Text" xfId="42" builtinId="11" customBuiltin="1"/>
  </cellStyles>
  <dxfs count="4"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0000FF"/>
      <color rgb="FFFFFF00"/>
      <color rgb="FF33CCCC"/>
      <color rgb="FFFFCC99"/>
      <color rgb="FFCCFFCC"/>
      <color rgb="FF00FF00"/>
      <color rgb="FFFF99CC"/>
      <color rgb="FFFF66CC"/>
      <color rgb="FF0066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Other Deduction'!A1"/><Relationship Id="rId7" Type="http://schemas.openxmlformats.org/officeDocument/2006/relationships/hyperlink" Target="#'Hra Receipt'!A1"/><Relationship Id="rId2" Type="http://schemas.openxmlformats.org/officeDocument/2006/relationships/hyperlink" Target="#'GA-55'!A1"/><Relationship Id="rId1" Type="http://schemas.openxmlformats.org/officeDocument/2006/relationships/image" Target="../media/image1.png"/><Relationship Id="rId6" Type="http://schemas.openxmlformats.org/officeDocument/2006/relationships/hyperlink" Target="#'Tax New Regime'!A1"/><Relationship Id="rId5" Type="http://schemas.openxmlformats.org/officeDocument/2006/relationships/hyperlink" Target="#'Tax Old Regime'!A1"/><Relationship Id="rId4" Type="http://schemas.openxmlformats.org/officeDocument/2006/relationships/hyperlink" Target="#'Form 16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Master Sheet'!A1"/><Relationship Id="rId2" Type="http://schemas.openxmlformats.org/officeDocument/2006/relationships/hyperlink" Target="#'Other Deduction'!A1"/><Relationship Id="rId1" Type="http://schemas.openxmlformats.org/officeDocument/2006/relationships/hyperlink" Target="#'Master Shee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Master Sheet'!A1"/><Relationship Id="rId2" Type="http://schemas.openxmlformats.org/officeDocument/2006/relationships/hyperlink" Target="#'Tax Old Regime'!A1"/><Relationship Id="rId1" Type="http://schemas.openxmlformats.org/officeDocument/2006/relationships/hyperlink" Target="#'GA-55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0</xdr:row>
      <xdr:rowOff>152399</xdr:rowOff>
    </xdr:from>
    <xdr:to>
      <xdr:col>18</xdr:col>
      <xdr:colOff>0</xdr:colOff>
      <xdr:row>9</xdr:row>
      <xdr:rowOff>228599</xdr:rowOff>
    </xdr:to>
    <xdr:pic>
      <xdr:nvPicPr>
        <xdr:cNvPr id="2" name="Picture 1" descr="anand-meghwal-1-267x300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91700" y="152399"/>
          <a:ext cx="2362199" cy="2638425"/>
        </a:xfrm>
        <a:prstGeom prst="rect">
          <a:avLst/>
        </a:prstGeom>
      </xdr:spPr>
    </xdr:pic>
    <xdr:clientData/>
  </xdr:twoCellAnchor>
  <xdr:twoCellAnchor>
    <xdr:from>
      <xdr:col>13</xdr:col>
      <xdr:colOff>161925</xdr:colOff>
      <xdr:row>12</xdr:row>
      <xdr:rowOff>19050</xdr:rowOff>
    </xdr:from>
    <xdr:to>
      <xdr:col>15</xdr:col>
      <xdr:colOff>981075</xdr:colOff>
      <xdr:row>13</xdr:row>
      <xdr:rowOff>190500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7391400" y="3333750"/>
          <a:ext cx="2667000" cy="419100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400" b="1">
              <a:latin typeface="Franklin Gothic Demi" pitchFamily="34" charset="0"/>
            </a:rPr>
            <a:t>SALARY SHEET</a:t>
          </a:r>
        </a:p>
      </xdr:txBody>
    </xdr:sp>
    <xdr:clientData/>
  </xdr:twoCellAnchor>
  <xdr:twoCellAnchor>
    <xdr:from>
      <xdr:col>13</xdr:col>
      <xdr:colOff>180975</xdr:colOff>
      <xdr:row>14</xdr:row>
      <xdr:rowOff>0</xdr:rowOff>
    </xdr:from>
    <xdr:to>
      <xdr:col>17</xdr:col>
      <xdr:colOff>9525</xdr:colOff>
      <xdr:row>15</xdr:row>
      <xdr:rowOff>171450</xdr:rowOff>
    </xdr:to>
    <xdr:sp macro="" textlink="">
      <xdr:nvSpPr>
        <xdr:cNvPr id="4" name="Rounded Rectangle 3">
          <a:hlinkClick xmlns:r="http://schemas.openxmlformats.org/officeDocument/2006/relationships" r:id="rId3"/>
        </xdr:cNvPr>
        <xdr:cNvSpPr/>
      </xdr:nvSpPr>
      <xdr:spPr>
        <a:xfrm>
          <a:off x="7410450" y="3619500"/>
          <a:ext cx="2286000" cy="419100"/>
        </a:xfrm>
        <a:prstGeom prst="roundRect">
          <a:avLst/>
        </a:pr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>
              <a:solidFill>
                <a:sysClr val="windowText" lastClr="000000"/>
              </a:solidFill>
              <a:latin typeface="Franklin Gothic Heavy" pitchFamily="34" charset="0"/>
              <a:ea typeface="+mn-ea"/>
              <a:cs typeface="+mn-cs"/>
            </a:rPr>
            <a:t>OTHER DEDUCTION</a:t>
          </a:r>
          <a:endParaRPr lang="en-US" sz="1100"/>
        </a:p>
      </xdr:txBody>
    </xdr:sp>
    <xdr:clientData/>
  </xdr:twoCellAnchor>
  <xdr:twoCellAnchor>
    <xdr:from>
      <xdr:col>18</xdr:col>
      <xdr:colOff>52917</xdr:colOff>
      <xdr:row>14</xdr:row>
      <xdr:rowOff>7408</xdr:rowOff>
    </xdr:from>
    <xdr:to>
      <xdr:col>20</xdr:col>
      <xdr:colOff>560916</xdr:colOff>
      <xdr:row>15</xdr:row>
      <xdr:rowOff>178858</xdr:rowOff>
    </xdr:to>
    <xdr:sp macro="" textlink="">
      <xdr:nvSpPr>
        <xdr:cNvPr id="5" name="Rounded Rectangle 4">
          <a:hlinkClick xmlns:r="http://schemas.openxmlformats.org/officeDocument/2006/relationships" r:id="rId4"/>
        </xdr:cNvPr>
        <xdr:cNvSpPr/>
      </xdr:nvSpPr>
      <xdr:spPr>
        <a:xfrm>
          <a:off x="10265834" y="3785658"/>
          <a:ext cx="2254249" cy="414867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 b="1">
              <a:latin typeface="Franklin Gothic Medium" pitchFamily="34" charset="0"/>
            </a:rPr>
            <a:t>FORM</a:t>
          </a:r>
          <a:r>
            <a:rPr lang="en-US" sz="2000" b="1" baseline="0">
              <a:latin typeface="Franklin Gothic Medium" pitchFamily="34" charset="0"/>
            </a:rPr>
            <a:t> 16</a:t>
          </a:r>
          <a:endParaRPr lang="en-US" sz="2000" b="1">
            <a:latin typeface="Franklin Gothic Medium" pitchFamily="34" charset="0"/>
          </a:endParaRPr>
        </a:p>
      </xdr:txBody>
    </xdr:sp>
    <xdr:clientData/>
  </xdr:twoCellAnchor>
  <xdr:twoCellAnchor>
    <xdr:from>
      <xdr:col>13</xdr:col>
      <xdr:colOff>207433</xdr:colOff>
      <xdr:row>16</xdr:row>
      <xdr:rowOff>7409</xdr:rowOff>
    </xdr:from>
    <xdr:to>
      <xdr:col>15</xdr:col>
      <xdr:colOff>984250</xdr:colOff>
      <xdr:row>17</xdr:row>
      <xdr:rowOff>178858</xdr:rowOff>
    </xdr:to>
    <xdr:sp macro="" textlink="">
      <xdr:nvSpPr>
        <xdr:cNvPr id="6" name="Rounded Rectangle 5">
          <a:hlinkClick xmlns:r="http://schemas.openxmlformats.org/officeDocument/2006/relationships" r:id="rId5"/>
        </xdr:cNvPr>
        <xdr:cNvSpPr/>
      </xdr:nvSpPr>
      <xdr:spPr>
        <a:xfrm>
          <a:off x="7467600" y="4272492"/>
          <a:ext cx="2628900" cy="414866"/>
        </a:xfrm>
        <a:prstGeom prst="round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>
              <a:solidFill>
                <a:sysClr val="windowText" lastClr="000000"/>
              </a:solidFill>
              <a:latin typeface="Franklin Gothic Heavy" pitchFamily="34" charset="0"/>
            </a:rPr>
            <a:t>OLD TAX REGIME</a:t>
          </a:r>
        </a:p>
      </xdr:txBody>
    </xdr:sp>
    <xdr:clientData/>
  </xdr:twoCellAnchor>
  <xdr:twoCellAnchor>
    <xdr:from>
      <xdr:col>18</xdr:col>
      <xdr:colOff>16933</xdr:colOff>
      <xdr:row>12</xdr:row>
      <xdr:rowOff>20109</xdr:rowOff>
    </xdr:from>
    <xdr:to>
      <xdr:col>20</xdr:col>
      <xdr:colOff>550332</xdr:colOff>
      <xdr:row>13</xdr:row>
      <xdr:rowOff>191560</xdr:rowOff>
    </xdr:to>
    <xdr:sp macro="" textlink="">
      <xdr:nvSpPr>
        <xdr:cNvPr id="7" name="Rounded Rectangle 6">
          <a:hlinkClick xmlns:r="http://schemas.openxmlformats.org/officeDocument/2006/relationships" r:id="rId6"/>
        </xdr:cNvPr>
        <xdr:cNvSpPr/>
      </xdr:nvSpPr>
      <xdr:spPr>
        <a:xfrm>
          <a:off x="10229850" y="3311526"/>
          <a:ext cx="2279649" cy="414867"/>
        </a:xfrm>
        <a:prstGeom prst="roundRect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  <a:latin typeface="Franklin Gothic Demi" pitchFamily="34" charset="0"/>
            </a:rPr>
            <a:t>NEW TAX REGIME</a:t>
          </a:r>
        </a:p>
      </xdr:txBody>
    </xdr:sp>
    <xdr:clientData/>
  </xdr:twoCellAnchor>
  <xdr:twoCellAnchor editAs="oneCell">
    <xdr:from>
      <xdr:col>17</xdr:col>
      <xdr:colOff>34925</xdr:colOff>
      <xdr:row>0</xdr:row>
      <xdr:rowOff>31750</xdr:rowOff>
    </xdr:from>
    <xdr:to>
      <xdr:col>20</xdr:col>
      <xdr:colOff>577849</xdr:colOff>
      <xdr:row>9</xdr:row>
      <xdr:rowOff>283634</xdr:rowOff>
    </xdr:to>
    <xdr:pic>
      <xdr:nvPicPr>
        <xdr:cNvPr id="8" name="Picture 7" descr="anand-meghwal-1-267x300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2008" y="31750"/>
          <a:ext cx="2395008" cy="2791884"/>
        </a:xfrm>
        <a:prstGeom prst="rect">
          <a:avLst/>
        </a:prstGeom>
      </xdr:spPr>
    </xdr:pic>
    <xdr:clientData/>
  </xdr:twoCellAnchor>
  <xdr:twoCellAnchor>
    <xdr:from>
      <xdr:col>18</xdr:col>
      <xdr:colOff>0</xdr:colOff>
      <xdr:row>16</xdr:row>
      <xdr:rowOff>0</xdr:rowOff>
    </xdr:from>
    <xdr:to>
      <xdr:col>16384</xdr:col>
      <xdr:colOff>304800</xdr:colOff>
      <xdr:row>17</xdr:row>
      <xdr:rowOff>171450</xdr:rowOff>
    </xdr:to>
    <xdr:sp macro="" textlink="">
      <xdr:nvSpPr>
        <xdr:cNvPr id="9" name="Rounded Rectangle 8">
          <a:hlinkClick xmlns:r="http://schemas.openxmlformats.org/officeDocument/2006/relationships" r:id="rId7"/>
        </xdr:cNvPr>
        <xdr:cNvSpPr/>
      </xdr:nvSpPr>
      <xdr:spPr>
        <a:xfrm>
          <a:off x="10172700" y="4305300"/>
          <a:ext cx="2667000" cy="419100"/>
        </a:xfrm>
        <a:prstGeom prst="round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 b="1">
              <a:latin typeface="Franklin Gothic Medium" pitchFamily="34" charset="0"/>
            </a:rPr>
            <a:t>HRA</a:t>
          </a:r>
          <a:r>
            <a:rPr lang="en-US" sz="2000" b="1" baseline="0">
              <a:latin typeface="Franklin Gothic Medium" pitchFamily="34" charset="0"/>
            </a:rPr>
            <a:t> RECEIPT</a:t>
          </a:r>
          <a:endParaRPr lang="en-US" sz="2000" b="1">
            <a:latin typeface="Franklin Gothic Medium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156883</xdr:colOff>
      <xdr:row>1</xdr:row>
      <xdr:rowOff>56030</xdr:rowOff>
    </xdr:from>
    <xdr:to>
      <xdr:col>5</xdr:col>
      <xdr:colOff>67236</xdr:colOff>
      <xdr:row>1</xdr:row>
      <xdr:rowOff>470647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90501" y="56030"/>
          <a:ext cx="1826559" cy="414617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 b="1">
              <a:latin typeface="Arial Black" pitchFamily="34" charset="0"/>
            </a:rPr>
            <a:t>BACK</a:t>
          </a:r>
          <a:endParaRPr lang="en-US" sz="2400" b="1">
            <a:latin typeface="Arial Black" pitchFamily="34" charset="0"/>
          </a:endParaRPr>
        </a:p>
      </xdr:txBody>
    </xdr:sp>
    <xdr:clientData/>
  </xdr:twoCellAnchor>
  <xdr:twoCellAnchor>
    <xdr:from>
      <xdr:col>6</xdr:col>
      <xdr:colOff>134471</xdr:colOff>
      <xdr:row>1</xdr:row>
      <xdr:rowOff>78442</xdr:rowOff>
    </xdr:from>
    <xdr:to>
      <xdr:col>10</xdr:col>
      <xdr:colOff>168089</xdr:colOff>
      <xdr:row>1</xdr:row>
      <xdr:rowOff>493059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2420471" y="78442"/>
          <a:ext cx="1826559" cy="414617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 b="1">
              <a:latin typeface="Arial Black" pitchFamily="34" charset="0"/>
            </a:rPr>
            <a:t>NEXT</a:t>
          </a:r>
          <a:endParaRPr lang="en-US" sz="2400" b="1">
            <a:latin typeface="Arial Black" pitchFamily="34" charset="0"/>
          </a:endParaRPr>
        </a:p>
      </xdr:txBody>
    </xdr:sp>
    <xdr:clientData/>
  </xdr:twoCellAnchor>
  <xdr:twoCellAnchor>
    <xdr:from>
      <xdr:col>25</xdr:col>
      <xdr:colOff>11206</xdr:colOff>
      <xdr:row>1</xdr:row>
      <xdr:rowOff>67236</xdr:rowOff>
    </xdr:from>
    <xdr:to>
      <xdr:col>28</xdr:col>
      <xdr:colOff>818030</xdr:colOff>
      <xdr:row>1</xdr:row>
      <xdr:rowOff>481853</xdr:rowOff>
    </xdr:to>
    <xdr:sp macro="[0]!Macro1" textlink="">
      <xdr:nvSpPr>
        <xdr:cNvPr id="4" name="Rounded Rectangle 3"/>
        <xdr:cNvSpPr/>
      </xdr:nvSpPr>
      <xdr:spPr>
        <a:xfrm>
          <a:off x="10880912" y="67236"/>
          <a:ext cx="2745442" cy="414617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 b="1">
              <a:latin typeface="Arial Black" pitchFamily="34" charset="0"/>
            </a:rPr>
            <a:t>DOWNLOAD PDF</a:t>
          </a:r>
        </a:p>
      </xdr:txBody>
    </xdr:sp>
    <xdr:clientData/>
  </xdr:twoCellAnchor>
  <xdr:twoCellAnchor>
    <xdr:from>
      <xdr:col>15</xdr:col>
      <xdr:colOff>44825</xdr:colOff>
      <xdr:row>1</xdr:row>
      <xdr:rowOff>89647</xdr:rowOff>
    </xdr:from>
    <xdr:to>
      <xdr:col>20</xdr:col>
      <xdr:colOff>101976</xdr:colOff>
      <xdr:row>1</xdr:row>
      <xdr:rowOff>461123</xdr:rowOff>
    </xdr:to>
    <xdr:sp macro="" textlink="">
      <xdr:nvSpPr>
        <xdr:cNvPr id="5" name="Rounded Rectangle 4">
          <a:hlinkClick xmlns:r="http://schemas.openxmlformats.org/officeDocument/2006/relationships" r:id="rId3"/>
        </xdr:cNvPr>
        <xdr:cNvSpPr/>
      </xdr:nvSpPr>
      <xdr:spPr>
        <a:xfrm>
          <a:off x="6477001" y="89647"/>
          <a:ext cx="2343151" cy="371476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800" b="1">
              <a:latin typeface="Arial Black" pitchFamily="34" charset="0"/>
            </a:rPr>
            <a:t>MASTER</a:t>
          </a:r>
          <a:r>
            <a:rPr lang="en-US" sz="1800" b="1" baseline="0">
              <a:latin typeface="Arial Black" pitchFamily="34" charset="0"/>
            </a:rPr>
            <a:t> SHEET</a:t>
          </a:r>
          <a:endParaRPr lang="en-US" sz="2000" b="1">
            <a:latin typeface="Arial Black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28575</xdr:rowOff>
    </xdr:from>
    <xdr:to>
      <xdr:col>0</xdr:col>
      <xdr:colOff>1978959</xdr:colOff>
      <xdr:row>0</xdr:row>
      <xdr:rowOff>443192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52400" y="28575"/>
          <a:ext cx="1826559" cy="414617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 b="1">
              <a:latin typeface="Arial Black" pitchFamily="34" charset="0"/>
            </a:rPr>
            <a:t>BACK</a:t>
          </a:r>
          <a:endParaRPr lang="en-US" sz="2400" b="1">
            <a:latin typeface="Arial Black" pitchFamily="34" charset="0"/>
          </a:endParaRPr>
        </a:p>
      </xdr:txBody>
    </xdr:sp>
    <xdr:clientData/>
  </xdr:twoCellAnchor>
  <xdr:twoCellAnchor>
    <xdr:from>
      <xdr:col>4</xdr:col>
      <xdr:colOff>47625</xdr:colOff>
      <xdr:row>0</xdr:row>
      <xdr:rowOff>38100</xdr:rowOff>
    </xdr:from>
    <xdr:to>
      <xdr:col>5</xdr:col>
      <xdr:colOff>912159</xdr:colOff>
      <xdr:row>0</xdr:row>
      <xdr:rowOff>452717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9639300" y="38100"/>
          <a:ext cx="1826559" cy="414617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 b="1">
              <a:latin typeface="Arial Black" pitchFamily="34" charset="0"/>
            </a:rPr>
            <a:t>NEXT</a:t>
          </a:r>
          <a:endParaRPr lang="en-US" sz="2400" b="1">
            <a:latin typeface="Arial Black" pitchFamily="34" charset="0"/>
          </a:endParaRPr>
        </a:p>
      </xdr:txBody>
    </xdr:sp>
    <xdr:clientData/>
  </xdr:twoCellAnchor>
  <xdr:twoCellAnchor>
    <xdr:from>
      <xdr:col>2</xdr:col>
      <xdr:colOff>0</xdr:colOff>
      <xdr:row>0</xdr:row>
      <xdr:rowOff>57150</xdr:rowOff>
    </xdr:from>
    <xdr:to>
      <xdr:col>3</xdr:col>
      <xdr:colOff>2343151</xdr:colOff>
      <xdr:row>0</xdr:row>
      <xdr:rowOff>428626</xdr:rowOff>
    </xdr:to>
    <xdr:sp macro="" textlink="">
      <xdr:nvSpPr>
        <xdr:cNvPr id="4" name="Rounded Rectangle 3">
          <a:hlinkClick xmlns:r="http://schemas.openxmlformats.org/officeDocument/2006/relationships" r:id="rId3"/>
        </xdr:cNvPr>
        <xdr:cNvSpPr/>
      </xdr:nvSpPr>
      <xdr:spPr>
        <a:xfrm>
          <a:off x="4476750" y="57150"/>
          <a:ext cx="2343151" cy="371476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800" b="1">
              <a:latin typeface="Arial Black" pitchFamily="34" charset="0"/>
            </a:rPr>
            <a:t>MASTER</a:t>
          </a:r>
          <a:r>
            <a:rPr lang="en-US" sz="1800" b="1" baseline="0">
              <a:latin typeface="Arial Black" pitchFamily="34" charset="0"/>
            </a:rPr>
            <a:t> SHEET</a:t>
          </a:r>
          <a:endParaRPr lang="en-US" sz="2000" b="1">
            <a:latin typeface="Arial Black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COMETAX-CALCULATOR-2021-22-WITH-FORM-1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ic Profile"/>
      <sheetName val="GA-55"/>
      <sheetName val="Other Deduction"/>
      <sheetName val="Tax Old Regime"/>
      <sheetName val="Tax New Regime"/>
      <sheetName val="Form 16"/>
      <sheetName val="HRA Receipt"/>
    </sheetNames>
    <sheetDataSet>
      <sheetData sheetId="0">
        <row r="6">
          <cell r="B6" t="str">
            <v>PARMANAND MEGHWAL</v>
          </cell>
        </row>
      </sheetData>
      <sheetData sheetId="1" refreshError="1"/>
      <sheetData sheetId="2">
        <row r="9">
          <cell r="B9">
            <v>0</v>
          </cell>
        </row>
      </sheetData>
      <sheetData sheetId="3">
        <row r="33">
          <cell r="Q33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ajteachers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ajteachers.net/" TargetMode="Externa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tabColor rgb="FFFF0000"/>
  </sheetPr>
  <dimension ref="A1:V18"/>
  <sheetViews>
    <sheetView showGridLines="0" showRowColHeaders="0" zoomScale="70" zoomScaleNormal="70" workbookViewId="0"/>
  </sheetViews>
  <sheetFormatPr defaultColWidth="0" defaultRowHeight="12.75" customHeight="1" zeroHeight="1"/>
  <cols>
    <col min="1" max="1" width="1.5703125" customWidth="1"/>
    <col min="2" max="2" width="12.5703125" customWidth="1"/>
    <col min="3" max="6" width="9.140625" customWidth="1"/>
    <col min="7" max="7" width="10.85546875" customWidth="1"/>
    <col min="8" max="8" width="12.140625" customWidth="1"/>
    <col min="9" max="9" width="1.28515625" customWidth="1"/>
    <col min="10" max="10" width="6" customWidth="1"/>
    <col min="11" max="14" width="9.140625" customWidth="1"/>
    <col min="15" max="15" width="18.5703125" customWidth="1"/>
    <col min="16" max="16" width="14.85546875" customWidth="1"/>
    <col min="17" max="17" width="0" hidden="1" customWidth="1"/>
    <col min="18" max="18" width="1.5703125" customWidth="1"/>
    <col min="19" max="19" width="12.42578125" customWidth="1"/>
    <col min="20" max="20" width="13.85546875" customWidth="1"/>
    <col min="21" max="21" width="9.140625" customWidth="1"/>
    <col min="22" max="22" width="0" hidden="1" customWidth="1"/>
    <col min="23" max="16384" width="9.140625" hidden="1"/>
  </cols>
  <sheetData>
    <row r="1" spans="1:22" ht="27.75" customHeight="1">
      <c r="A1" s="192"/>
      <c r="B1" s="247" t="s">
        <v>278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192"/>
      <c r="R1" s="229"/>
      <c r="S1" s="229"/>
      <c r="T1" s="229"/>
      <c r="U1" s="229"/>
      <c r="V1" s="193"/>
    </row>
    <row r="2" spans="1:22" s="194" customFormat="1" ht="27.75" customHeight="1">
      <c r="A2" s="229"/>
      <c r="B2" s="249" t="s">
        <v>287</v>
      </c>
      <c r="C2" s="249"/>
      <c r="D2" s="250" t="s">
        <v>288</v>
      </c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07" t="s">
        <v>279</v>
      </c>
      <c r="P2" s="208" t="s">
        <v>280</v>
      </c>
      <c r="R2" s="229"/>
      <c r="S2" s="229"/>
      <c r="T2" s="229"/>
      <c r="U2" s="229"/>
      <c r="V2" s="195" t="s">
        <v>252</v>
      </c>
    </row>
    <row r="3" spans="1:22" s="194" customFormat="1" ht="12.75" customHeight="1">
      <c r="A3" s="229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R3" s="229"/>
      <c r="S3" s="229"/>
      <c r="T3" s="229"/>
      <c r="U3" s="229"/>
      <c r="V3" s="195" t="s">
        <v>253</v>
      </c>
    </row>
    <row r="4" spans="1:22" s="194" customFormat="1" ht="28.5" customHeight="1">
      <c r="A4" s="229"/>
      <c r="B4" s="242" t="s">
        <v>254</v>
      </c>
      <c r="C4" s="242"/>
      <c r="D4" s="242"/>
      <c r="E4" s="242"/>
      <c r="F4" s="242"/>
      <c r="G4" s="242"/>
      <c r="H4" s="242"/>
      <c r="I4" s="244"/>
      <c r="J4" s="242" t="s">
        <v>255</v>
      </c>
      <c r="K4" s="242"/>
      <c r="L4" s="242"/>
      <c r="M4" s="242"/>
      <c r="N4" s="242"/>
      <c r="O4" s="242"/>
      <c r="P4" s="242"/>
      <c r="R4" s="229"/>
      <c r="S4" s="229"/>
      <c r="T4" s="229"/>
      <c r="U4" s="229"/>
      <c r="V4" s="196">
        <v>0.09</v>
      </c>
    </row>
    <row r="5" spans="1:22" s="194" customFormat="1" ht="21" customHeight="1">
      <c r="A5" s="229"/>
      <c r="B5" s="226" t="s">
        <v>256</v>
      </c>
      <c r="C5" s="226"/>
      <c r="D5" s="226"/>
      <c r="E5" s="225" t="s">
        <v>208</v>
      </c>
      <c r="F5" s="225"/>
      <c r="G5" s="225"/>
      <c r="H5" s="225"/>
      <c r="I5" s="244"/>
      <c r="J5" s="226" t="s">
        <v>257</v>
      </c>
      <c r="K5" s="226"/>
      <c r="L5" s="226"/>
      <c r="M5" s="225" t="s">
        <v>258</v>
      </c>
      <c r="N5" s="225"/>
      <c r="O5" s="225"/>
      <c r="P5" s="225"/>
      <c r="Q5" s="197" t="s">
        <v>259</v>
      </c>
      <c r="R5" s="229"/>
      <c r="S5" s="229"/>
      <c r="T5" s="229"/>
      <c r="U5" s="229"/>
      <c r="V5" s="196">
        <v>0.18</v>
      </c>
    </row>
    <row r="6" spans="1:22" s="194" customFormat="1" ht="21" customHeight="1">
      <c r="A6" s="229"/>
      <c r="B6" s="226" t="s">
        <v>260</v>
      </c>
      <c r="C6" s="226"/>
      <c r="D6" s="226"/>
      <c r="E6" s="225" t="s">
        <v>261</v>
      </c>
      <c r="F6" s="225"/>
      <c r="G6" s="225"/>
      <c r="H6" s="225"/>
      <c r="I6" s="244"/>
      <c r="J6" s="226" t="s">
        <v>262</v>
      </c>
      <c r="K6" s="226"/>
      <c r="L6" s="226"/>
      <c r="M6" s="225" t="s">
        <v>284</v>
      </c>
      <c r="N6" s="225"/>
      <c r="O6" s="225"/>
      <c r="P6" s="225"/>
      <c r="Q6" s="197" t="s">
        <v>253</v>
      </c>
      <c r="R6" s="229"/>
      <c r="S6" s="229"/>
      <c r="T6" s="229"/>
      <c r="U6" s="229"/>
      <c r="V6" s="198">
        <v>4</v>
      </c>
    </row>
    <row r="7" spans="1:22" s="194" customFormat="1" ht="21" customHeight="1">
      <c r="A7" s="229"/>
      <c r="B7" s="226" t="s">
        <v>263</v>
      </c>
      <c r="C7" s="226"/>
      <c r="D7" s="226"/>
      <c r="E7" s="225" t="s">
        <v>59</v>
      </c>
      <c r="F7" s="225"/>
      <c r="G7" s="225"/>
      <c r="H7" s="225"/>
      <c r="I7" s="244"/>
      <c r="J7" s="226" t="s">
        <v>260</v>
      </c>
      <c r="K7" s="226"/>
      <c r="L7" s="226"/>
      <c r="M7" s="225" t="s">
        <v>281</v>
      </c>
      <c r="N7" s="225"/>
      <c r="O7" s="225"/>
      <c r="P7" s="225"/>
      <c r="Q7" s="199">
        <v>0.09</v>
      </c>
      <c r="R7" s="229"/>
      <c r="S7" s="229"/>
      <c r="T7" s="229"/>
      <c r="U7" s="229"/>
      <c r="V7" s="198">
        <v>5</v>
      </c>
    </row>
    <row r="8" spans="1:22" s="194" customFormat="1" ht="21" customHeight="1">
      <c r="A8" s="229"/>
      <c r="B8" s="226" t="s">
        <v>264</v>
      </c>
      <c r="C8" s="226"/>
      <c r="D8" s="226"/>
      <c r="E8" s="225">
        <v>2225617763</v>
      </c>
      <c r="F8" s="225"/>
      <c r="G8" s="225"/>
      <c r="H8" s="225"/>
      <c r="I8" s="244"/>
      <c r="J8" s="227" t="s">
        <v>282</v>
      </c>
      <c r="K8" s="227"/>
      <c r="L8" s="227"/>
      <c r="M8" s="227"/>
      <c r="N8" s="227"/>
      <c r="O8" s="227"/>
      <c r="P8" s="228"/>
      <c r="Q8" s="199">
        <v>0.18</v>
      </c>
      <c r="R8" s="229"/>
      <c r="S8" s="229"/>
      <c r="T8" s="229"/>
      <c r="U8" s="229"/>
      <c r="V8" s="198">
        <v>6</v>
      </c>
    </row>
    <row r="9" spans="1:22" s="194" customFormat="1" ht="21" customHeight="1">
      <c r="A9" s="229"/>
      <c r="B9" s="226" t="s">
        <v>265</v>
      </c>
      <c r="C9" s="226"/>
      <c r="D9" s="226"/>
      <c r="E9" s="225">
        <v>9784379510</v>
      </c>
      <c r="F9" s="225"/>
      <c r="G9" s="225"/>
      <c r="H9" s="225"/>
      <c r="I9" s="244"/>
      <c r="J9" s="226" t="s">
        <v>276</v>
      </c>
      <c r="K9" s="226"/>
      <c r="L9" s="238"/>
      <c r="M9" s="239" t="s">
        <v>285</v>
      </c>
      <c r="N9" s="240"/>
      <c r="O9" s="240"/>
      <c r="P9" s="241"/>
      <c r="Q9" s="200"/>
      <c r="R9" s="229"/>
      <c r="S9" s="229"/>
      <c r="T9" s="229"/>
      <c r="U9" s="229"/>
      <c r="V9" s="198">
        <v>7</v>
      </c>
    </row>
    <row r="10" spans="1:22" s="194" customFormat="1" ht="25.5" customHeight="1">
      <c r="A10" s="229"/>
      <c r="B10" s="226"/>
      <c r="C10" s="226"/>
      <c r="D10" s="226"/>
      <c r="E10" s="245"/>
      <c r="F10" s="245"/>
      <c r="G10" s="245"/>
      <c r="H10" s="245"/>
      <c r="I10" s="244"/>
      <c r="J10" s="226" t="s">
        <v>277</v>
      </c>
      <c r="K10" s="226"/>
      <c r="L10" s="226"/>
      <c r="M10" s="243" t="s">
        <v>283</v>
      </c>
      <c r="N10" s="243"/>
      <c r="O10" s="243"/>
      <c r="P10" s="243"/>
      <c r="R10" s="229"/>
      <c r="S10" s="229"/>
      <c r="T10" s="229"/>
      <c r="U10" s="229"/>
      <c r="V10" s="198">
        <v>8</v>
      </c>
    </row>
    <row r="11" spans="1:22" s="194" customFormat="1" ht="21" customHeight="1">
      <c r="A11" s="229"/>
      <c r="B11" s="242" t="s">
        <v>266</v>
      </c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2"/>
      <c r="P11" s="242"/>
      <c r="Q11" s="194">
        <v>4</v>
      </c>
      <c r="R11" s="246" t="s">
        <v>286</v>
      </c>
      <c r="S11" s="246"/>
      <c r="T11" s="246"/>
      <c r="U11" s="246"/>
      <c r="V11" s="198">
        <v>9</v>
      </c>
    </row>
    <row r="12" spans="1:22" ht="12.75" customHeight="1">
      <c r="A12" s="204"/>
      <c r="B12" s="204"/>
      <c r="C12" s="204"/>
      <c r="D12" s="204"/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04"/>
      <c r="P12" s="204"/>
      <c r="Q12" s="204"/>
      <c r="R12" s="246"/>
      <c r="S12" s="246"/>
      <c r="T12" s="246"/>
      <c r="U12" s="246"/>
      <c r="V12" s="198">
        <v>10</v>
      </c>
    </row>
    <row r="13" spans="1:22" ht="19.5" customHeight="1">
      <c r="A13" s="229"/>
      <c r="B13" s="230" t="s">
        <v>267</v>
      </c>
      <c r="C13" s="230"/>
      <c r="D13" s="230"/>
      <c r="E13" s="230"/>
      <c r="F13" s="230"/>
      <c r="G13" s="230"/>
      <c r="H13" s="205" t="s">
        <v>252</v>
      </c>
      <c r="I13" s="231"/>
      <c r="J13" s="232" t="s">
        <v>268</v>
      </c>
      <c r="K13" s="232"/>
      <c r="L13" s="232"/>
      <c r="M13" s="205">
        <v>47900</v>
      </c>
      <c r="N13" s="233"/>
      <c r="O13" s="233"/>
      <c r="P13" s="233"/>
      <c r="R13" s="236"/>
      <c r="S13" s="236"/>
      <c r="T13" s="236"/>
      <c r="U13" s="236"/>
      <c r="V13" s="198">
        <v>11</v>
      </c>
    </row>
    <row r="14" spans="1:22" ht="19.5" customHeight="1">
      <c r="A14" s="229"/>
      <c r="B14" s="230" t="s">
        <v>269</v>
      </c>
      <c r="C14" s="230"/>
      <c r="D14" s="230"/>
      <c r="E14" s="230"/>
      <c r="F14" s="230"/>
      <c r="G14" s="230"/>
      <c r="H14" s="205" t="s">
        <v>252</v>
      </c>
      <c r="I14" s="231"/>
      <c r="J14" s="232" t="s">
        <v>270</v>
      </c>
      <c r="K14" s="232"/>
      <c r="L14" s="232"/>
      <c r="M14" s="205">
        <v>4000</v>
      </c>
      <c r="N14" s="237"/>
      <c r="O14" s="237"/>
      <c r="P14" s="237"/>
      <c r="Q14" s="201"/>
      <c r="R14" s="201"/>
      <c r="S14" s="201"/>
      <c r="T14" s="201"/>
      <c r="U14" s="201"/>
      <c r="V14" s="198">
        <v>12</v>
      </c>
    </row>
    <row r="15" spans="1:22" ht="19.5" customHeight="1">
      <c r="A15" s="229"/>
      <c r="B15" s="230" t="s">
        <v>271</v>
      </c>
      <c r="C15" s="230"/>
      <c r="D15" s="230"/>
      <c r="E15" s="230"/>
      <c r="F15" s="230"/>
      <c r="G15" s="230"/>
      <c r="H15" s="205">
        <v>8</v>
      </c>
      <c r="I15" s="231"/>
      <c r="J15" s="232" t="s">
        <v>272</v>
      </c>
      <c r="K15" s="232"/>
      <c r="L15" s="232"/>
      <c r="M15" s="205">
        <v>2250</v>
      </c>
      <c r="N15" s="233"/>
      <c r="O15" s="233"/>
      <c r="P15" s="233"/>
      <c r="Q15" s="201"/>
      <c r="R15" s="201"/>
      <c r="S15" s="201"/>
      <c r="T15" s="201"/>
      <c r="U15" s="201"/>
      <c r="V15" s="198">
        <v>1</v>
      </c>
    </row>
    <row r="16" spans="1:22" ht="19.5" customHeight="1">
      <c r="A16" s="229"/>
      <c r="B16" s="230" t="s">
        <v>273</v>
      </c>
      <c r="C16" s="230"/>
      <c r="D16" s="230"/>
      <c r="E16" s="230"/>
      <c r="F16" s="230"/>
      <c r="G16" s="230"/>
      <c r="H16" s="205" t="s">
        <v>252</v>
      </c>
      <c r="I16" s="231"/>
      <c r="J16" s="202"/>
      <c r="K16" s="202"/>
      <c r="L16" s="202"/>
      <c r="M16" s="203"/>
      <c r="N16" s="233"/>
      <c r="O16" s="233"/>
      <c r="P16" s="233"/>
      <c r="Q16" s="201"/>
      <c r="R16" s="201"/>
      <c r="S16" s="201"/>
      <c r="T16" s="201"/>
      <c r="U16" s="201"/>
      <c r="V16" s="198">
        <v>2</v>
      </c>
    </row>
    <row r="17" spans="1:22" ht="19.5" customHeight="1">
      <c r="A17" s="229"/>
      <c r="B17" s="230" t="s">
        <v>274</v>
      </c>
      <c r="C17" s="230"/>
      <c r="D17" s="230"/>
      <c r="E17" s="230"/>
      <c r="F17" s="230"/>
      <c r="G17" s="230"/>
      <c r="H17" s="206">
        <v>0.09</v>
      </c>
      <c r="I17" s="231"/>
      <c r="J17" s="234" t="s">
        <v>65</v>
      </c>
      <c r="K17" s="234"/>
      <c r="L17" s="234"/>
      <c r="M17" s="235"/>
      <c r="N17" s="233"/>
      <c r="O17" s="233"/>
      <c r="P17" s="233"/>
      <c r="Q17" s="201"/>
      <c r="R17" s="201"/>
      <c r="S17" s="201"/>
      <c r="T17" s="201"/>
      <c r="U17" s="201"/>
      <c r="V17" s="198">
        <v>3</v>
      </c>
    </row>
    <row r="18" spans="1:22" ht="19.5" customHeight="1">
      <c r="A18" s="229"/>
      <c r="B18" s="230" t="s">
        <v>275</v>
      </c>
      <c r="C18" s="230"/>
      <c r="D18" s="230"/>
      <c r="E18" s="230"/>
      <c r="F18" s="230"/>
      <c r="G18" s="230"/>
      <c r="H18" s="205" t="s">
        <v>252</v>
      </c>
      <c r="I18" s="231"/>
      <c r="J18" s="234"/>
      <c r="K18" s="234"/>
      <c r="L18" s="234"/>
      <c r="M18" s="235"/>
      <c r="N18" s="233"/>
      <c r="O18" s="233"/>
      <c r="P18" s="233"/>
      <c r="Q18" s="201"/>
      <c r="R18" s="201"/>
      <c r="S18" s="201"/>
      <c r="T18" s="201"/>
      <c r="U18" s="201"/>
      <c r="V18" s="193"/>
    </row>
  </sheetData>
  <mergeCells count="53">
    <mergeCell ref="R11:U12"/>
    <mergeCell ref="B1:P1"/>
    <mergeCell ref="A2:A11"/>
    <mergeCell ref="B3:P3"/>
    <mergeCell ref="B4:H4"/>
    <mergeCell ref="J4:P4"/>
    <mergeCell ref="B5:D5"/>
    <mergeCell ref="J5:L5"/>
    <mergeCell ref="M5:P5"/>
    <mergeCell ref="B6:D6"/>
    <mergeCell ref="E6:H6"/>
    <mergeCell ref="J6:L6"/>
    <mergeCell ref="M6:P6"/>
    <mergeCell ref="B2:C2"/>
    <mergeCell ref="D2:N2"/>
    <mergeCell ref="E5:H5"/>
    <mergeCell ref="R13:U13"/>
    <mergeCell ref="B14:G14"/>
    <mergeCell ref="J14:L14"/>
    <mergeCell ref="N14:P14"/>
    <mergeCell ref="B9:D9"/>
    <mergeCell ref="E9:H9"/>
    <mergeCell ref="J9:L9"/>
    <mergeCell ref="M9:P9"/>
    <mergeCell ref="B11:P11"/>
    <mergeCell ref="J10:L10"/>
    <mergeCell ref="M10:P10"/>
    <mergeCell ref="I4:I10"/>
    <mergeCell ref="B10:D10"/>
    <mergeCell ref="E10:H10"/>
    <mergeCell ref="B7:D7"/>
    <mergeCell ref="R1:U10"/>
    <mergeCell ref="A13:A18"/>
    <mergeCell ref="B13:G13"/>
    <mergeCell ref="I13:I18"/>
    <mergeCell ref="J13:L13"/>
    <mergeCell ref="N13:P13"/>
    <mergeCell ref="B17:G17"/>
    <mergeCell ref="J17:M18"/>
    <mergeCell ref="N17:P17"/>
    <mergeCell ref="B18:G18"/>
    <mergeCell ref="N18:P18"/>
    <mergeCell ref="B15:G15"/>
    <mergeCell ref="J15:L15"/>
    <mergeCell ref="N15:P15"/>
    <mergeCell ref="B16:G16"/>
    <mergeCell ref="N16:P16"/>
    <mergeCell ref="E7:H7"/>
    <mergeCell ref="J7:L7"/>
    <mergeCell ref="M7:P7"/>
    <mergeCell ref="B8:D8"/>
    <mergeCell ref="E8:H8"/>
    <mergeCell ref="J8:P8"/>
  </mergeCells>
  <dataValidations count="3">
    <dataValidation type="list" allowBlank="1" showInputMessage="1" showErrorMessage="1" sqref="H17">
      <formula1>$V$4:$V$5</formula1>
    </dataValidation>
    <dataValidation type="list" allowBlank="1" showInputMessage="1" showErrorMessage="1" sqref="H15">
      <formula1>$V$6:$V$17</formula1>
    </dataValidation>
    <dataValidation type="list" allowBlank="1" showInputMessage="1" showErrorMessage="1" sqref="H13:H14 H18 H16">
      <formula1>$V$2:$V$3</formula1>
    </dataValidation>
  </dataValidations>
  <hyperlinks>
    <hyperlink ref="J17:M18" r:id="rId1" display="RAJTEACHERS.NET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0000FF"/>
  </sheetPr>
  <dimension ref="A1:XFD955"/>
  <sheetViews>
    <sheetView showGridLines="0" topLeftCell="A2" zoomScale="85" zoomScaleNormal="85" workbookViewId="0"/>
  </sheetViews>
  <sheetFormatPr defaultColWidth="0" defaultRowHeight="12.75" zeroHeight="1"/>
  <cols>
    <col min="1" max="1" width="0.42578125" style="21" customWidth="1" collapsed="1"/>
    <col min="2" max="2" width="14.5703125" style="21" hidden="1" customWidth="1" collapsed="1"/>
    <col min="3" max="3" width="14.5703125" style="50" customWidth="1" collapsed="1"/>
    <col min="4" max="4" width="9.140625" style="50" customWidth="1" collapsed="1"/>
    <col min="5" max="7" width="5" style="50" customWidth="1" collapsed="1"/>
    <col min="8" max="8" width="9.85546875" style="50" customWidth="1" collapsed="1"/>
    <col min="9" max="9" width="6.85546875" style="50" customWidth="1" collapsed="1"/>
    <col min="10" max="10" width="5" style="50" customWidth="1" collapsed="1"/>
    <col min="11" max="13" width="6" style="50" customWidth="1" collapsed="1"/>
    <col min="14" max="14" width="8.42578125" style="50" customWidth="1" collapsed="1"/>
    <col min="15" max="15" width="8.7109375" style="50" customWidth="1" collapsed="1"/>
    <col min="16" max="16" width="5.85546875" style="50" customWidth="1" collapsed="1"/>
    <col min="17" max="17" width="5.7109375" style="50" customWidth="1" collapsed="1"/>
    <col min="18" max="18" width="8.85546875" style="50" customWidth="1" collapsed="1"/>
    <col min="19" max="19" width="5.5703125" style="50" customWidth="1" collapsed="1"/>
    <col min="20" max="20" width="8.28515625" style="50" customWidth="1" collapsed="1"/>
    <col min="21" max="21" width="6.42578125" style="50" bestFit="1" customWidth="1" collapsed="1"/>
    <col min="22" max="23" width="6" style="50" customWidth="1" collapsed="1"/>
    <col min="24" max="24" width="7.7109375" style="50" customWidth="1" collapsed="1"/>
    <col min="25" max="25" width="6" style="50" customWidth="1" collapsed="1"/>
    <col min="26" max="26" width="6" style="50" customWidth="1"/>
    <col min="27" max="27" width="10.5703125" style="50" customWidth="1" collapsed="1"/>
    <col min="28" max="28" width="12.42578125" style="50" customWidth="1" collapsed="1"/>
    <col min="29" max="29" width="15.42578125" style="50" customWidth="1" collapsed="1"/>
    <col min="30" max="31" width="9.140625" style="174" hidden="1" customWidth="1"/>
    <col min="32" max="16383" width="9.140625" style="21" hidden="1" collapsed="1"/>
    <col min="16384" max="16384" width="0.42578125" style="21" customWidth="1" collapsed="1"/>
  </cols>
  <sheetData>
    <row r="1" spans="2:31" ht="28.5" hidden="1" customHeight="1">
      <c r="C1" s="162" t="s">
        <v>211</v>
      </c>
      <c r="D1" s="270" t="str">
        <f>'Master Sheet'!H13</f>
        <v>YES</v>
      </c>
      <c r="E1" s="271"/>
      <c r="F1" s="272" t="s">
        <v>33</v>
      </c>
      <c r="G1" s="273"/>
      <c r="H1" s="273"/>
      <c r="I1" s="270" t="str">
        <f>'Master Sheet'!H14</f>
        <v>YES</v>
      </c>
      <c r="J1" s="271"/>
      <c r="K1" s="272" t="s">
        <v>212</v>
      </c>
      <c r="L1" s="273"/>
      <c r="M1" s="273"/>
      <c r="N1" s="273"/>
      <c r="O1" s="163">
        <f>'Master Sheet'!H15</f>
        <v>8</v>
      </c>
      <c r="P1" s="272" t="s">
        <v>54</v>
      </c>
      <c r="Q1" s="274"/>
      <c r="R1" s="164">
        <f>'Master Sheet'!H17</f>
        <v>0.09</v>
      </c>
      <c r="S1" s="272" t="s">
        <v>214</v>
      </c>
      <c r="T1" s="273"/>
      <c r="U1" s="274"/>
      <c r="V1" s="278" t="str">
        <f>'Master Sheet'!H16</f>
        <v>YES</v>
      </c>
      <c r="W1" s="279"/>
      <c r="X1" s="272" t="s">
        <v>213</v>
      </c>
      <c r="Y1" s="273"/>
      <c r="Z1" s="273"/>
      <c r="AA1" s="274"/>
      <c r="AB1" s="163" t="str">
        <f>'Master Sheet'!H18</f>
        <v>YES</v>
      </c>
      <c r="AC1" s="162"/>
      <c r="AD1" s="165" t="s">
        <v>50</v>
      </c>
      <c r="AE1" s="165" t="s">
        <v>50</v>
      </c>
    </row>
    <row r="2" spans="2:31" ht="42" customHeight="1" thickBot="1">
      <c r="C2" s="275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7"/>
      <c r="AD2" s="166">
        <v>0.09</v>
      </c>
      <c r="AE2" s="167"/>
    </row>
    <row r="3" spans="2:31" ht="36" customHeight="1">
      <c r="B3" s="22"/>
      <c r="C3" s="264" t="str">
        <f>'Master Sheet'!D2</f>
        <v>GOVT. SR. SECONDARY SCHOOL, GORDHANPURA, ATRU, BARAN</v>
      </c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6"/>
      <c r="AD3" s="176">
        <v>0.18</v>
      </c>
      <c r="AE3" s="167"/>
    </row>
    <row r="4" spans="2:31" ht="32.1" customHeight="1">
      <c r="B4" s="23"/>
      <c r="C4" s="267" t="s">
        <v>69</v>
      </c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268"/>
      <c r="AA4" s="268"/>
      <c r="AB4" s="268"/>
      <c r="AC4" s="269"/>
      <c r="AD4" s="177"/>
      <c r="AE4" s="167"/>
    </row>
    <row r="5" spans="2:31" s="24" customFormat="1" ht="20.45" customHeight="1">
      <c r="B5" s="25"/>
      <c r="C5" s="215" t="s">
        <v>58</v>
      </c>
      <c r="D5" s="258" t="str">
        <f>'Master Sheet'!E5</f>
        <v>PARMANAND MEGHWAL</v>
      </c>
      <c r="E5" s="259"/>
      <c r="F5" s="259"/>
      <c r="G5" s="259"/>
      <c r="H5" s="259"/>
      <c r="I5" s="257"/>
      <c r="J5" s="257"/>
      <c r="K5" s="254" t="str">
        <f>'Master Sheet'!E6</f>
        <v>SENIOR TEACHER</v>
      </c>
      <c r="L5" s="254"/>
      <c r="M5" s="254"/>
      <c r="N5" s="254"/>
      <c r="O5" s="209" t="s">
        <v>19</v>
      </c>
      <c r="P5" s="254" t="str">
        <f>'Master Sheet'!E7</f>
        <v>ASQPM6311G</v>
      </c>
      <c r="Q5" s="254"/>
      <c r="R5" s="254"/>
      <c r="S5" s="210"/>
      <c r="T5" s="209" t="s">
        <v>49</v>
      </c>
      <c r="U5" s="254" t="str">
        <f>'Master Sheet'!P2</f>
        <v>JDHG09699E</v>
      </c>
      <c r="V5" s="254"/>
      <c r="W5" s="254"/>
      <c r="X5" s="211"/>
      <c r="Y5" s="254" t="s">
        <v>60</v>
      </c>
      <c r="Z5" s="254"/>
      <c r="AA5" s="254"/>
      <c r="AB5" s="254">
        <f>'Master Sheet'!E8</f>
        <v>2225617763</v>
      </c>
      <c r="AC5" s="255"/>
      <c r="AD5" s="178" t="s">
        <v>66</v>
      </c>
      <c r="AE5" s="165" t="s">
        <v>66</v>
      </c>
    </row>
    <row r="6" spans="2:31" s="24" customFormat="1" ht="22.5" customHeight="1">
      <c r="B6" s="25"/>
      <c r="C6" s="216"/>
      <c r="D6" s="259"/>
      <c r="E6" s="259"/>
      <c r="F6" s="259"/>
      <c r="G6" s="259"/>
      <c r="H6" s="259"/>
      <c r="I6" s="257"/>
      <c r="J6" s="257"/>
      <c r="K6" s="210"/>
      <c r="L6" s="210"/>
      <c r="M6" s="256" t="s">
        <v>65</v>
      </c>
      <c r="N6" s="256"/>
      <c r="O6" s="256"/>
      <c r="P6" s="256"/>
      <c r="Q6" s="256"/>
      <c r="R6" s="256"/>
      <c r="S6" s="256"/>
      <c r="T6" s="256"/>
      <c r="U6" s="210"/>
      <c r="V6" s="210"/>
      <c r="W6" s="210"/>
      <c r="X6" s="210"/>
      <c r="Y6" s="254" t="s">
        <v>61</v>
      </c>
      <c r="Z6" s="254"/>
      <c r="AA6" s="254"/>
      <c r="AB6" s="254">
        <f>'Master Sheet'!E9</f>
        <v>9784379510</v>
      </c>
      <c r="AC6" s="255"/>
      <c r="AD6" s="178" t="s">
        <v>50</v>
      </c>
      <c r="AE6" s="165" t="s">
        <v>50</v>
      </c>
    </row>
    <row r="7" spans="2:31" s="24" customFormat="1" ht="22.5" customHeight="1">
      <c r="B7" s="25"/>
      <c r="C7" s="261" t="s">
        <v>8</v>
      </c>
      <c r="D7" s="262" t="s">
        <v>210</v>
      </c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3" t="s">
        <v>209</v>
      </c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212"/>
      <c r="AC7" s="260" t="s">
        <v>63</v>
      </c>
      <c r="AD7" s="168"/>
      <c r="AE7" s="168"/>
    </row>
    <row r="8" spans="2:31" s="26" customFormat="1" ht="108.75" customHeight="1">
      <c r="B8" s="27"/>
      <c r="C8" s="261"/>
      <c r="D8" s="213" t="s">
        <v>2</v>
      </c>
      <c r="E8" s="213" t="s">
        <v>3</v>
      </c>
      <c r="F8" s="213" t="s">
        <v>37</v>
      </c>
      <c r="G8" s="213" t="s">
        <v>16</v>
      </c>
      <c r="H8" s="213" t="s">
        <v>17</v>
      </c>
      <c r="I8" s="213" t="s">
        <v>53</v>
      </c>
      <c r="J8" s="213" t="s">
        <v>43</v>
      </c>
      <c r="K8" s="213" t="s">
        <v>47</v>
      </c>
      <c r="L8" s="213" t="s">
        <v>51</v>
      </c>
      <c r="M8" s="213" t="s">
        <v>52</v>
      </c>
      <c r="N8" s="214" t="s">
        <v>42</v>
      </c>
      <c r="O8" s="213" t="str">
        <f>IF(D1="No","GPF","GPF 2004")</f>
        <v>GPF 2004</v>
      </c>
      <c r="P8" s="213" t="str">
        <f>IF(D1="No","GPF LOAN","")</f>
        <v/>
      </c>
      <c r="Q8" s="213" t="s">
        <v>9</v>
      </c>
      <c r="R8" s="213" t="s">
        <v>1</v>
      </c>
      <c r="S8" s="213" t="s">
        <v>68</v>
      </c>
      <c r="T8" s="213" t="s">
        <v>6</v>
      </c>
      <c r="U8" s="213" t="s">
        <v>46</v>
      </c>
      <c r="V8" s="213" t="s">
        <v>40</v>
      </c>
      <c r="W8" s="213" t="s">
        <v>39</v>
      </c>
      <c r="X8" s="213" t="s">
        <v>36</v>
      </c>
      <c r="Y8" s="213" t="s">
        <v>67</v>
      </c>
      <c r="Z8" s="213" t="s">
        <v>207</v>
      </c>
      <c r="AA8" s="213" t="s">
        <v>41</v>
      </c>
      <c r="AB8" s="214" t="s">
        <v>48</v>
      </c>
      <c r="AC8" s="260"/>
      <c r="AD8" s="169"/>
      <c r="AE8" s="169"/>
    </row>
    <row r="9" spans="2:31" s="28" customFormat="1" ht="18.95" customHeight="1">
      <c r="B9" s="29">
        <v>3</v>
      </c>
      <c r="C9" s="33">
        <v>44621</v>
      </c>
      <c r="D9" s="175">
        <f>'Master Sheet'!M13</f>
        <v>47900</v>
      </c>
      <c r="E9" s="34">
        <v>0</v>
      </c>
      <c r="F9" s="34">
        <v>0</v>
      </c>
      <c r="G9" s="34">
        <v>0</v>
      </c>
      <c r="H9" s="34">
        <f>ROUND(31%*D9,0)</f>
        <v>14849</v>
      </c>
      <c r="I9" s="34">
        <f>IF($R$1=18%,ROUND(0.18*D9,0),ROUND(0.09*D9,0))</f>
        <v>4311</v>
      </c>
      <c r="J9" s="34">
        <v>0</v>
      </c>
      <c r="K9" s="34">
        <v>0</v>
      </c>
      <c r="L9" s="34">
        <v>0</v>
      </c>
      <c r="M9" s="34">
        <v>0</v>
      </c>
      <c r="N9" s="35">
        <f>SUM(D9:M9)</f>
        <v>67060</v>
      </c>
      <c r="O9" s="34">
        <f>IF(D9&lt;23101,1450,IF(D9&lt;28501,1625,IF(D9&lt;38501,2100,IF(D9&lt;51501,2850,IF(D9&lt;62001,3575,IF(D9&lt;72001,4200,IF(D9&lt;80001,4800,IF(D9&lt;116001,6150,IF(D9&lt;167001,8900,10500)))))))))</f>
        <v>2850</v>
      </c>
      <c r="P9" s="34">
        <v>0</v>
      </c>
      <c r="Q9" s="34">
        <f>'Master Sheet'!M14</f>
        <v>4000</v>
      </c>
      <c r="R9" s="34">
        <v>0</v>
      </c>
      <c r="S9" s="34">
        <f>IF(D9&lt;18001,265,IF(D9&lt;33501,440,IF(D9&lt;54001,658,875)))</f>
        <v>658</v>
      </c>
      <c r="T9" s="34">
        <f>'Master Sheet'!M15</f>
        <v>2250</v>
      </c>
      <c r="U9" s="34">
        <v>0</v>
      </c>
      <c r="V9" s="34"/>
      <c r="W9" s="34"/>
      <c r="X9" s="34">
        <v>0</v>
      </c>
      <c r="Y9" s="36"/>
      <c r="Z9" s="37"/>
      <c r="AA9" s="38">
        <f>SUM(O9:Y9)</f>
        <v>9758</v>
      </c>
      <c r="AB9" s="39">
        <f t="shared" ref="AB9:AB29" si="0">N9-AA9</f>
        <v>57302</v>
      </c>
      <c r="AC9" s="40"/>
      <c r="AD9" s="170"/>
      <c r="AE9" s="171">
        <v>4</v>
      </c>
    </row>
    <row r="10" spans="2:31" s="28" customFormat="1" ht="18.95" customHeight="1">
      <c r="B10" s="29">
        <v>4</v>
      </c>
      <c r="C10" s="33">
        <v>44652</v>
      </c>
      <c r="D10" s="34">
        <f t="shared" ref="D10:D12" si="1">D9</f>
        <v>47900</v>
      </c>
      <c r="E10" s="34">
        <f>IF(E$9=0,0,ROUND(D10/2,0))</f>
        <v>0</v>
      </c>
      <c r="F10" s="34">
        <f t="shared" ref="F10:G15" si="2">IF(F$9=0,0,F9)</f>
        <v>0</v>
      </c>
      <c r="G10" s="34">
        <f t="shared" si="2"/>
        <v>0</v>
      </c>
      <c r="H10" s="34">
        <f>ROUND(34%*D10,0)</f>
        <v>16286</v>
      </c>
      <c r="I10" s="34">
        <f t="shared" ref="I10:I20" si="3">IF($R$1=18%,ROUND(0.18*D10,0),ROUND(0.09*D10,0))</f>
        <v>4311</v>
      </c>
      <c r="J10" s="34">
        <f t="shared" ref="J10:J20" si="4">IF(J$9=0,0,J9)</f>
        <v>0</v>
      </c>
      <c r="K10" s="34">
        <f t="shared" ref="K10:L20" si="5">IF(K$9=0,0,K9)</f>
        <v>0</v>
      </c>
      <c r="L10" s="34">
        <f t="shared" si="5"/>
        <v>0</v>
      </c>
      <c r="M10" s="34">
        <f t="shared" ref="M10:M20" si="6">IF(M$9=0,0,M9)</f>
        <v>0</v>
      </c>
      <c r="N10" s="35">
        <f t="shared" ref="N10:N29" si="7">SUM(D10:M10)</f>
        <v>68497</v>
      </c>
      <c r="O10" s="34">
        <f t="shared" ref="O10:O20" si="8">IF(D10&lt;23101,1450,IF(D10&lt;28501,1625,IF(D10&lt;38501,2100,IF(D10&lt;51501,2850,IF(D10&lt;62001,3575,IF(D10&lt;72001,4200,IF(D10&lt;80001,4800,IF(D10&lt;116001,6150,IF(D10&lt;167001,8900,10500)))))))))</f>
        <v>2850</v>
      </c>
      <c r="P10" s="34">
        <f>P9</f>
        <v>0</v>
      </c>
      <c r="Q10" s="34">
        <f>Q9</f>
        <v>4000</v>
      </c>
      <c r="R10" s="34">
        <f>R9</f>
        <v>0</v>
      </c>
      <c r="S10" s="34">
        <f t="shared" ref="S10:S20" si="9">IF(D10&lt;18001,265,IF(D10&lt;33501,440,IF(D10&lt;54001,658,875)))</f>
        <v>658</v>
      </c>
      <c r="T10" s="34">
        <f>T9</f>
        <v>2250</v>
      </c>
      <c r="U10" s="41"/>
      <c r="V10" s="34">
        <f t="shared" ref="V10:Y20" si="10">V9</f>
        <v>0</v>
      </c>
      <c r="W10" s="34">
        <f t="shared" si="10"/>
        <v>0</v>
      </c>
      <c r="X10" s="34">
        <f>X9</f>
        <v>0</v>
      </c>
      <c r="Y10" s="34">
        <f t="shared" si="10"/>
        <v>0</v>
      </c>
      <c r="Z10" s="37"/>
      <c r="AA10" s="38">
        <f t="shared" ref="AA10:AA29" si="11">SUM(O10:Y10)</f>
        <v>9758</v>
      </c>
      <c r="AB10" s="39">
        <f t="shared" si="0"/>
        <v>58739</v>
      </c>
      <c r="AC10" s="40"/>
      <c r="AD10" s="170"/>
      <c r="AE10" s="171">
        <v>5</v>
      </c>
    </row>
    <row r="11" spans="2:31" s="28" customFormat="1" ht="18.95" customHeight="1">
      <c r="B11" s="29">
        <v>5</v>
      </c>
      <c r="C11" s="33">
        <v>44682</v>
      </c>
      <c r="D11" s="34">
        <f t="shared" si="1"/>
        <v>47900</v>
      </c>
      <c r="E11" s="34">
        <f t="shared" ref="E11:E20" si="12">IF($E$9=0,0,ROUND(D11/2,0))</f>
        <v>0</v>
      </c>
      <c r="F11" s="34">
        <f t="shared" si="2"/>
        <v>0</v>
      </c>
      <c r="G11" s="34">
        <f t="shared" si="2"/>
        <v>0</v>
      </c>
      <c r="H11" s="34">
        <f t="shared" ref="H11:H15" si="13">ROUND(34%*D11,0)</f>
        <v>16286</v>
      </c>
      <c r="I11" s="34">
        <f t="shared" si="3"/>
        <v>4311</v>
      </c>
      <c r="J11" s="34">
        <f t="shared" si="4"/>
        <v>0</v>
      </c>
      <c r="K11" s="34">
        <f t="shared" ref="K11" si="14">IF(K$9=0,0,K10)</f>
        <v>0</v>
      </c>
      <c r="L11" s="34">
        <f>IF(L$9=0,0,L10)</f>
        <v>0</v>
      </c>
      <c r="M11" s="34">
        <f t="shared" si="6"/>
        <v>0</v>
      </c>
      <c r="N11" s="35">
        <f t="shared" si="7"/>
        <v>68497</v>
      </c>
      <c r="O11" s="34">
        <f t="shared" si="8"/>
        <v>2850</v>
      </c>
      <c r="P11" s="34">
        <f t="shared" ref="P11:P20" si="15">P10</f>
        <v>0</v>
      </c>
      <c r="Q11" s="34">
        <f t="shared" ref="Q11:Q20" si="16">Q10</f>
        <v>4000</v>
      </c>
      <c r="R11" s="34">
        <f t="shared" ref="R11:R20" si="17">R10</f>
        <v>0</v>
      </c>
      <c r="S11" s="34">
        <f t="shared" si="9"/>
        <v>658</v>
      </c>
      <c r="T11" s="34">
        <f t="shared" ref="T11:T20" si="18">T10</f>
        <v>2250</v>
      </c>
      <c r="U11" s="34">
        <v>0</v>
      </c>
      <c r="V11" s="34">
        <f t="shared" si="10"/>
        <v>0</v>
      </c>
      <c r="W11" s="34">
        <f t="shared" si="10"/>
        <v>0</v>
      </c>
      <c r="X11" s="34">
        <f t="shared" si="10"/>
        <v>0</v>
      </c>
      <c r="Y11" s="34">
        <f t="shared" ref="Y11" si="19">Y10</f>
        <v>0</v>
      </c>
      <c r="Z11" s="37"/>
      <c r="AA11" s="38">
        <f t="shared" si="11"/>
        <v>9758</v>
      </c>
      <c r="AB11" s="39">
        <f t="shared" si="0"/>
        <v>58739</v>
      </c>
      <c r="AC11" s="40"/>
      <c r="AD11" s="170"/>
      <c r="AE11" s="171">
        <v>6</v>
      </c>
    </row>
    <row r="12" spans="2:31" s="28" customFormat="1" ht="18.95" customHeight="1">
      <c r="B12" s="29">
        <v>6</v>
      </c>
      <c r="C12" s="33">
        <v>44713</v>
      </c>
      <c r="D12" s="34">
        <f t="shared" si="1"/>
        <v>47900</v>
      </c>
      <c r="E12" s="34">
        <f t="shared" si="12"/>
        <v>0</v>
      </c>
      <c r="F12" s="34">
        <f t="shared" si="2"/>
        <v>0</v>
      </c>
      <c r="G12" s="34">
        <f t="shared" si="2"/>
        <v>0</v>
      </c>
      <c r="H12" s="34">
        <f t="shared" si="13"/>
        <v>16286</v>
      </c>
      <c r="I12" s="34">
        <f t="shared" si="3"/>
        <v>4311</v>
      </c>
      <c r="J12" s="34">
        <f t="shared" si="4"/>
        <v>0</v>
      </c>
      <c r="K12" s="34">
        <f t="shared" si="5"/>
        <v>0</v>
      </c>
      <c r="L12" s="34">
        <f t="shared" si="5"/>
        <v>0</v>
      </c>
      <c r="M12" s="34">
        <f t="shared" si="6"/>
        <v>0</v>
      </c>
      <c r="N12" s="35">
        <f t="shared" si="7"/>
        <v>68497</v>
      </c>
      <c r="O12" s="34">
        <f t="shared" si="8"/>
        <v>2850</v>
      </c>
      <c r="P12" s="34">
        <f t="shared" si="15"/>
        <v>0</v>
      </c>
      <c r="Q12" s="34">
        <f t="shared" si="16"/>
        <v>4000</v>
      </c>
      <c r="R12" s="34">
        <f t="shared" si="17"/>
        <v>0</v>
      </c>
      <c r="S12" s="34">
        <f t="shared" si="9"/>
        <v>658</v>
      </c>
      <c r="T12" s="34">
        <f t="shared" si="18"/>
        <v>2250</v>
      </c>
      <c r="U12" s="34">
        <v>0</v>
      </c>
      <c r="V12" s="34">
        <f t="shared" si="10"/>
        <v>0</v>
      </c>
      <c r="W12" s="34">
        <f t="shared" si="10"/>
        <v>0</v>
      </c>
      <c r="X12" s="34">
        <f t="shared" si="10"/>
        <v>0</v>
      </c>
      <c r="Y12" s="34">
        <f t="shared" ref="Y12" si="20">Y11</f>
        <v>0</v>
      </c>
      <c r="Z12" s="37"/>
      <c r="AA12" s="38">
        <f t="shared" si="11"/>
        <v>9758</v>
      </c>
      <c r="AB12" s="39">
        <f t="shared" si="0"/>
        <v>58739</v>
      </c>
      <c r="AC12" s="40"/>
      <c r="AD12" s="170"/>
      <c r="AE12" s="171">
        <v>7</v>
      </c>
    </row>
    <row r="13" spans="2:31" s="28" customFormat="1" ht="18.95" customHeight="1">
      <c r="B13" s="29">
        <v>7</v>
      </c>
      <c r="C13" s="33">
        <v>44743</v>
      </c>
      <c r="D13" s="34">
        <f>MROUND(ROUND(1.03*D12,0),100)</f>
        <v>49300</v>
      </c>
      <c r="E13" s="34">
        <f t="shared" si="12"/>
        <v>0</v>
      </c>
      <c r="F13" s="34">
        <f>IF(F$9=0,0,F12)</f>
        <v>0</v>
      </c>
      <c r="G13" s="34">
        <f>IF(G$9=0,0,G12)</f>
        <v>0</v>
      </c>
      <c r="H13" s="34">
        <f t="shared" si="13"/>
        <v>16762</v>
      </c>
      <c r="I13" s="34">
        <f t="shared" si="3"/>
        <v>4437</v>
      </c>
      <c r="J13" s="34">
        <f>IF(J$9=0,0,J12)</f>
        <v>0</v>
      </c>
      <c r="K13" s="34">
        <f t="shared" ref="K13" si="21">IF(K$9=0,0,K12)</f>
        <v>0</v>
      </c>
      <c r="L13" s="34">
        <f>IF(L$9=0,0,L12)</f>
        <v>0</v>
      </c>
      <c r="M13" s="34">
        <f>IF(M$9=0,0,M12)</f>
        <v>0</v>
      </c>
      <c r="N13" s="35">
        <f t="shared" si="7"/>
        <v>70499</v>
      </c>
      <c r="O13" s="34">
        <f t="shared" si="8"/>
        <v>2850</v>
      </c>
      <c r="P13" s="34">
        <f>P12</f>
        <v>0</v>
      </c>
      <c r="Q13" s="34">
        <f>Q12</f>
        <v>4000</v>
      </c>
      <c r="R13" s="34">
        <f>R12</f>
        <v>0</v>
      </c>
      <c r="S13" s="34">
        <f t="shared" si="9"/>
        <v>658</v>
      </c>
      <c r="T13" s="34">
        <f>T12</f>
        <v>2250</v>
      </c>
      <c r="U13" s="34">
        <v>0</v>
      </c>
      <c r="V13" s="34">
        <f>V12</f>
        <v>0</v>
      </c>
      <c r="W13" s="34">
        <f>W12</f>
        <v>0</v>
      </c>
      <c r="X13" s="34">
        <f t="shared" ref="X13:Y20" si="22">X12</f>
        <v>0</v>
      </c>
      <c r="Y13" s="34">
        <f t="shared" si="22"/>
        <v>0</v>
      </c>
      <c r="Z13" s="37"/>
      <c r="AA13" s="38">
        <f t="shared" si="11"/>
        <v>9758</v>
      </c>
      <c r="AB13" s="39">
        <f t="shared" si="0"/>
        <v>60741</v>
      </c>
      <c r="AC13" s="40"/>
      <c r="AD13" s="170"/>
      <c r="AE13" s="171">
        <v>8</v>
      </c>
    </row>
    <row r="14" spans="2:31" s="28" customFormat="1" ht="18.95" customHeight="1">
      <c r="B14" s="29">
        <v>8</v>
      </c>
      <c r="C14" s="33">
        <v>44774</v>
      </c>
      <c r="D14" s="34">
        <f t="shared" ref="D14:D20" si="23">D13</f>
        <v>49300</v>
      </c>
      <c r="E14" s="34">
        <f t="shared" si="12"/>
        <v>0</v>
      </c>
      <c r="F14" s="34">
        <f t="shared" si="2"/>
        <v>0</v>
      </c>
      <c r="G14" s="34">
        <f t="shared" si="2"/>
        <v>0</v>
      </c>
      <c r="H14" s="34">
        <f t="shared" si="13"/>
        <v>16762</v>
      </c>
      <c r="I14" s="34">
        <f t="shared" si="3"/>
        <v>4437</v>
      </c>
      <c r="J14" s="34">
        <f t="shared" si="4"/>
        <v>0</v>
      </c>
      <c r="K14" s="34">
        <f t="shared" si="5"/>
        <v>0</v>
      </c>
      <c r="L14" s="34">
        <f t="shared" si="5"/>
        <v>0</v>
      </c>
      <c r="M14" s="34">
        <f t="shared" si="6"/>
        <v>0</v>
      </c>
      <c r="N14" s="35">
        <f t="shared" si="7"/>
        <v>70499</v>
      </c>
      <c r="O14" s="34">
        <f t="shared" si="8"/>
        <v>2850</v>
      </c>
      <c r="P14" s="34">
        <f t="shared" si="15"/>
        <v>0</v>
      </c>
      <c r="Q14" s="34">
        <f t="shared" si="16"/>
        <v>4000</v>
      </c>
      <c r="R14" s="34">
        <f t="shared" si="17"/>
        <v>0</v>
      </c>
      <c r="S14" s="34">
        <f t="shared" si="9"/>
        <v>658</v>
      </c>
      <c r="T14" s="34">
        <f t="shared" si="18"/>
        <v>2250</v>
      </c>
      <c r="U14" s="34">
        <v>0</v>
      </c>
      <c r="V14" s="34">
        <f t="shared" si="10"/>
        <v>0</v>
      </c>
      <c r="W14" s="34">
        <f t="shared" si="10"/>
        <v>0</v>
      </c>
      <c r="X14" s="34">
        <f t="shared" si="22"/>
        <v>0</v>
      </c>
      <c r="Y14" s="34">
        <f t="shared" si="22"/>
        <v>0</v>
      </c>
      <c r="Z14" s="37"/>
      <c r="AA14" s="38">
        <f t="shared" si="11"/>
        <v>9758</v>
      </c>
      <c r="AB14" s="39">
        <f t="shared" si="0"/>
        <v>60741</v>
      </c>
      <c r="AC14" s="40"/>
      <c r="AD14" s="170"/>
      <c r="AE14" s="171">
        <v>9</v>
      </c>
    </row>
    <row r="15" spans="2:31" s="28" customFormat="1" ht="18.95" customHeight="1">
      <c r="B15" s="29">
        <v>9</v>
      </c>
      <c r="C15" s="33">
        <v>44805</v>
      </c>
      <c r="D15" s="34">
        <f t="shared" si="23"/>
        <v>49300</v>
      </c>
      <c r="E15" s="34">
        <f t="shared" si="12"/>
        <v>0</v>
      </c>
      <c r="F15" s="34">
        <f t="shared" si="2"/>
        <v>0</v>
      </c>
      <c r="G15" s="34">
        <f t="shared" si="2"/>
        <v>0</v>
      </c>
      <c r="H15" s="34">
        <f t="shared" si="13"/>
        <v>16762</v>
      </c>
      <c r="I15" s="34">
        <f t="shared" si="3"/>
        <v>4437</v>
      </c>
      <c r="J15" s="34">
        <f t="shared" si="4"/>
        <v>0</v>
      </c>
      <c r="K15" s="34">
        <f t="shared" si="5"/>
        <v>0</v>
      </c>
      <c r="L15" s="34">
        <f t="shared" si="5"/>
        <v>0</v>
      </c>
      <c r="M15" s="34">
        <f t="shared" si="6"/>
        <v>0</v>
      </c>
      <c r="N15" s="35">
        <f t="shared" si="7"/>
        <v>70499</v>
      </c>
      <c r="O15" s="34">
        <f t="shared" si="8"/>
        <v>2850</v>
      </c>
      <c r="P15" s="34">
        <f t="shared" si="15"/>
        <v>0</v>
      </c>
      <c r="Q15" s="34">
        <f t="shared" si="16"/>
        <v>4000</v>
      </c>
      <c r="R15" s="34">
        <f t="shared" si="17"/>
        <v>0</v>
      </c>
      <c r="S15" s="34">
        <f t="shared" si="9"/>
        <v>658</v>
      </c>
      <c r="T15" s="34">
        <f t="shared" si="18"/>
        <v>2250</v>
      </c>
      <c r="U15" s="34">
        <v>0</v>
      </c>
      <c r="V15" s="34">
        <f t="shared" si="10"/>
        <v>0</v>
      </c>
      <c r="W15" s="34">
        <f t="shared" si="10"/>
        <v>0</v>
      </c>
      <c r="X15" s="34">
        <f t="shared" si="22"/>
        <v>0</v>
      </c>
      <c r="Y15" s="34">
        <f t="shared" si="22"/>
        <v>0</v>
      </c>
      <c r="Z15" s="37"/>
      <c r="AA15" s="38">
        <f t="shared" si="11"/>
        <v>9758</v>
      </c>
      <c r="AB15" s="39">
        <f t="shared" si="0"/>
        <v>60741</v>
      </c>
      <c r="AC15" s="40"/>
      <c r="AD15" s="170"/>
      <c r="AE15" s="171">
        <v>10</v>
      </c>
    </row>
    <row r="16" spans="2:31" s="28" customFormat="1" ht="18.95" customHeight="1">
      <c r="B16" s="29">
        <v>10</v>
      </c>
      <c r="C16" s="33">
        <v>44835</v>
      </c>
      <c r="D16" s="34">
        <f t="shared" si="23"/>
        <v>49300</v>
      </c>
      <c r="E16" s="34">
        <f t="shared" si="12"/>
        <v>0</v>
      </c>
      <c r="F16" s="34">
        <f>IF(F$9=0,0,F15)</f>
        <v>0</v>
      </c>
      <c r="G16" s="34">
        <f t="shared" ref="G16:G20" si="24">IF(G$9=0,0,G15)</f>
        <v>0</v>
      </c>
      <c r="H16" s="34">
        <f>ROUND(38%*D16,0)</f>
        <v>18734</v>
      </c>
      <c r="I16" s="34">
        <f t="shared" si="3"/>
        <v>4437</v>
      </c>
      <c r="J16" s="34">
        <f t="shared" si="4"/>
        <v>0</v>
      </c>
      <c r="K16" s="34">
        <f t="shared" si="5"/>
        <v>0</v>
      </c>
      <c r="L16" s="34">
        <f t="shared" si="5"/>
        <v>0</v>
      </c>
      <c r="M16" s="34">
        <f t="shared" si="6"/>
        <v>0</v>
      </c>
      <c r="N16" s="35">
        <f t="shared" si="7"/>
        <v>72471</v>
      </c>
      <c r="O16" s="34">
        <f t="shared" si="8"/>
        <v>2850</v>
      </c>
      <c r="P16" s="34">
        <f t="shared" si="15"/>
        <v>0</v>
      </c>
      <c r="Q16" s="34">
        <f t="shared" si="16"/>
        <v>4000</v>
      </c>
      <c r="R16" s="34">
        <f t="shared" si="17"/>
        <v>0</v>
      </c>
      <c r="S16" s="34">
        <f t="shared" si="9"/>
        <v>658</v>
      </c>
      <c r="T16" s="34">
        <f t="shared" si="18"/>
        <v>2250</v>
      </c>
      <c r="U16" s="34">
        <v>0</v>
      </c>
      <c r="V16" s="34">
        <f t="shared" si="10"/>
        <v>0</v>
      </c>
      <c r="W16" s="34">
        <f t="shared" si="10"/>
        <v>0</v>
      </c>
      <c r="X16" s="34">
        <f t="shared" si="22"/>
        <v>0</v>
      </c>
      <c r="Y16" s="34">
        <f t="shared" si="22"/>
        <v>0</v>
      </c>
      <c r="Z16" s="37"/>
      <c r="AA16" s="38">
        <f t="shared" si="11"/>
        <v>9758</v>
      </c>
      <c r="AB16" s="39">
        <f t="shared" si="0"/>
        <v>62713</v>
      </c>
      <c r="AC16" s="40"/>
      <c r="AD16" s="170"/>
      <c r="AE16" s="171">
        <v>11</v>
      </c>
    </row>
    <row r="17" spans="2:31" s="28" customFormat="1" ht="18.95" customHeight="1">
      <c r="B17" s="29">
        <v>11</v>
      </c>
      <c r="C17" s="33">
        <v>44866</v>
      </c>
      <c r="D17" s="34">
        <f t="shared" si="23"/>
        <v>49300</v>
      </c>
      <c r="E17" s="34">
        <f t="shared" si="12"/>
        <v>0</v>
      </c>
      <c r="F17" s="34">
        <f>IF(F$9=0,0,F16)</f>
        <v>0</v>
      </c>
      <c r="G17" s="34">
        <f t="shared" si="24"/>
        <v>0</v>
      </c>
      <c r="H17" s="34">
        <f t="shared" ref="H17:H20" si="25">ROUND(38%*D17,0)</f>
        <v>18734</v>
      </c>
      <c r="I17" s="34">
        <f t="shared" si="3"/>
        <v>4437</v>
      </c>
      <c r="J17" s="34">
        <f t="shared" si="4"/>
        <v>0</v>
      </c>
      <c r="K17" s="34">
        <f t="shared" si="5"/>
        <v>0</v>
      </c>
      <c r="L17" s="34">
        <f t="shared" si="5"/>
        <v>0</v>
      </c>
      <c r="M17" s="34">
        <f t="shared" si="6"/>
        <v>0</v>
      </c>
      <c r="N17" s="35">
        <f t="shared" si="7"/>
        <v>72471</v>
      </c>
      <c r="O17" s="34">
        <f t="shared" si="8"/>
        <v>2850</v>
      </c>
      <c r="P17" s="34">
        <f t="shared" si="15"/>
        <v>0</v>
      </c>
      <c r="Q17" s="34">
        <f t="shared" si="16"/>
        <v>4000</v>
      </c>
      <c r="R17" s="34">
        <f t="shared" si="17"/>
        <v>0</v>
      </c>
      <c r="S17" s="34">
        <f t="shared" si="9"/>
        <v>658</v>
      </c>
      <c r="T17" s="34">
        <f t="shared" si="18"/>
        <v>2250</v>
      </c>
      <c r="U17" s="34">
        <v>0</v>
      </c>
      <c r="V17" s="34">
        <f t="shared" si="10"/>
        <v>0</v>
      </c>
      <c r="W17" s="34">
        <f t="shared" si="10"/>
        <v>0</v>
      </c>
      <c r="X17" s="34">
        <f t="shared" si="22"/>
        <v>0</v>
      </c>
      <c r="Y17" s="34">
        <f t="shared" si="22"/>
        <v>0</v>
      </c>
      <c r="Z17" s="37"/>
      <c r="AA17" s="38">
        <f t="shared" si="11"/>
        <v>9758</v>
      </c>
      <c r="AB17" s="39">
        <f t="shared" si="0"/>
        <v>62713</v>
      </c>
      <c r="AC17" s="40"/>
      <c r="AD17" s="170"/>
      <c r="AE17" s="171">
        <v>12</v>
      </c>
    </row>
    <row r="18" spans="2:31" s="28" customFormat="1" ht="18.95" customHeight="1">
      <c r="B18" s="29">
        <v>12</v>
      </c>
      <c r="C18" s="33">
        <v>44896</v>
      </c>
      <c r="D18" s="34">
        <f t="shared" si="23"/>
        <v>49300</v>
      </c>
      <c r="E18" s="34">
        <f t="shared" si="12"/>
        <v>0</v>
      </c>
      <c r="F18" s="34">
        <f>IF(F$9=0,0,F17)</f>
        <v>0</v>
      </c>
      <c r="G18" s="34">
        <f t="shared" si="24"/>
        <v>0</v>
      </c>
      <c r="H18" s="34">
        <f t="shared" si="25"/>
        <v>18734</v>
      </c>
      <c r="I18" s="34">
        <f t="shared" si="3"/>
        <v>4437</v>
      </c>
      <c r="J18" s="34">
        <f t="shared" si="4"/>
        <v>0</v>
      </c>
      <c r="K18" s="34">
        <f t="shared" si="5"/>
        <v>0</v>
      </c>
      <c r="L18" s="34">
        <f t="shared" si="5"/>
        <v>0</v>
      </c>
      <c r="M18" s="34">
        <f t="shared" si="6"/>
        <v>0</v>
      </c>
      <c r="N18" s="35">
        <f t="shared" si="7"/>
        <v>72471</v>
      </c>
      <c r="O18" s="34">
        <f t="shared" si="8"/>
        <v>2850</v>
      </c>
      <c r="P18" s="34">
        <f t="shared" si="15"/>
        <v>0</v>
      </c>
      <c r="Q18" s="34">
        <f t="shared" si="16"/>
        <v>4000</v>
      </c>
      <c r="R18" s="34">
        <f t="shared" si="17"/>
        <v>0</v>
      </c>
      <c r="S18" s="34">
        <f t="shared" si="9"/>
        <v>658</v>
      </c>
      <c r="T18" s="34">
        <f t="shared" si="18"/>
        <v>2250</v>
      </c>
      <c r="U18" s="34">
        <v>0</v>
      </c>
      <c r="V18" s="34">
        <f t="shared" si="10"/>
        <v>0</v>
      </c>
      <c r="W18" s="34">
        <f t="shared" si="10"/>
        <v>0</v>
      </c>
      <c r="X18" s="34">
        <f t="shared" si="22"/>
        <v>0</v>
      </c>
      <c r="Y18" s="34">
        <v>250</v>
      </c>
      <c r="Z18" s="37"/>
      <c r="AA18" s="38">
        <f t="shared" si="11"/>
        <v>10008</v>
      </c>
      <c r="AB18" s="39">
        <f t="shared" si="0"/>
        <v>62463</v>
      </c>
      <c r="AC18" s="40"/>
      <c r="AD18" s="170"/>
      <c r="AE18" s="171">
        <v>1</v>
      </c>
    </row>
    <row r="19" spans="2:31" s="28" customFormat="1" ht="18.95" customHeight="1">
      <c r="B19" s="29">
        <v>1</v>
      </c>
      <c r="C19" s="33">
        <v>44927</v>
      </c>
      <c r="D19" s="34">
        <f t="shared" si="23"/>
        <v>49300</v>
      </c>
      <c r="E19" s="34">
        <f t="shared" si="12"/>
        <v>0</v>
      </c>
      <c r="F19" s="34">
        <f>IF(F$9=0,0,F18)</f>
        <v>0</v>
      </c>
      <c r="G19" s="34">
        <f t="shared" si="24"/>
        <v>0</v>
      </c>
      <c r="H19" s="34">
        <f t="shared" si="25"/>
        <v>18734</v>
      </c>
      <c r="I19" s="34">
        <f t="shared" si="3"/>
        <v>4437</v>
      </c>
      <c r="J19" s="34">
        <f t="shared" si="4"/>
        <v>0</v>
      </c>
      <c r="K19" s="34">
        <f t="shared" si="5"/>
        <v>0</v>
      </c>
      <c r="L19" s="34">
        <f t="shared" si="5"/>
        <v>0</v>
      </c>
      <c r="M19" s="34">
        <f t="shared" si="6"/>
        <v>0</v>
      </c>
      <c r="N19" s="35">
        <f t="shared" si="7"/>
        <v>72471</v>
      </c>
      <c r="O19" s="34">
        <f t="shared" si="8"/>
        <v>2850</v>
      </c>
      <c r="P19" s="34">
        <f t="shared" si="15"/>
        <v>0</v>
      </c>
      <c r="Q19" s="34">
        <f t="shared" si="16"/>
        <v>4000</v>
      </c>
      <c r="R19" s="34">
        <f t="shared" si="17"/>
        <v>0</v>
      </c>
      <c r="S19" s="34">
        <f t="shared" si="9"/>
        <v>658</v>
      </c>
      <c r="T19" s="34">
        <f t="shared" si="18"/>
        <v>2250</v>
      </c>
      <c r="U19" s="34">
        <v>0</v>
      </c>
      <c r="V19" s="34">
        <f t="shared" si="10"/>
        <v>0</v>
      </c>
      <c r="W19" s="34">
        <f t="shared" si="10"/>
        <v>0</v>
      </c>
      <c r="X19" s="34">
        <f t="shared" si="22"/>
        <v>0</v>
      </c>
      <c r="Y19" s="34"/>
      <c r="Z19" s="37"/>
      <c r="AA19" s="38">
        <f t="shared" si="11"/>
        <v>9758</v>
      </c>
      <c r="AB19" s="39">
        <f t="shared" si="0"/>
        <v>62713</v>
      </c>
      <c r="AC19" s="40"/>
      <c r="AD19" s="170"/>
      <c r="AE19" s="171">
        <v>2</v>
      </c>
    </row>
    <row r="20" spans="2:31" s="28" customFormat="1" ht="18.95" customHeight="1">
      <c r="B20" s="29">
        <v>2</v>
      </c>
      <c r="C20" s="33">
        <v>44958</v>
      </c>
      <c r="D20" s="34">
        <f t="shared" si="23"/>
        <v>49300</v>
      </c>
      <c r="E20" s="34">
        <f t="shared" si="12"/>
        <v>0</v>
      </c>
      <c r="F20" s="34">
        <f>IF(F$9=0,0,F19)</f>
        <v>0</v>
      </c>
      <c r="G20" s="34">
        <f t="shared" si="24"/>
        <v>0</v>
      </c>
      <c r="H20" s="34">
        <f t="shared" si="25"/>
        <v>18734</v>
      </c>
      <c r="I20" s="34">
        <f t="shared" si="3"/>
        <v>4437</v>
      </c>
      <c r="J20" s="34">
        <f t="shared" si="4"/>
        <v>0</v>
      </c>
      <c r="K20" s="34">
        <f t="shared" si="5"/>
        <v>0</v>
      </c>
      <c r="L20" s="34">
        <f t="shared" si="5"/>
        <v>0</v>
      </c>
      <c r="M20" s="34">
        <f t="shared" si="6"/>
        <v>0</v>
      </c>
      <c r="N20" s="35">
        <f t="shared" si="7"/>
        <v>72471</v>
      </c>
      <c r="O20" s="34">
        <f t="shared" si="8"/>
        <v>2850</v>
      </c>
      <c r="P20" s="34">
        <f t="shared" si="15"/>
        <v>0</v>
      </c>
      <c r="Q20" s="34">
        <f t="shared" si="16"/>
        <v>4000</v>
      </c>
      <c r="R20" s="34">
        <f t="shared" si="17"/>
        <v>0</v>
      </c>
      <c r="S20" s="34">
        <f t="shared" si="9"/>
        <v>658</v>
      </c>
      <c r="T20" s="34">
        <f t="shared" si="18"/>
        <v>2250</v>
      </c>
      <c r="U20" s="34">
        <v>0</v>
      </c>
      <c r="V20" s="34">
        <f t="shared" si="10"/>
        <v>0</v>
      </c>
      <c r="W20" s="34">
        <f t="shared" si="10"/>
        <v>0</v>
      </c>
      <c r="X20" s="34">
        <f t="shared" si="22"/>
        <v>0</v>
      </c>
      <c r="Y20" s="34"/>
      <c r="Z20" s="37"/>
      <c r="AA20" s="38">
        <f t="shared" si="11"/>
        <v>9758</v>
      </c>
      <c r="AB20" s="39">
        <f t="shared" si="0"/>
        <v>62713</v>
      </c>
      <c r="AC20" s="40"/>
      <c r="AD20" s="170"/>
      <c r="AE20" s="171">
        <v>3</v>
      </c>
    </row>
    <row r="21" spans="2:31" s="28" customFormat="1" ht="18.95" customHeight="1">
      <c r="B21" s="29"/>
      <c r="C21" s="42" t="s">
        <v>70</v>
      </c>
      <c r="D21" s="34"/>
      <c r="E21" s="34"/>
      <c r="F21" s="34"/>
      <c r="G21" s="34"/>
      <c r="H21" s="34">
        <f>(ROUND(34%*D9,0)-ROUND(31%*D9,0))*3</f>
        <v>4311</v>
      </c>
      <c r="I21" s="34"/>
      <c r="J21" s="34"/>
      <c r="K21" s="34"/>
      <c r="L21" s="34"/>
      <c r="M21" s="34"/>
      <c r="N21" s="35">
        <f>H21</f>
        <v>4311</v>
      </c>
      <c r="O21" s="34">
        <f>H21</f>
        <v>4311</v>
      </c>
      <c r="P21" s="34"/>
      <c r="Q21" s="34"/>
      <c r="R21" s="34"/>
      <c r="S21" s="34"/>
      <c r="T21" s="34">
        <v>0</v>
      </c>
      <c r="U21" s="34"/>
      <c r="V21" s="34"/>
      <c r="W21" s="34"/>
      <c r="X21" s="34"/>
      <c r="Y21" s="34"/>
      <c r="Z21" s="37"/>
      <c r="AA21" s="38">
        <f t="shared" si="11"/>
        <v>4311</v>
      </c>
      <c r="AB21" s="39">
        <f t="shared" si="0"/>
        <v>0</v>
      </c>
      <c r="AC21" s="40"/>
      <c r="AD21" s="170"/>
      <c r="AE21" s="170"/>
    </row>
    <row r="22" spans="2:31" s="28" customFormat="1" ht="18.95" customHeight="1">
      <c r="B22" s="29"/>
      <c r="C22" s="42" t="s">
        <v>206</v>
      </c>
      <c r="D22" s="34"/>
      <c r="E22" s="34"/>
      <c r="F22" s="34"/>
      <c r="G22" s="34"/>
      <c r="H22" s="34">
        <f>(ROUND(38%*D13,0)-ROUND(34%*D13,0))*3</f>
        <v>5916</v>
      </c>
      <c r="I22" s="34"/>
      <c r="J22" s="34"/>
      <c r="K22" s="34"/>
      <c r="L22" s="34"/>
      <c r="M22" s="34"/>
      <c r="N22" s="35">
        <f>H22</f>
        <v>5916</v>
      </c>
      <c r="O22" s="34">
        <f>H22</f>
        <v>5916</v>
      </c>
      <c r="P22" s="34"/>
      <c r="Q22" s="34"/>
      <c r="R22" s="34"/>
      <c r="S22" s="34"/>
      <c r="T22" s="34">
        <v>0</v>
      </c>
      <c r="U22" s="34"/>
      <c r="V22" s="34"/>
      <c r="W22" s="34"/>
      <c r="X22" s="34"/>
      <c r="Y22" s="34"/>
      <c r="Z22" s="37"/>
      <c r="AA22" s="38">
        <f t="shared" si="11"/>
        <v>5916</v>
      </c>
      <c r="AB22" s="39">
        <f t="shared" si="0"/>
        <v>0</v>
      </c>
      <c r="AC22" s="40"/>
      <c r="AD22" s="170"/>
      <c r="AE22" s="170"/>
    </row>
    <row r="23" spans="2:31" s="28" customFormat="1" ht="18.95" customHeight="1">
      <c r="B23" s="29"/>
      <c r="C23" s="43" t="s">
        <v>33</v>
      </c>
      <c r="D23" s="34">
        <f>IF(I1="NO",0,IF(O1=3,D20,VLOOKUP(O1,B9:D20,3,FALSE)))/2</f>
        <v>24650</v>
      </c>
      <c r="E23" s="34"/>
      <c r="F23" s="34"/>
      <c r="G23" s="34"/>
      <c r="H23" s="34">
        <f>IF(AND(O1&gt;3,O1&lt;7),ROUND(34%*D23,0),ROUND(38%*D23,0))</f>
        <v>9367</v>
      </c>
      <c r="I23" s="34"/>
      <c r="J23" s="34"/>
      <c r="K23" s="34"/>
      <c r="L23" s="34"/>
      <c r="M23" s="34"/>
      <c r="N23" s="35">
        <f t="shared" si="7"/>
        <v>34017</v>
      </c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7"/>
      <c r="AA23" s="38">
        <f t="shared" si="11"/>
        <v>0</v>
      </c>
      <c r="AB23" s="39">
        <f t="shared" si="0"/>
        <v>34017</v>
      </c>
      <c r="AC23" s="40"/>
      <c r="AD23" s="170"/>
      <c r="AE23" s="170"/>
    </row>
    <row r="24" spans="2:31" s="28" customFormat="1" ht="18.95" customHeight="1">
      <c r="B24" s="29"/>
      <c r="C24" s="43" t="s">
        <v>34</v>
      </c>
      <c r="D24" s="34">
        <f>IF(V1="Yes",6774,0)</f>
        <v>6774</v>
      </c>
      <c r="E24" s="34"/>
      <c r="F24" s="34"/>
      <c r="G24" s="34"/>
      <c r="H24" s="34"/>
      <c r="I24" s="34"/>
      <c r="J24" s="34"/>
      <c r="K24" s="34"/>
      <c r="L24" s="34"/>
      <c r="M24" s="34"/>
      <c r="N24" s="35">
        <f t="shared" si="7"/>
        <v>6774</v>
      </c>
      <c r="O24" s="34">
        <f>ROUND(D24*25/100,0)</f>
        <v>1694</v>
      </c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7"/>
      <c r="AA24" s="38">
        <f t="shared" si="11"/>
        <v>1694</v>
      </c>
      <c r="AB24" s="39">
        <f t="shared" si="0"/>
        <v>5080</v>
      </c>
      <c r="AC24" s="40"/>
      <c r="AD24" s="170"/>
      <c r="AE24" s="170"/>
    </row>
    <row r="25" spans="2:31" s="28" customFormat="1" ht="18.95" customHeight="1">
      <c r="B25" s="29"/>
      <c r="C25" s="42" t="s">
        <v>35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5">
        <f t="shared" si="7"/>
        <v>0</v>
      </c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7"/>
      <c r="AA25" s="38">
        <f t="shared" si="11"/>
        <v>0</v>
      </c>
      <c r="AB25" s="39">
        <f t="shared" si="0"/>
        <v>0</v>
      </c>
      <c r="AC25" s="40"/>
      <c r="AD25" s="170"/>
      <c r="AE25" s="170"/>
    </row>
    <row r="26" spans="2:31" s="28" customFormat="1" ht="18.95" customHeight="1">
      <c r="B26" s="29"/>
      <c r="C26" s="42" t="s">
        <v>55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5">
        <f t="shared" si="7"/>
        <v>0</v>
      </c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7"/>
      <c r="AA26" s="38">
        <f t="shared" si="11"/>
        <v>0</v>
      </c>
      <c r="AB26" s="39">
        <f t="shared" si="0"/>
        <v>0</v>
      </c>
      <c r="AC26" s="40"/>
      <c r="AD26" s="170"/>
      <c r="AE26" s="170"/>
    </row>
    <row r="27" spans="2:31" s="28" customFormat="1" ht="18.95" customHeight="1">
      <c r="B27" s="29"/>
      <c r="C27" s="42" t="s">
        <v>56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5">
        <f t="shared" si="7"/>
        <v>0</v>
      </c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7"/>
      <c r="AA27" s="38">
        <f t="shared" si="11"/>
        <v>0</v>
      </c>
      <c r="AB27" s="39">
        <f t="shared" si="0"/>
        <v>0</v>
      </c>
      <c r="AC27" s="40"/>
      <c r="AD27" s="170"/>
      <c r="AE27" s="170"/>
    </row>
    <row r="28" spans="2:31" s="28" customFormat="1" ht="18.95" customHeight="1">
      <c r="B28" s="29"/>
      <c r="C28" s="42" t="s">
        <v>57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5">
        <f t="shared" si="7"/>
        <v>0</v>
      </c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7"/>
      <c r="AA28" s="38">
        <f t="shared" si="11"/>
        <v>0</v>
      </c>
      <c r="AB28" s="39">
        <f t="shared" si="0"/>
        <v>0</v>
      </c>
      <c r="AC28" s="40"/>
      <c r="AD28" s="170"/>
      <c r="AE28" s="170"/>
    </row>
    <row r="29" spans="2:31" s="28" customFormat="1" ht="18.95" customHeight="1">
      <c r="B29" s="29"/>
      <c r="C29" s="42" t="s">
        <v>38</v>
      </c>
      <c r="D29" s="34"/>
      <c r="E29" s="34">
        <v>0</v>
      </c>
      <c r="F29" s="34">
        <v>0</v>
      </c>
      <c r="G29" s="34"/>
      <c r="H29" s="34"/>
      <c r="I29" s="34"/>
      <c r="J29" s="34"/>
      <c r="K29" s="34"/>
      <c r="L29" s="34"/>
      <c r="M29" s="34"/>
      <c r="N29" s="35">
        <f t="shared" si="7"/>
        <v>0</v>
      </c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7"/>
      <c r="AA29" s="38">
        <f t="shared" si="11"/>
        <v>0</v>
      </c>
      <c r="AB29" s="39">
        <f t="shared" si="0"/>
        <v>0</v>
      </c>
      <c r="AC29" s="40"/>
      <c r="AD29" s="170"/>
      <c r="AE29" s="170"/>
    </row>
    <row r="30" spans="2:31" s="30" customFormat="1" ht="70.5" customHeight="1" thickBot="1">
      <c r="B30" s="31"/>
      <c r="C30" s="44" t="s">
        <v>29</v>
      </c>
      <c r="D30" s="45">
        <f>SUM(D9:D29)</f>
        <v>617424</v>
      </c>
      <c r="E30" s="45">
        <f t="shared" ref="E30:AB30" si="26">SUM(E9:E29)</f>
        <v>0</v>
      </c>
      <c r="F30" s="45">
        <f t="shared" si="26"/>
        <v>0</v>
      </c>
      <c r="G30" s="45">
        <f t="shared" si="26"/>
        <v>0</v>
      </c>
      <c r="H30" s="45">
        <f t="shared" si="26"/>
        <v>227257</v>
      </c>
      <c r="I30" s="45">
        <f t="shared" si="26"/>
        <v>52740</v>
      </c>
      <c r="J30" s="45">
        <f t="shared" si="26"/>
        <v>0</v>
      </c>
      <c r="K30" s="45">
        <f t="shared" si="26"/>
        <v>0</v>
      </c>
      <c r="L30" s="45">
        <f t="shared" si="26"/>
        <v>0</v>
      </c>
      <c r="M30" s="45">
        <f t="shared" si="26"/>
        <v>0</v>
      </c>
      <c r="N30" s="45">
        <f t="shared" si="26"/>
        <v>897421</v>
      </c>
      <c r="O30" s="45">
        <f t="shared" si="26"/>
        <v>46121</v>
      </c>
      <c r="P30" s="45">
        <f t="shared" si="26"/>
        <v>0</v>
      </c>
      <c r="Q30" s="45">
        <f t="shared" si="26"/>
        <v>48000</v>
      </c>
      <c r="R30" s="45">
        <f t="shared" si="26"/>
        <v>0</v>
      </c>
      <c r="S30" s="45">
        <f t="shared" si="26"/>
        <v>7896</v>
      </c>
      <c r="T30" s="45">
        <f t="shared" si="26"/>
        <v>27000</v>
      </c>
      <c r="U30" s="46">
        <f t="shared" si="26"/>
        <v>0</v>
      </c>
      <c r="V30" s="45">
        <f t="shared" si="26"/>
        <v>0</v>
      </c>
      <c r="W30" s="45">
        <f t="shared" si="26"/>
        <v>0</v>
      </c>
      <c r="X30" s="45">
        <f t="shared" si="26"/>
        <v>0</v>
      </c>
      <c r="Y30" s="45">
        <f t="shared" si="26"/>
        <v>250</v>
      </c>
      <c r="Z30" s="45">
        <f t="shared" si="26"/>
        <v>0</v>
      </c>
      <c r="AA30" s="45">
        <f t="shared" si="26"/>
        <v>129267</v>
      </c>
      <c r="AB30" s="47">
        <f t="shared" si="26"/>
        <v>768154</v>
      </c>
      <c r="AC30" s="48"/>
      <c r="AD30" s="172"/>
      <c r="AE30" s="172"/>
    </row>
    <row r="31" spans="2:31" s="32" customFormat="1">
      <c r="C31" s="217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218"/>
      <c r="AD31" s="173"/>
      <c r="AE31" s="173"/>
    </row>
    <row r="32" spans="2:31" s="32" customFormat="1">
      <c r="C32" s="217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218"/>
      <c r="AD32" s="173"/>
      <c r="AE32" s="173"/>
    </row>
    <row r="33" spans="3:31" s="32" customFormat="1">
      <c r="C33" s="217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218"/>
      <c r="AD33" s="173"/>
      <c r="AE33" s="173"/>
    </row>
    <row r="34" spans="3:31">
      <c r="C34" s="219"/>
      <c r="AC34" s="220"/>
    </row>
    <row r="35" spans="3:31">
      <c r="C35" s="219"/>
      <c r="E35" s="51" t="s">
        <v>30</v>
      </c>
      <c r="AB35" s="51" t="s">
        <v>31</v>
      </c>
      <c r="AC35" s="220"/>
    </row>
    <row r="36" spans="3:31">
      <c r="C36" s="219"/>
      <c r="AC36" s="220"/>
    </row>
    <row r="37" spans="3:31" ht="13.5" thickBot="1">
      <c r="C37" s="251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3"/>
    </row>
    <row r="38" spans="3:31" hidden="1"/>
    <row r="39" spans="3:31" hidden="1"/>
    <row r="40" spans="3:31" hidden="1"/>
    <row r="41" spans="3:31" hidden="1"/>
    <row r="42" spans="3:31" hidden="1"/>
    <row r="43" spans="3:31" hidden="1"/>
    <row r="44" spans="3:31" hidden="1"/>
    <row r="45" spans="3:31" hidden="1"/>
    <row r="46" spans="3:31" hidden="1"/>
    <row r="47" spans="3:31" hidden="1"/>
    <row r="48" spans="3:3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/>
  </sheetData>
  <sheetProtection password="FC12" sheet="1" objects="1" scenarios="1"/>
  <customSheetViews>
    <customSheetView guid="{483AFC7C-A53B-4837-A853-31CBC6C9ED1B}" scale="89" hiddenRows="1" hiddenColumns="1">
      <selection activeCell="T7" sqref="T6:T7"/>
      <pageMargins left="0.23622047244094491" right="0.19685039370078741" top="0.59055118110236227" bottom="0.59055118110236227" header="0.51181102362204722" footer="0.51181102362204722"/>
      <pageSetup paperSize="9" scale="86" orientation="landscape" r:id="rId1"/>
      <headerFooter alignWithMargins="0"/>
    </customSheetView>
    <customSheetView guid="{01E6FF9C-BB30-4C32-9D09-6DB93F11503E}" scale="89" hiddenRows="1" hiddenColumns="1" topLeftCell="C1">
      <selection activeCell="AC5" sqref="AC5:AC21"/>
      <pageMargins left="0.23622047244094491" right="0.19685039370078741" top="0.59055118110236227" bottom="0.59055118110236227" header="0.51181102362204722" footer="0.51181102362204722"/>
      <pageSetup paperSize="9" scale="86" orientation="landscape" r:id="rId2"/>
      <headerFooter alignWithMargins="0"/>
    </customSheetView>
  </customSheetViews>
  <mergeCells count="27">
    <mergeCell ref="C3:AC3"/>
    <mergeCell ref="C4:AC4"/>
    <mergeCell ref="D1:E1"/>
    <mergeCell ref="S1:U1"/>
    <mergeCell ref="C2:AC2"/>
    <mergeCell ref="X1:AA1"/>
    <mergeCell ref="V1:W1"/>
    <mergeCell ref="F1:H1"/>
    <mergeCell ref="I1:J1"/>
    <mergeCell ref="K1:N1"/>
    <mergeCell ref="P1:Q1"/>
    <mergeCell ref="C37:AC37"/>
    <mergeCell ref="U5:W5"/>
    <mergeCell ref="Y6:AA6"/>
    <mergeCell ref="AB6:AC6"/>
    <mergeCell ref="M6:T6"/>
    <mergeCell ref="AB5:AC5"/>
    <mergeCell ref="Y5:AA5"/>
    <mergeCell ref="P5:R5"/>
    <mergeCell ref="I5:J5"/>
    <mergeCell ref="K5:N5"/>
    <mergeCell ref="D5:H6"/>
    <mergeCell ref="I6:J6"/>
    <mergeCell ref="AC7:AC8"/>
    <mergeCell ref="C7:C8"/>
    <mergeCell ref="D7:N7"/>
    <mergeCell ref="O7:AA7"/>
  </mergeCells>
  <phoneticPr fontId="0" type="noConversion"/>
  <conditionalFormatting sqref="D22:Y22 Y10:Y29 D9:X29">
    <cfRule type="cellIs" dxfId="3" priority="8" stopIfTrue="1" operator="equal">
      <formula>0</formula>
    </cfRule>
  </conditionalFormatting>
  <dataValidations count="6">
    <dataValidation type="list" allowBlank="1" showInputMessage="1" showErrorMessage="1" sqref="D1:E1">
      <formula1>$AD$1:$AD$1</formula1>
    </dataValidation>
    <dataValidation type="list" allowBlank="1" showInputMessage="1" showErrorMessage="1" sqref="O1">
      <formula1>$AE$9:$AE$20</formula1>
    </dataValidation>
    <dataValidation type="list" allowBlank="1" showInputMessage="1" showErrorMessage="1" sqref="I1:J1">
      <formula1>$AE$1:$AE$1</formula1>
    </dataValidation>
    <dataValidation type="list" allowBlank="1" showInputMessage="1" showErrorMessage="1" sqref="R1">
      <formula1>$AD$2:$AD$3</formula1>
    </dataValidation>
    <dataValidation type="list" allowBlank="1" showInputMessage="1" showErrorMessage="1" sqref="V1:W1">
      <formula1>$AD$5:$AD$6</formula1>
    </dataValidation>
    <dataValidation type="list" allowBlank="1" showInputMessage="1" showErrorMessage="1" sqref="AB1">
      <formula1>$AE$5:$AE$6</formula1>
    </dataValidation>
  </dataValidations>
  <printOptions horizontalCentered="1"/>
  <pageMargins left="0.15748031496063" right="0.15748031496063" top="0.28000000000000003" bottom="0.27559055118110198" header="0.22" footer="0.23622047244094499"/>
  <pageSetup paperSize="9" scale="71" orientation="landscape" r:id="rId3"/>
  <headerFooter alignWithMargins="0">
    <oddFooter>&amp;C&amp;"Arial Black,Regular"WWW.RAJTEACHERS.NET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DR578"/>
  <sheetViews>
    <sheetView workbookViewId="0">
      <selection sqref="A1:F1"/>
    </sheetView>
  </sheetViews>
  <sheetFormatPr defaultColWidth="0" defaultRowHeight="15.75" zeroHeight="1"/>
  <cols>
    <col min="1" max="1" width="52.7109375" style="1" customWidth="1" collapsed="1"/>
    <col min="2" max="2" width="14.42578125" style="1" customWidth="1" collapsed="1"/>
    <col min="3" max="3" width="1.42578125" style="1" hidden="1" customWidth="1" collapsed="1"/>
    <col min="4" max="4" width="76.7109375" style="1" customWidth="1" collapsed="1"/>
    <col min="5" max="5" width="14.42578125" style="1" customWidth="1" collapsed="1"/>
    <col min="6" max="6" width="17.5703125" style="4" customWidth="1" collapsed="1"/>
    <col min="7" max="7" width="15.140625" style="1" hidden="1" customWidth="1" collapsed="1"/>
    <col min="8" max="8" width="7.28515625" style="1" hidden="1" customWidth="1" collapsed="1"/>
    <col min="9" max="9" width="5.7109375" style="1" hidden="1" customWidth="1" collapsed="1"/>
    <col min="10" max="11" width="7.140625" style="1" hidden="1" customWidth="1" collapsed="1"/>
    <col min="12" max="12" width="7.7109375" style="1" hidden="1" customWidth="1" collapsed="1"/>
    <col min="13" max="13" width="8.28515625" style="1" hidden="1" customWidth="1" collapsed="1"/>
    <col min="14" max="14" width="7.85546875" style="1" hidden="1" customWidth="1" collapsed="1"/>
    <col min="15" max="16" width="5.140625" style="1" hidden="1" customWidth="1" collapsed="1"/>
    <col min="17" max="17" width="7.5703125" style="1" hidden="1" customWidth="1" collapsed="1"/>
    <col min="18" max="18" width="7.140625" style="1" hidden="1" customWidth="1" collapsed="1"/>
    <col min="19" max="19" width="5.140625" style="1" hidden="1" customWidth="1" collapsed="1"/>
    <col min="20" max="20" width="8.85546875" style="1" hidden="1" customWidth="1" collapsed="1"/>
    <col min="21" max="21" width="0" style="1" hidden="1" customWidth="1" collapsed="1"/>
    <col min="22" max="22" width="5.140625" style="1" hidden="1" customWidth="1" collapsed="1"/>
    <col min="23" max="23" width="5.7109375" style="1" hidden="1" customWidth="1" collapsed="1"/>
    <col min="24" max="24" width="6" style="1" hidden="1" customWidth="1" collapsed="1"/>
    <col min="25" max="25" width="8" style="1" hidden="1" customWidth="1" collapsed="1"/>
    <col min="26" max="26" width="7" style="1" hidden="1" customWidth="1" collapsed="1"/>
    <col min="27" max="27" width="5.140625" style="1" hidden="1" customWidth="1" collapsed="1"/>
    <col min="28" max="29" width="11.140625" style="1" hidden="1" customWidth="1" collapsed="1"/>
    <col min="30" max="30" width="5.28515625" style="1" hidden="1" customWidth="1" collapsed="1"/>
    <col min="31" max="31" width="8.28515625" style="1" hidden="1" customWidth="1" collapsed="1"/>
    <col min="32" max="33" width="5.28515625" style="1" hidden="1" customWidth="1" collapsed="1"/>
    <col min="34" max="34" width="8.28515625" style="1" hidden="1" customWidth="1" collapsed="1"/>
    <col min="35" max="35" width="5.140625" style="1" hidden="1" customWidth="1" collapsed="1"/>
    <col min="36" max="37" width="9.5703125" style="1" hidden="1" customWidth="1" collapsed="1"/>
    <col min="38" max="38" width="10.5703125" style="1" hidden="1" customWidth="1" collapsed="1"/>
    <col min="39" max="39" width="5.140625" style="1" hidden="1" customWidth="1" collapsed="1"/>
    <col min="40" max="40" width="7.28515625" style="1" hidden="1" customWidth="1" collapsed="1"/>
    <col min="41" max="41" width="7.7109375" style="1" hidden="1" customWidth="1" collapsed="1"/>
    <col min="42" max="42" width="5.140625" style="1" hidden="1" customWidth="1" collapsed="1"/>
    <col min="43" max="43" width="8" style="1" hidden="1" customWidth="1" collapsed="1"/>
    <col min="44" max="44" width="11.42578125" style="1" hidden="1" customWidth="1" collapsed="1"/>
    <col min="45" max="45" width="14.28515625" style="1" hidden="1" customWidth="1" collapsed="1"/>
    <col min="46" max="46" width="9" style="1" hidden="1" customWidth="1" collapsed="1"/>
    <col min="47" max="47" width="5.85546875" style="1" hidden="1" customWidth="1" collapsed="1"/>
    <col min="48" max="48" width="7.5703125" style="1" hidden="1" customWidth="1" collapsed="1"/>
    <col min="49" max="49" width="13.140625" style="1" hidden="1" customWidth="1" collapsed="1"/>
    <col min="50" max="50" width="7.5703125" style="1" hidden="1" customWidth="1" collapsed="1"/>
    <col min="51" max="51" width="13.140625" style="1" hidden="1" customWidth="1" collapsed="1"/>
    <col min="52" max="52" width="7.5703125" style="1" hidden="1" customWidth="1" collapsed="1"/>
    <col min="53" max="53" width="13.140625" style="1" hidden="1" customWidth="1" collapsed="1"/>
    <col min="54" max="54" width="7.5703125" style="1" hidden="1" customWidth="1" collapsed="1"/>
    <col min="55" max="55" width="13.140625" style="1" hidden="1" customWidth="1" collapsed="1"/>
    <col min="56" max="56" width="7.5703125" style="1" hidden="1" customWidth="1" collapsed="1"/>
    <col min="57" max="57" width="13.140625" style="1" hidden="1" customWidth="1" collapsed="1"/>
    <col min="58" max="58" width="7.5703125" style="1" hidden="1" customWidth="1" collapsed="1"/>
    <col min="59" max="59" width="13.140625" style="1" hidden="1" customWidth="1" collapsed="1"/>
    <col min="60" max="60" width="7.5703125" style="1" hidden="1" customWidth="1" collapsed="1"/>
    <col min="61" max="61" width="13.140625" style="1" hidden="1" customWidth="1" collapsed="1"/>
    <col min="62" max="62" width="7.5703125" style="1" hidden="1" customWidth="1" collapsed="1"/>
    <col min="63" max="63" width="13.140625" style="1" hidden="1" customWidth="1" collapsed="1"/>
    <col min="64" max="64" width="5.140625" style="1" hidden="1" customWidth="1" collapsed="1"/>
    <col min="65" max="65" width="7.140625" style="1" hidden="1" customWidth="1" collapsed="1"/>
    <col min="66" max="66" width="6.7109375" style="1" hidden="1" customWidth="1" collapsed="1"/>
    <col min="67" max="67" width="5.140625" style="1" hidden="1" customWidth="1" collapsed="1"/>
    <col min="68" max="69" width="7.7109375" style="1" hidden="1" customWidth="1" collapsed="1"/>
    <col min="70" max="71" width="7.28515625" style="1" hidden="1" customWidth="1" collapsed="1"/>
    <col min="72" max="72" width="9.7109375" style="1" hidden="1" customWidth="1" collapsed="1"/>
    <col min="73" max="73" width="9.28515625" style="1" hidden="1" customWidth="1" collapsed="1"/>
    <col min="74" max="74" width="7.7109375" style="1" hidden="1" customWidth="1" collapsed="1"/>
    <col min="75" max="75" width="7.85546875" style="1" hidden="1" customWidth="1" collapsed="1"/>
    <col min="76" max="76" width="9.28515625" style="1" hidden="1" customWidth="1" collapsed="1"/>
    <col min="77" max="77" width="10" style="1" hidden="1" customWidth="1" collapsed="1"/>
    <col min="78" max="78" width="7" style="1" hidden="1" customWidth="1" collapsed="1"/>
    <col min="79" max="79" width="7.5703125" style="1" hidden="1" customWidth="1" collapsed="1"/>
    <col min="80" max="80" width="9.28515625" style="1" hidden="1" customWidth="1" collapsed="1"/>
    <col min="81" max="81" width="9" style="1" hidden="1" customWidth="1" collapsed="1"/>
    <col min="82" max="82" width="7.7109375" style="1" hidden="1" customWidth="1" collapsed="1"/>
    <col min="83" max="83" width="5.140625" style="1" hidden="1" customWidth="1" collapsed="1"/>
    <col min="84" max="84" width="7.28515625" style="1" hidden="1" customWidth="1" collapsed="1"/>
    <col min="85" max="85" width="6.5703125" style="1" hidden="1" customWidth="1" collapsed="1"/>
    <col min="86" max="86" width="6.28515625" style="1" hidden="1" customWidth="1" collapsed="1"/>
    <col min="87" max="87" width="6.42578125" style="1" hidden="1" customWidth="1" collapsed="1"/>
    <col min="88" max="88" width="5.140625" style="1" hidden="1" customWidth="1" collapsed="1"/>
    <col min="89" max="89" width="6.28515625" style="1" hidden="1" customWidth="1" collapsed="1"/>
    <col min="90" max="94" width="5.28515625" style="1" hidden="1" customWidth="1" collapsed="1"/>
    <col min="95" max="95" width="5.140625" style="1" hidden="1" customWidth="1" collapsed="1"/>
    <col min="96" max="96" width="7.5703125" style="1" hidden="1" customWidth="1" collapsed="1"/>
    <col min="97" max="97" width="7.28515625" style="1" hidden="1" customWidth="1" collapsed="1"/>
    <col min="98" max="98" width="12.85546875" style="1" hidden="1" customWidth="1" collapsed="1"/>
    <col min="99" max="99" width="7.28515625" style="1" hidden="1" customWidth="1" collapsed="1"/>
    <col min="100" max="100" width="12.85546875" style="1" hidden="1" customWidth="1" collapsed="1"/>
    <col min="101" max="101" width="9.85546875" style="1" hidden="1" customWidth="1" collapsed="1"/>
    <col min="102" max="102" width="10" style="1" hidden="1" customWidth="1" collapsed="1"/>
    <col min="103" max="103" width="13.42578125" style="1" hidden="1" customWidth="1" collapsed="1"/>
    <col min="104" max="104" width="10.140625" style="1" hidden="1" customWidth="1" collapsed="1"/>
    <col min="105" max="105" width="8.42578125" style="1" hidden="1" customWidth="1" collapsed="1"/>
    <col min="106" max="106" width="13.5703125" style="1" hidden="1" customWidth="1" collapsed="1"/>
    <col min="107" max="107" width="5.140625" style="1" hidden="1" customWidth="1" collapsed="1"/>
    <col min="108" max="108" width="8" style="1" hidden="1" customWidth="1" collapsed="1"/>
    <col min="109" max="109" width="11.42578125" style="1" hidden="1" customWidth="1" collapsed="1"/>
    <col min="110" max="110" width="7.7109375" style="1" hidden="1" customWidth="1" collapsed="1"/>
    <col min="111" max="111" width="7.5703125" style="1" hidden="1" customWidth="1" collapsed="1"/>
    <col min="112" max="113" width="5.140625" style="1" hidden="1" customWidth="1" collapsed="1"/>
    <col min="114" max="114" width="14.140625" style="1" hidden="1" customWidth="1" collapsed="1"/>
    <col min="115" max="115" width="15.5703125" style="1" hidden="1" customWidth="1" collapsed="1"/>
    <col min="116" max="116" width="6.85546875" style="1" hidden="1" customWidth="1" collapsed="1"/>
    <col min="117" max="16384" width="0" style="1" hidden="1" collapsed="1"/>
  </cols>
  <sheetData>
    <row r="1" spans="1:122" ht="39" customHeight="1">
      <c r="A1" s="280"/>
      <c r="B1" s="280"/>
      <c r="C1" s="280"/>
      <c r="D1" s="280"/>
      <c r="E1" s="280"/>
      <c r="F1" s="280"/>
    </row>
    <row r="2" spans="1:122" ht="30.75" customHeight="1">
      <c r="A2" s="283" t="s">
        <v>215</v>
      </c>
      <c r="B2" s="283"/>
      <c r="C2" s="283"/>
      <c r="D2" s="283"/>
      <c r="E2" s="283"/>
      <c r="F2" s="283"/>
    </row>
    <row r="3" spans="1:122" ht="27.75" customHeight="1">
      <c r="A3" s="284" t="str">
        <f>'GA-55'!D5&amp; " ,   " &amp;'GA-55'!K5&amp;"                         PAN-  "&amp;'GA-55'!P5</f>
        <v>PARMANAND MEGHWAL ,   SENIOR TEACHER                         PAN-  ASQPM6311G</v>
      </c>
      <c r="B3" s="284"/>
      <c r="C3" s="284"/>
      <c r="D3" s="284"/>
      <c r="E3" s="284"/>
      <c r="F3" s="284"/>
    </row>
    <row r="4" spans="1:122" ht="15" customHeight="1">
      <c r="A4" s="181" t="s">
        <v>216</v>
      </c>
      <c r="B4" s="13">
        <v>51228</v>
      </c>
      <c r="C4" s="14"/>
      <c r="D4" s="184" t="s">
        <v>232</v>
      </c>
      <c r="E4" s="13">
        <v>0</v>
      </c>
      <c r="F4" s="9" t="s">
        <v>62</v>
      </c>
      <c r="DR4" s="3" t="s">
        <v>10</v>
      </c>
    </row>
    <row r="5" spans="1:122">
      <c r="A5" s="182" t="s">
        <v>217</v>
      </c>
      <c r="B5" s="15">
        <v>0</v>
      </c>
      <c r="C5" s="16"/>
      <c r="D5" s="185" t="s">
        <v>240</v>
      </c>
      <c r="E5" s="15">
        <v>0</v>
      </c>
      <c r="F5" s="9">
        <f>'GA-55'!N30-'GA-55'!I30</f>
        <v>844681</v>
      </c>
      <c r="DR5" s="3"/>
    </row>
    <row r="6" spans="1:122" ht="15" customHeight="1">
      <c r="A6" s="181" t="s">
        <v>218</v>
      </c>
      <c r="B6" s="13">
        <v>0</v>
      </c>
      <c r="C6" s="14"/>
      <c r="D6" s="186" t="s">
        <v>233</v>
      </c>
      <c r="E6" s="13">
        <v>0</v>
      </c>
      <c r="F6" s="10" t="s">
        <v>18</v>
      </c>
      <c r="DR6" s="3"/>
    </row>
    <row r="7" spans="1:122" ht="17.25" customHeight="1">
      <c r="A7" s="183" t="s">
        <v>220</v>
      </c>
      <c r="B7" s="15">
        <v>0</v>
      </c>
      <c r="C7" s="16"/>
      <c r="D7" s="185" t="s">
        <v>239</v>
      </c>
      <c r="E7" s="15">
        <v>0</v>
      </c>
      <c r="F7" s="10" t="e">
        <f>#REF!</f>
        <v>#REF!</v>
      </c>
      <c r="DR7" s="3"/>
    </row>
    <row r="8" spans="1:122" ht="15" customHeight="1">
      <c r="A8" s="181" t="s">
        <v>219</v>
      </c>
      <c r="B8" s="13">
        <v>0</v>
      </c>
      <c r="C8" s="14"/>
      <c r="D8" s="187" t="s">
        <v>234</v>
      </c>
      <c r="E8" s="13">
        <v>0</v>
      </c>
      <c r="F8" s="11" t="s">
        <v>32</v>
      </c>
      <c r="DR8" s="3"/>
    </row>
    <row r="9" spans="1:122" ht="15" customHeight="1">
      <c r="A9" s="183" t="s">
        <v>221</v>
      </c>
      <c r="B9" s="17">
        <v>0</v>
      </c>
      <c r="C9" s="16"/>
      <c r="D9" s="185" t="s">
        <v>236</v>
      </c>
      <c r="E9" s="17">
        <v>0</v>
      </c>
      <c r="F9" s="12">
        <f>'GA-55'!X30</f>
        <v>0</v>
      </c>
      <c r="DR9" s="3"/>
    </row>
    <row r="10" spans="1:122" ht="15" customHeight="1">
      <c r="A10" s="181" t="s">
        <v>222</v>
      </c>
      <c r="B10" s="13">
        <v>0</v>
      </c>
      <c r="C10" s="14"/>
      <c r="D10" s="188" t="s">
        <v>235</v>
      </c>
      <c r="E10" s="13">
        <v>0</v>
      </c>
      <c r="F10" s="285" t="s">
        <v>45</v>
      </c>
      <c r="DR10" s="3"/>
    </row>
    <row r="11" spans="1:122" ht="15" customHeight="1">
      <c r="A11" s="183" t="s">
        <v>223</v>
      </c>
      <c r="B11" s="17">
        <v>0</v>
      </c>
      <c r="C11" s="16"/>
      <c r="D11" s="189" t="s">
        <v>238</v>
      </c>
      <c r="E11" s="17">
        <v>0</v>
      </c>
      <c r="F11" s="285"/>
      <c r="DR11" s="3" t="s">
        <v>11</v>
      </c>
    </row>
    <row r="12" spans="1:122" ht="15" customHeight="1">
      <c r="A12" s="181" t="s">
        <v>224</v>
      </c>
      <c r="B12" s="13">
        <v>0</v>
      </c>
      <c r="C12" s="14"/>
      <c r="D12" s="186" t="s">
        <v>237</v>
      </c>
      <c r="E12" s="13">
        <v>0</v>
      </c>
      <c r="F12" s="285"/>
      <c r="DR12" s="3" t="s">
        <v>13</v>
      </c>
    </row>
    <row r="13" spans="1:122" ht="15" customHeight="1">
      <c r="A13" s="183" t="s">
        <v>225</v>
      </c>
      <c r="B13" s="17">
        <v>0</v>
      </c>
      <c r="C13" s="16"/>
      <c r="D13" s="190" t="s">
        <v>250</v>
      </c>
      <c r="E13" s="17">
        <v>0</v>
      </c>
      <c r="F13" s="10" t="e">
        <f>#REF!</f>
        <v>#REF!</v>
      </c>
      <c r="DR13" s="3" t="s">
        <v>4</v>
      </c>
    </row>
    <row r="14" spans="1:122" ht="15" customHeight="1">
      <c r="A14" s="181" t="s">
        <v>226</v>
      </c>
      <c r="B14" s="13">
        <v>0</v>
      </c>
      <c r="C14" s="14"/>
      <c r="D14" s="191" t="s">
        <v>241</v>
      </c>
      <c r="E14" s="13">
        <v>0</v>
      </c>
      <c r="F14" s="10"/>
      <c r="DR14" s="3"/>
    </row>
    <row r="15" spans="1:122" ht="15" customHeight="1">
      <c r="A15" s="183" t="s">
        <v>227</v>
      </c>
      <c r="B15" s="17">
        <v>0</v>
      </c>
      <c r="C15" s="16"/>
      <c r="D15" s="185" t="s">
        <v>242</v>
      </c>
      <c r="E15" s="17">
        <v>0</v>
      </c>
      <c r="F15" s="286" t="s">
        <v>245</v>
      </c>
      <c r="DR15" s="3" t="s">
        <v>0</v>
      </c>
    </row>
    <row r="16" spans="1:122" ht="15" customHeight="1">
      <c r="A16" s="181" t="s">
        <v>230</v>
      </c>
      <c r="B16" s="13">
        <v>0</v>
      </c>
      <c r="C16" s="14"/>
      <c r="D16" s="186" t="s">
        <v>243</v>
      </c>
      <c r="E16" s="13">
        <v>0</v>
      </c>
      <c r="F16" s="286"/>
      <c r="DR16" s="3" t="s">
        <v>13</v>
      </c>
    </row>
    <row r="17" spans="1:122" ht="15" customHeight="1">
      <c r="A17" s="183" t="s">
        <v>228</v>
      </c>
      <c r="B17" s="17">
        <v>0</v>
      </c>
      <c r="C17" s="16"/>
      <c r="D17" s="185" t="s">
        <v>244</v>
      </c>
      <c r="E17" s="17">
        <v>0</v>
      </c>
      <c r="F17" s="286"/>
      <c r="DR17" s="3" t="s">
        <v>14</v>
      </c>
    </row>
    <row r="18" spans="1:122" ht="15" customHeight="1">
      <c r="A18" s="181" t="s">
        <v>229</v>
      </c>
      <c r="B18" s="13">
        <v>0</v>
      </c>
      <c r="C18" s="14"/>
      <c r="D18" s="186" t="s">
        <v>247</v>
      </c>
      <c r="E18" s="13">
        <v>0</v>
      </c>
      <c r="F18" s="289">
        <f>IF(B4&gt;=1,(F5*10%+B4),0)</f>
        <v>135696.1</v>
      </c>
      <c r="DR18" s="3" t="s">
        <v>5</v>
      </c>
    </row>
    <row r="19" spans="1:122" ht="15" customHeight="1">
      <c r="A19" s="183" t="s">
        <v>231</v>
      </c>
      <c r="B19" s="17">
        <v>0</v>
      </c>
      <c r="C19" s="16"/>
      <c r="D19" s="185" t="s">
        <v>248</v>
      </c>
      <c r="E19" s="17">
        <v>0</v>
      </c>
      <c r="F19" s="289"/>
      <c r="DR19" s="3" t="s">
        <v>15</v>
      </c>
    </row>
    <row r="20" spans="1:122" ht="15" customHeight="1">
      <c r="A20" s="181" t="s">
        <v>246</v>
      </c>
      <c r="B20" s="13">
        <v>0</v>
      </c>
      <c r="C20" s="180"/>
      <c r="D20" s="186" t="s">
        <v>249</v>
      </c>
      <c r="E20" s="13">
        <v>0</v>
      </c>
      <c r="F20" s="179"/>
      <c r="DR20" s="3"/>
    </row>
    <row r="21" spans="1:122" ht="15" customHeight="1">
      <c r="A21" s="288" t="e">
        <f>#REF!</f>
        <v>#REF!</v>
      </c>
      <c r="B21" s="288"/>
      <c r="C21" s="6"/>
      <c r="D21" s="7" t="e">
        <f>#REF!</f>
        <v>#REF!</v>
      </c>
      <c r="E21" s="18" t="s">
        <v>54</v>
      </c>
      <c r="F21" s="8">
        <f>'GA-55'!I30</f>
        <v>52740</v>
      </c>
      <c r="DR21" s="3" t="s">
        <v>7</v>
      </c>
    </row>
    <row r="22" spans="1:122" ht="15" customHeight="1">
      <c r="A22" s="287" t="e">
        <f>"Total Rebate of (US 80C, 80CCC,80CCD(1)) =  "&amp;#REF!</f>
        <v>#REF!</v>
      </c>
      <c r="B22" s="287"/>
      <c r="C22" s="2"/>
      <c r="D22" s="5" t="e">
        <f>"Investable Amount = "&amp;(150000-#REF!)</f>
        <v>#REF!</v>
      </c>
      <c r="E22" s="2"/>
      <c r="F22" s="2"/>
      <c r="DR22" s="3" t="s">
        <v>12</v>
      </c>
    </row>
    <row r="23" spans="1:122" ht="48" customHeight="1">
      <c r="A23" s="281" t="s">
        <v>64</v>
      </c>
      <c r="B23" s="282"/>
      <c r="C23" s="282"/>
      <c r="D23" s="282"/>
      <c r="E23" s="282"/>
      <c r="F23" s="282"/>
    </row>
    <row r="24" spans="1:122" hidden="1"/>
    <row r="25" spans="1:122" hidden="1"/>
    <row r="26" spans="1:122" hidden="1"/>
    <row r="27" spans="1:122" hidden="1"/>
    <row r="28" spans="1:122" hidden="1"/>
    <row r="29" spans="1:122" hidden="1"/>
    <row r="30" spans="1:122" hidden="1"/>
    <row r="31" spans="1:122" hidden="1"/>
    <row r="32" spans="1:12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/>
  </sheetData>
  <sheetProtection password="FC12" sheet="1" objects="1" scenarios="1"/>
  <customSheetViews>
    <customSheetView guid="{483AFC7C-A53B-4837-A853-31CBC6C9ED1B}" hiddenRows="1" hiddenColumns="1">
      <selection activeCell="B6" sqref="B6"/>
      <pageMargins left="0.5" right="0.5" top="0.2" bottom="0.2" header="0" footer="0"/>
      <pageSetup paperSize="9" orientation="portrait" r:id="rId1"/>
      <headerFooter alignWithMargins="0"/>
    </customSheetView>
    <customSheetView guid="{01E6FF9C-BB30-4C32-9D09-6DB93F11503E}" hiddenRows="1" hiddenColumns="1">
      <selection activeCell="B19" sqref="B19"/>
      <pageMargins left="0.5" right="0.5" top="0.2" bottom="0.2" header="0" footer="0"/>
      <pageSetup paperSize="9" orientation="portrait" r:id="rId2"/>
      <headerFooter alignWithMargins="0"/>
    </customSheetView>
  </customSheetViews>
  <mergeCells count="9">
    <mergeCell ref="A1:F1"/>
    <mergeCell ref="A23:F23"/>
    <mergeCell ref="A2:F2"/>
    <mergeCell ref="A3:F3"/>
    <mergeCell ref="F10:F12"/>
    <mergeCell ref="F15:F17"/>
    <mergeCell ref="A22:B22"/>
    <mergeCell ref="A21:B21"/>
    <mergeCell ref="F18:F19"/>
  </mergeCells>
  <phoneticPr fontId="0" type="noConversion"/>
  <conditionalFormatting sqref="A21:E22 F22">
    <cfRule type="expression" dxfId="2" priority="7" stopIfTrue="1">
      <formula>$A$21="Income Tax Refundable"</formula>
    </cfRule>
    <cfRule type="expression" dxfId="1" priority="8" stopIfTrue="1">
      <formula>$A$21="Income Tax Payable"</formula>
    </cfRule>
  </conditionalFormatting>
  <conditionalFormatting sqref="DR12:DR22">
    <cfRule type="cellIs" dxfId="0" priority="10" stopIfTrue="1" operator="lessThan">
      <formula>1</formula>
    </cfRule>
  </conditionalFormatting>
  <dataValidations count="9">
    <dataValidation type="whole" operator="lessThanOrEqual" allowBlank="1" showInputMessage="1" showErrorMessage="1" errorTitle="Sorry...!!! Not Allow" error="HRA Rebate Permissible up to Actual HRA Recieved" sqref="E4">
      <formula1>H19</formula1>
    </dataValidation>
    <dataValidation type="whole" operator="lessThanOrEqual" allowBlank="1" showInputMessage="1" showErrorMessage="1" errorTitle="Sorry...!!! Not Allow" error="HRA Rebate Permissible up to Actual HRA Recieved" sqref="B4">
      <formula1>F21</formula1>
    </dataValidation>
    <dataValidation type="whole" operator="lessThanOrEqual" allowBlank="1" showInputMessage="1" showErrorMessage="1" errorTitle="Sorry...!!! Not Allow" error="HRA Rebate Permissible up to Actual HRA Recieved" sqref="C15:C20 C4">
      <formula1>G19</formula1>
    </dataValidation>
    <dataValidation type="whole" operator="lessThan" allowBlank="1" showInputMessage="1" showErrorMessage="1" error="Maximum 2 lakh allowed " sqref="B10">
      <formula1>200001</formula1>
    </dataValidation>
    <dataValidation type="whole" operator="lessThan" allowBlank="1" showInputMessage="1" showErrorMessage="1" sqref="E15">
      <formula1>10001</formula1>
    </dataValidation>
    <dataValidation type="whole" operator="lessThan" allowBlank="1" showInputMessage="1" showErrorMessage="1" error="max 5000 allowed" sqref="B5">
      <formula1>5001</formula1>
    </dataValidation>
    <dataValidation type="whole" operator="lessThan" allowBlank="1" showInputMessage="1" showErrorMessage="1" error="max 50000 allowed" sqref="E8">
      <formula1>50001</formula1>
    </dataValidation>
    <dataValidation type="whole" operator="lessThan" allowBlank="1" showInputMessage="1" showErrorMessage="1" error="max 25000 for senior citizen max 50000" sqref="E9">
      <formula1>50001</formula1>
    </dataValidation>
    <dataValidation type="whole" operator="lessThanOrEqual" allowBlank="1" showInputMessage="1" showErrorMessage="1" errorTitle="Sorry...!!! Not Allow" error="HRA Rebate Permissible up to Actual HRA Recieved" sqref="C5:C14">
      <formula1>G21</formula1>
    </dataValidation>
  </dataValidations>
  <hyperlinks>
    <hyperlink ref="A23" r:id="rId3"/>
  </hyperlinks>
  <pageMargins left="0.5" right="0.5" top="0.2" bottom="0.2" header="0" footer="0"/>
  <pageSetup paperSize="9" scale="56" orientation="portrait" r:id="rId4"/>
  <headerFooter alignWithMargins="0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tabColor rgb="FFC00000"/>
  </sheetPr>
  <dimension ref="A1:M158"/>
  <sheetViews>
    <sheetView tabSelected="1" workbookViewId="0">
      <selection activeCell="C21" sqref="C21:E21"/>
    </sheetView>
  </sheetViews>
  <sheetFormatPr defaultColWidth="0" defaultRowHeight="12.75" zeroHeight="1"/>
  <cols>
    <col min="1" max="8" width="9.140625" style="53" customWidth="1"/>
    <col min="9" max="9" width="10.85546875" style="53" customWidth="1"/>
    <col min="10" max="10" width="9.85546875" style="53" customWidth="1"/>
    <col min="11" max="11" width="9.140625" style="53" customWidth="1"/>
    <col min="12" max="12" width="18.42578125" style="54" customWidth="1"/>
    <col min="13" max="13" width="1.5703125" style="52" customWidth="1"/>
    <col min="14" max="16384" width="9.140625" style="52" hidden="1"/>
  </cols>
  <sheetData>
    <row r="1" spans="1:13" ht="23.25" customHeight="1">
      <c r="A1" s="334" t="s">
        <v>71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5"/>
      <c r="M1" s="290"/>
    </row>
    <row r="2" spans="1:13">
      <c r="A2" s="309" t="s">
        <v>72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1"/>
      <c r="M2" s="290"/>
    </row>
    <row r="3" spans="1:13">
      <c r="A3" s="309" t="s">
        <v>73</v>
      </c>
      <c r="B3" s="310"/>
      <c r="C3" s="310"/>
      <c r="D3" s="310"/>
      <c r="E3" s="310"/>
      <c r="F3" s="310"/>
      <c r="G3" s="310"/>
      <c r="H3" s="310"/>
      <c r="I3" s="310"/>
      <c r="J3" s="310"/>
      <c r="K3" s="310"/>
      <c r="L3" s="311"/>
      <c r="M3" s="290"/>
    </row>
    <row r="4" spans="1:13">
      <c r="A4" s="312" t="s">
        <v>74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4"/>
      <c r="M4" s="290"/>
    </row>
    <row r="5" spans="1:13">
      <c r="A5" s="315" t="s">
        <v>75</v>
      </c>
      <c r="B5" s="316"/>
      <c r="C5" s="316"/>
      <c r="D5" s="316"/>
      <c r="E5" s="316"/>
      <c r="F5" s="316"/>
      <c r="G5" s="316"/>
      <c r="H5" s="316"/>
      <c r="I5" s="316"/>
      <c r="J5" s="316"/>
      <c r="K5" s="316"/>
      <c r="L5" s="317"/>
      <c r="M5" s="290"/>
    </row>
    <row r="6" spans="1:13" ht="33" customHeight="1">
      <c r="A6" s="318" t="s">
        <v>76</v>
      </c>
      <c r="B6" s="319"/>
      <c r="C6" s="319"/>
      <c r="D6" s="319"/>
      <c r="E6" s="319"/>
      <c r="F6" s="319"/>
      <c r="G6" s="318" t="s">
        <v>77</v>
      </c>
      <c r="H6" s="318"/>
      <c r="I6" s="318"/>
      <c r="J6" s="318"/>
      <c r="K6" s="318"/>
      <c r="L6" s="318"/>
      <c r="M6" s="290"/>
    </row>
    <row r="7" spans="1:13" ht="16.5" customHeight="1">
      <c r="A7" s="291" t="str">
        <f>'Master Sheet'!M9</f>
        <v>RAM DAYAL NAGAR</v>
      </c>
      <c r="B7" s="292"/>
      <c r="C7" s="292"/>
      <c r="D7" s="292"/>
      <c r="E7" s="292"/>
      <c r="F7" s="293"/>
      <c r="G7" s="294" t="str">
        <f>'GA-55'!D5</f>
        <v>PARMANAND MEGHWAL</v>
      </c>
      <c r="H7" s="295"/>
      <c r="I7" s="295"/>
      <c r="J7" s="295"/>
      <c r="K7" s="295"/>
      <c r="L7" s="296"/>
      <c r="M7" s="290"/>
    </row>
    <row r="8" spans="1:13" ht="18.95" customHeight="1">
      <c r="A8" s="297" t="str">
        <f>'Master Sheet'!M7</f>
        <v>PRINCIPAL</v>
      </c>
      <c r="B8" s="298"/>
      <c r="C8" s="298"/>
      <c r="D8" s="298"/>
      <c r="E8" s="298"/>
      <c r="F8" s="299"/>
      <c r="G8" s="300" t="str">
        <f>'GA-55'!K5</f>
        <v>SENIOR TEACHER</v>
      </c>
      <c r="H8" s="301"/>
      <c r="I8" s="301"/>
      <c r="J8" s="301"/>
      <c r="K8" s="301"/>
      <c r="L8" s="302"/>
      <c r="M8" s="290"/>
    </row>
    <row r="9" spans="1:13">
      <c r="A9" s="303" t="str">
        <f>'GA-55'!C3</f>
        <v>GOVT. SR. SECONDARY SCHOOL, GORDHANPURA, ATRU, BARAN</v>
      </c>
      <c r="B9" s="304"/>
      <c r="C9" s="304"/>
      <c r="D9" s="304"/>
      <c r="E9" s="304"/>
      <c r="F9" s="305"/>
      <c r="G9" s="303" t="str">
        <f>'GA-55'!C3</f>
        <v>GOVT. SR. SECONDARY SCHOOL, GORDHANPURA, ATRU, BARAN</v>
      </c>
      <c r="H9" s="304"/>
      <c r="I9" s="304"/>
      <c r="J9" s="304"/>
      <c r="K9" s="304"/>
      <c r="L9" s="305"/>
      <c r="M9" s="290"/>
    </row>
    <row r="10" spans="1:13" ht="17.45" customHeight="1">
      <c r="A10" s="306"/>
      <c r="B10" s="307"/>
      <c r="C10" s="307"/>
      <c r="D10" s="307"/>
      <c r="E10" s="307"/>
      <c r="F10" s="308"/>
      <c r="G10" s="306"/>
      <c r="H10" s="307"/>
      <c r="I10" s="307"/>
      <c r="J10" s="307"/>
      <c r="K10" s="307"/>
      <c r="L10" s="308"/>
      <c r="M10" s="290"/>
    </row>
    <row r="11" spans="1:13">
      <c r="A11" s="330" t="s">
        <v>78</v>
      </c>
      <c r="B11" s="329"/>
      <c r="C11" s="333"/>
      <c r="D11" s="330" t="s">
        <v>79</v>
      </c>
      <c r="E11" s="329"/>
      <c r="F11" s="333"/>
      <c r="G11" s="330" t="s">
        <v>80</v>
      </c>
      <c r="H11" s="329"/>
      <c r="I11" s="329"/>
      <c r="J11" s="329"/>
      <c r="K11" s="329"/>
      <c r="L11" s="333"/>
      <c r="M11" s="290"/>
    </row>
    <row r="12" spans="1:13" ht="15" customHeight="1">
      <c r="A12" s="342"/>
      <c r="B12" s="343"/>
      <c r="C12" s="344"/>
      <c r="D12" s="345" t="str">
        <f>'GA-55'!U5</f>
        <v>JDHG09699E</v>
      </c>
      <c r="E12" s="346"/>
      <c r="F12" s="347"/>
      <c r="G12" s="345" t="str">
        <f>'GA-55'!P5</f>
        <v>ASQPM6311G</v>
      </c>
      <c r="H12" s="346"/>
      <c r="I12" s="346"/>
      <c r="J12" s="346"/>
      <c r="K12" s="346"/>
      <c r="L12" s="347"/>
      <c r="M12" s="290"/>
    </row>
    <row r="13" spans="1:13">
      <c r="A13" s="55" t="s">
        <v>81</v>
      </c>
      <c r="B13" s="56"/>
      <c r="C13" s="57"/>
      <c r="D13" s="320"/>
      <c r="E13" s="321"/>
      <c r="F13" s="322"/>
      <c r="G13" s="329" t="s">
        <v>82</v>
      </c>
      <c r="H13" s="329"/>
      <c r="I13" s="329"/>
      <c r="J13" s="330" t="s">
        <v>83</v>
      </c>
      <c r="K13" s="331"/>
      <c r="L13" s="332"/>
      <c r="M13" s="290"/>
    </row>
    <row r="14" spans="1:13">
      <c r="A14" s="58" t="s">
        <v>84</v>
      </c>
      <c r="B14" s="59"/>
      <c r="C14" s="60"/>
      <c r="D14" s="323"/>
      <c r="E14" s="324"/>
      <c r="F14" s="325"/>
      <c r="G14" s="330" t="s">
        <v>85</v>
      </c>
      <c r="H14" s="333"/>
      <c r="I14" s="61" t="s">
        <v>86</v>
      </c>
      <c r="J14" s="334" t="s">
        <v>298</v>
      </c>
      <c r="K14" s="335"/>
      <c r="L14" s="336"/>
      <c r="M14" s="290"/>
    </row>
    <row r="15" spans="1:13">
      <c r="A15" s="62" t="s">
        <v>87</v>
      </c>
      <c r="B15" s="63"/>
      <c r="C15" s="64"/>
      <c r="D15" s="326"/>
      <c r="E15" s="327"/>
      <c r="F15" s="328"/>
      <c r="G15" s="340" t="s">
        <v>296</v>
      </c>
      <c r="H15" s="341"/>
      <c r="I15" s="65" t="s">
        <v>297</v>
      </c>
      <c r="J15" s="337"/>
      <c r="K15" s="338"/>
      <c r="L15" s="339"/>
      <c r="M15" s="290"/>
    </row>
    <row r="16" spans="1:13">
      <c r="A16" s="62" t="s">
        <v>88</v>
      </c>
      <c r="B16" s="63"/>
      <c r="C16" s="63"/>
      <c r="D16" s="66"/>
      <c r="E16" s="66"/>
      <c r="F16" s="66"/>
      <c r="G16" s="67"/>
      <c r="H16" s="67"/>
      <c r="I16" s="67"/>
      <c r="J16" s="67"/>
      <c r="K16" s="67"/>
      <c r="L16" s="68"/>
      <c r="M16" s="290"/>
    </row>
    <row r="17" spans="1:13">
      <c r="A17" s="318" t="s">
        <v>89</v>
      </c>
      <c r="B17" s="318"/>
      <c r="C17" s="348" t="s">
        <v>90</v>
      </c>
      <c r="D17" s="348"/>
      <c r="E17" s="348"/>
      <c r="F17" s="349" t="s">
        <v>91</v>
      </c>
      <c r="G17" s="349"/>
      <c r="H17" s="350" t="s">
        <v>92</v>
      </c>
      <c r="I17" s="351"/>
      <c r="J17" s="352"/>
      <c r="K17" s="348" t="s">
        <v>93</v>
      </c>
      <c r="L17" s="348"/>
      <c r="M17" s="290"/>
    </row>
    <row r="18" spans="1:13">
      <c r="A18" s="340" t="s">
        <v>94</v>
      </c>
      <c r="B18" s="341"/>
      <c r="C18" s="353"/>
      <c r="D18" s="354"/>
      <c r="E18" s="355"/>
      <c r="F18" s="356">
        <v>0</v>
      </c>
      <c r="G18" s="357"/>
      <c r="H18" s="353">
        <f>SUM('GA-55'!X9:X11)</f>
        <v>0</v>
      </c>
      <c r="I18" s="354"/>
      <c r="J18" s="355"/>
      <c r="K18" s="356">
        <f>H18</f>
        <v>0</v>
      </c>
      <c r="L18" s="358"/>
      <c r="M18" s="290"/>
    </row>
    <row r="19" spans="1:13">
      <c r="A19" s="340" t="s">
        <v>95</v>
      </c>
      <c r="B19" s="341"/>
      <c r="C19" s="353"/>
      <c r="D19" s="354"/>
      <c r="E19" s="355"/>
      <c r="F19" s="356">
        <v>0</v>
      </c>
      <c r="G19" s="357"/>
      <c r="H19" s="353">
        <f>SUM('GA-55'!X12:X14)+'GA-55'!X21</f>
        <v>0</v>
      </c>
      <c r="I19" s="354"/>
      <c r="J19" s="355"/>
      <c r="K19" s="356">
        <f>H19</f>
        <v>0</v>
      </c>
      <c r="L19" s="358"/>
      <c r="M19" s="290"/>
    </row>
    <row r="20" spans="1:13">
      <c r="A20" s="340" t="s">
        <v>96</v>
      </c>
      <c r="B20" s="341"/>
      <c r="C20" s="353"/>
      <c r="D20" s="354"/>
      <c r="E20" s="355"/>
      <c r="F20" s="356">
        <v>0</v>
      </c>
      <c r="G20" s="357"/>
      <c r="H20" s="353">
        <f>SUM('GA-55'!X15:X17)+'GA-55'!X24</f>
        <v>0</v>
      </c>
      <c r="I20" s="354"/>
      <c r="J20" s="355"/>
      <c r="K20" s="356">
        <f>H20</f>
        <v>0</v>
      </c>
      <c r="L20" s="357"/>
      <c r="M20" s="290"/>
    </row>
    <row r="21" spans="1:13">
      <c r="A21" s="340" t="s">
        <v>97</v>
      </c>
      <c r="B21" s="341"/>
      <c r="C21" s="353"/>
      <c r="D21" s="354"/>
      <c r="E21" s="355"/>
      <c r="F21" s="356">
        <v>0</v>
      </c>
      <c r="G21" s="357"/>
      <c r="H21" s="353">
        <f>SUM('GA-55'!X18:X29)</f>
        <v>0</v>
      </c>
      <c r="I21" s="354"/>
      <c r="J21" s="355"/>
      <c r="K21" s="356">
        <f>H21</f>
        <v>0</v>
      </c>
      <c r="L21" s="357"/>
      <c r="M21" s="290"/>
    </row>
    <row r="22" spans="1:13">
      <c r="A22" s="330" t="s">
        <v>98</v>
      </c>
      <c r="B22" s="333"/>
      <c r="C22" s="359"/>
      <c r="D22" s="360"/>
      <c r="E22" s="361"/>
      <c r="F22" s="362">
        <f>SUM(F18:F21)</f>
        <v>0</v>
      </c>
      <c r="G22" s="363"/>
      <c r="H22" s="359">
        <f>SUM(H18:H21)</f>
        <v>0</v>
      </c>
      <c r="I22" s="360"/>
      <c r="J22" s="361"/>
      <c r="K22" s="362">
        <f>SUM(K18:K21)</f>
        <v>0</v>
      </c>
      <c r="L22" s="363"/>
      <c r="M22" s="290"/>
    </row>
    <row r="23" spans="1:13">
      <c r="A23" s="371" t="s">
        <v>99</v>
      </c>
      <c r="B23" s="372"/>
      <c r="C23" s="372"/>
      <c r="D23" s="372"/>
      <c r="E23" s="373"/>
      <c r="F23" s="373"/>
      <c r="G23" s="373"/>
      <c r="H23" s="373"/>
      <c r="I23" s="373"/>
      <c r="J23" s="373"/>
      <c r="K23" s="373"/>
      <c r="L23" s="374"/>
      <c r="M23" s="290"/>
    </row>
    <row r="24" spans="1:13">
      <c r="A24" s="69" t="s">
        <v>100</v>
      </c>
      <c r="B24" s="375" t="s">
        <v>101</v>
      </c>
      <c r="C24" s="375"/>
      <c r="D24" s="376"/>
      <c r="E24" s="377" t="s">
        <v>102</v>
      </c>
      <c r="F24" s="378"/>
      <c r="G24" s="378"/>
      <c r="H24" s="378"/>
      <c r="I24" s="379"/>
      <c r="J24" s="379"/>
      <c r="K24" s="378"/>
      <c r="L24" s="380"/>
      <c r="M24" s="290"/>
    </row>
    <row r="25" spans="1:13">
      <c r="A25" s="70"/>
      <c r="B25" s="381" t="s">
        <v>103</v>
      </c>
      <c r="C25" s="381"/>
      <c r="D25" s="381"/>
      <c r="E25" s="382" t="s">
        <v>104</v>
      </c>
      <c r="F25" s="383"/>
      <c r="G25" s="382" t="s">
        <v>105</v>
      </c>
      <c r="H25" s="384"/>
      <c r="I25" s="382" t="s">
        <v>106</v>
      </c>
      <c r="J25" s="384"/>
      <c r="K25" s="385" t="s">
        <v>107</v>
      </c>
      <c r="L25" s="386"/>
      <c r="M25" s="290"/>
    </row>
    <row r="26" spans="1:13">
      <c r="A26" s="70"/>
      <c r="B26" s="71"/>
      <c r="C26" s="71" t="s">
        <v>108</v>
      </c>
      <c r="D26" s="71"/>
      <c r="E26" s="388" t="s">
        <v>109</v>
      </c>
      <c r="F26" s="389"/>
      <c r="G26" s="388" t="s">
        <v>109</v>
      </c>
      <c r="H26" s="390"/>
      <c r="I26" s="388" t="s">
        <v>109</v>
      </c>
      <c r="J26" s="390"/>
      <c r="K26" s="364" t="s">
        <v>110</v>
      </c>
      <c r="L26" s="365"/>
      <c r="M26" s="290"/>
    </row>
    <row r="27" spans="1:13">
      <c r="A27" s="72"/>
      <c r="B27" s="366"/>
      <c r="C27" s="366"/>
      <c r="D27" s="366"/>
      <c r="E27" s="73"/>
      <c r="F27" s="74"/>
      <c r="G27" s="367"/>
      <c r="H27" s="368"/>
      <c r="I27" s="369" t="s">
        <v>111</v>
      </c>
      <c r="J27" s="370"/>
      <c r="K27" s="75"/>
      <c r="L27" s="76"/>
      <c r="M27" s="290"/>
    </row>
    <row r="28" spans="1:13">
      <c r="A28" s="61">
        <v>1</v>
      </c>
      <c r="B28" s="353">
        <f>'GA-55'!X9</f>
        <v>0</v>
      </c>
      <c r="C28" s="354"/>
      <c r="D28" s="355"/>
      <c r="E28" s="356"/>
      <c r="F28" s="357"/>
      <c r="G28" s="353"/>
      <c r="H28" s="355"/>
      <c r="I28" s="387"/>
      <c r="J28" s="387"/>
      <c r="K28" s="77"/>
      <c r="L28" s="77"/>
      <c r="M28" s="290"/>
    </row>
    <row r="29" spans="1:13">
      <c r="A29" s="78">
        <v>2</v>
      </c>
      <c r="B29" s="353">
        <f>'GA-55'!X10</f>
        <v>0</v>
      </c>
      <c r="C29" s="354"/>
      <c r="D29" s="355"/>
      <c r="E29" s="356"/>
      <c r="F29" s="357"/>
      <c r="G29" s="353"/>
      <c r="H29" s="355"/>
      <c r="I29" s="387"/>
      <c r="J29" s="387"/>
      <c r="K29" s="77"/>
      <c r="L29" s="77"/>
      <c r="M29" s="290"/>
    </row>
    <row r="30" spans="1:13">
      <c r="A30" s="78">
        <v>3</v>
      </c>
      <c r="B30" s="353">
        <f>'GA-55'!X11</f>
        <v>0</v>
      </c>
      <c r="C30" s="354"/>
      <c r="D30" s="355"/>
      <c r="E30" s="79"/>
      <c r="F30" s="80"/>
      <c r="G30" s="81"/>
      <c r="H30" s="82"/>
      <c r="I30" s="83"/>
      <c r="J30" s="84"/>
      <c r="K30" s="77"/>
      <c r="L30" s="77"/>
      <c r="M30" s="290"/>
    </row>
    <row r="31" spans="1:13">
      <c r="A31" s="78">
        <v>4</v>
      </c>
      <c r="B31" s="353">
        <f>'GA-55'!X12</f>
        <v>0</v>
      </c>
      <c r="C31" s="354"/>
      <c r="D31" s="355"/>
      <c r="E31" s="79"/>
      <c r="F31" s="80"/>
      <c r="G31" s="81"/>
      <c r="H31" s="82"/>
      <c r="I31" s="81"/>
      <c r="J31" s="82"/>
      <c r="K31" s="77"/>
      <c r="L31" s="77"/>
      <c r="M31" s="290"/>
    </row>
    <row r="32" spans="1:13">
      <c r="A32" s="78">
        <v>5</v>
      </c>
      <c r="B32" s="353">
        <f>'GA-55'!X13</f>
        <v>0</v>
      </c>
      <c r="C32" s="354"/>
      <c r="D32" s="355"/>
      <c r="E32" s="79"/>
      <c r="F32" s="80"/>
      <c r="G32" s="81"/>
      <c r="H32" s="82"/>
      <c r="I32" s="81"/>
      <c r="J32" s="82"/>
      <c r="K32" s="77"/>
      <c r="L32" s="77"/>
      <c r="M32" s="290"/>
    </row>
    <row r="33" spans="1:13">
      <c r="A33" s="78">
        <v>6</v>
      </c>
      <c r="B33" s="353">
        <f>'GA-55'!X14</f>
        <v>0</v>
      </c>
      <c r="C33" s="354"/>
      <c r="D33" s="355"/>
      <c r="E33" s="79"/>
      <c r="F33" s="80"/>
      <c r="G33" s="81"/>
      <c r="H33" s="82"/>
      <c r="I33" s="81"/>
      <c r="J33" s="82"/>
      <c r="K33" s="77"/>
      <c r="L33" s="77"/>
      <c r="M33" s="290"/>
    </row>
    <row r="34" spans="1:13">
      <c r="A34" s="78">
        <v>7</v>
      </c>
      <c r="B34" s="353">
        <f>'GA-55'!X15</f>
        <v>0</v>
      </c>
      <c r="C34" s="354"/>
      <c r="D34" s="355"/>
      <c r="E34" s="79"/>
      <c r="F34" s="80"/>
      <c r="G34" s="81"/>
      <c r="H34" s="82"/>
      <c r="I34" s="81"/>
      <c r="J34" s="82"/>
      <c r="K34" s="77"/>
      <c r="L34" s="77"/>
      <c r="M34" s="290"/>
    </row>
    <row r="35" spans="1:13">
      <c r="A35" s="78">
        <v>8</v>
      </c>
      <c r="B35" s="353">
        <f>'GA-55'!X16</f>
        <v>0</v>
      </c>
      <c r="C35" s="354"/>
      <c r="D35" s="355"/>
      <c r="E35" s="79"/>
      <c r="F35" s="80"/>
      <c r="G35" s="81"/>
      <c r="H35" s="82"/>
      <c r="I35" s="81"/>
      <c r="J35" s="82"/>
      <c r="K35" s="77"/>
      <c r="L35" s="77"/>
      <c r="M35" s="290"/>
    </row>
    <row r="36" spans="1:13">
      <c r="A36" s="78">
        <v>9</v>
      </c>
      <c r="B36" s="353">
        <f>'GA-55'!X17</f>
        <v>0</v>
      </c>
      <c r="C36" s="354"/>
      <c r="D36" s="355"/>
      <c r="E36" s="356"/>
      <c r="F36" s="357"/>
      <c r="G36" s="353"/>
      <c r="H36" s="355"/>
      <c r="I36" s="353"/>
      <c r="J36" s="355"/>
      <c r="K36" s="77"/>
      <c r="L36" s="77"/>
      <c r="M36" s="290"/>
    </row>
    <row r="37" spans="1:13">
      <c r="A37" s="78">
        <v>10</v>
      </c>
      <c r="B37" s="353">
        <f>'GA-55'!X18</f>
        <v>0</v>
      </c>
      <c r="C37" s="354"/>
      <c r="D37" s="355"/>
      <c r="E37" s="356"/>
      <c r="F37" s="357"/>
      <c r="G37" s="353"/>
      <c r="H37" s="355"/>
      <c r="I37" s="353"/>
      <c r="J37" s="355"/>
      <c r="K37" s="77"/>
      <c r="L37" s="77"/>
      <c r="M37" s="290"/>
    </row>
    <row r="38" spans="1:13">
      <c r="A38" s="78">
        <v>11</v>
      </c>
      <c r="B38" s="353">
        <f>'GA-55'!X19</f>
        <v>0</v>
      </c>
      <c r="C38" s="354"/>
      <c r="D38" s="355"/>
      <c r="E38" s="356"/>
      <c r="F38" s="357"/>
      <c r="G38" s="353"/>
      <c r="H38" s="355"/>
      <c r="I38" s="353"/>
      <c r="J38" s="355"/>
      <c r="K38" s="77"/>
      <c r="L38" s="77"/>
      <c r="M38" s="290"/>
    </row>
    <row r="39" spans="1:13">
      <c r="A39" s="78">
        <v>12</v>
      </c>
      <c r="B39" s="353">
        <f>'GA-55'!X20</f>
        <v>0</v>
      </c>
      <c r="C39" s="354"/>
      <c r="D39" s="355"/>
      <c r="E39" s="356"/>
      <c r="F39" s="357"/>
      <c r="G39" s="353"/>
      <c r="H39" s="355"/>
      <c r="I39" s="391"/>
      <c r="J39" s="392"/>
      <c r="K39" s="77"/>
      <c r="L39" s="77"/>
      <c r="M39" s="290"/>
    </row>
    <row r="40" spans="1:13">
      <c r="A40" s="78">
        <v>13</v>
      </c>
      <c r="B40" s="353">
        <f>SUM('GA-55'!X21+'GA-55'!X22+'GA-55'!X23+'GA-55'!X24+'GA-55'!X25+'GA-55'!X26+'GA-55'!X27+'GA-55'!X28+'GA-55'!X29)</f>
        <v>0</v>
      </c>
      <c r="C40" s="354"/>
      <c r="D40" s="355"/>
      <c r="E40" s="79"/>
      <c r="F40" s="80"/>
      <c r="G40" s="81"/>
      <c r="H40" s="82"/>
      <c r="I40" s="85"/>
      <c r="J40" s="86"/>
      <c r="K40" s="77"/>
      <c r="L40" s="77"/>
      <c r="M40" s="290"/>
    </row>
    <row r="41" spans="1:13">
      <c r="A41" s="72" t="s">
        <v>112</v>
      </c>
      <c r="B41" s="353">
        <f>SUM(B28:B40)</f>
        <v>0</v>
      </c>
      <c r="C41" s="354"/>
      <c r="D41" s="355"/>
      <c r="E41" s="356"/>
      <c r="F41" s="357"/>
      <c r="G41" s="353"/>
      <c r="H41" s="355"/>
      <c r="I41" s="387"/>
      <c r="J41" s="387"/>
      <c r="K41" s="77"/>
      <c r="L41" s="77"/>
      <c r="M41" s="290"/>
    </row>
    <row r="42" spans="1:13">
      <c r="A42" s="62"/>
      <c r="B42" s="87"/>
      <c r="C42" s="87"/>
      <c r="D42" s="87"/>
      <c r="E42" s="88"/>
      <c r="F42" s="88"/>
      <c r="G42" s="87"/>
      <c r="H42" s="87"/>
      <c r="I42" s="67"/>
      <c r="J42" s="67"/>
      <c r="K42" s="67"/>
      <c r="L42" s="76"/>
      <c r="M42" s="290"/>
    </row>
    <row r="43" spans="1:13">
      <c r="A43" s="371" t="s">
        <v>113</v>
      </c>
      <c r="B43" s="372"/>
      <c r="C43" s="372"/>
      <c r="D43" s="372"/>
      <c r="E43" s="373"/>
      <c r="F43" s="373"/>
      <c r="G43" s="373"/>
      <c r="H43" s="373"/>
      <c r="I43" s="373"/>
      <c r="J43" s="373"/>
      <c r="K43" s="373"/>
      <c r="L43" s="374"/>
      <c r="M43" s="290"/>
    </row>
    <row r="44" spans="1:13">
      <c r="A44" s="69" t="s">
        <v>100</v>
      </c>
      <c r="B44" s="375" t="s">
        <v>101</v>
      </c>
      <c r="C44" s="375"/>
      <c r="D44" s="376"/>
      <c r="E44" s="377" t="s">
        <v>114</v>
      </c>
      <c r="F44" s="378"/>
      <c r="G44" s="378"/>
      <c r="H44" s="378"/>
      <c r="I44" s="379"/>
      <c r="J44" s="379"/>
      <c r="K44" s="378"/>
      <c r="L44" s="380"/>
      <c r="M44" s="290"/>
    </row>
    <row r="45" spans="1:13">
      <c r="A45" s="70"/>
      <c r="B45" s="381" t="s">
        <v>103</v>
      </c>
      <c r="C45" s="381"/>
      <c r="D45" s="381"/>
      <c r="E45" s="382" t="s">
        <v>115</v>
      </c>
      <c r="F45" s="383"/>
      <c r="G45" s="382" t="s">
        <v>116</v>
      </c>
      <c r="H45" s="384"/>
      <c r="I45" s="382" t="s">
        <v>117</v>
      </c>
      <c r="J45" s="384"/>
      <c r="K45" s="385" t="s">
        <v>107</v>
      </c>
      <c r="L45" s="386"/>
      <c r="M45" s="290"/>
    </row>
    <row r="46" spans="1:13">
      <c r="A46" s="70"/>
      <c r="B46" s="71"/>
      <c r="C46" s="71" t="s">
        <v>108</v>
      </c>
      <c r="D46" s="71"/>
      <c r="E46" s="388" t="s">
        <v>118</v>
      </c>
      <c r="F46" s="389"/>
      <c r="G46" s="388" t="s">
        <v>32</v>
      </c>
      <c r="H46" s="390"/>
      <c r="I46" s="388" t="s">
        <v>119</v>
      </c>
      <c r="J46" s="390"/>
      <c r="K46" s="364" t="s">
        <v>110</v>
      </c>
      <c r="L46" s="365"/>
      <c r="M46" s="290"/>
    </row>
    <row r="47" spans="1:13">
      <c r="A47" s="72"/>
      <c r="B47" s="366"/>
      <c r="C47" s="366"/>
      <c r="D47" s="366"/>
      <c r="E47" s="73"/>
      <c r="F47" s="74"/>
      <c r="G47" s="367" t="s">
        <v>111</v>
      </c>
      <c r="H47" s="368"/>
      <c r="I47" s="369"/>
      <c r="J47" s="370"/>
      <c r="K47" s="75"/>
      <c r="L47" s="76"/>
      <c r="M47" s="290"/>
    </row>
    <row r="48" spans="1:13">
      <c r="A48" s="61">
        <v>1</v>
      </c>
      <c r="B48" s="353"/>
      <c r="C48" s="354"/>
      <c r="D48" s="355"/>
      <c r="E48" s="89"/>
      <c r="F48" s="80"/>
      <c r="G48" s="353"/>
      <c r="H48" s="355"/>
      <c r="I48" s="393"/>
      <c r="J48" s="387"/>
      <c r="K48" s="77"/>
      <c r="L48" s="77"/>
      <c r="M48" s="290"/>
    </row>
    <row r="49" spans="1:13">
      <c r="A49" s="78">
        <v>2</v>
      </c>
      <c r="B49" s="353"/>
      <c r="C49" s="354"/>
      <c r="D49" s="355"/>
      <c r="E49" s="89"/>
      <c r="F49" s="80"/>
      <c r="G49" s="353"/>
      <c r="H49" s="355"/>
      <c r="I49" s="393"/>
      <c r="J49" s="387"/>
      <c r="K49" s="77"/>
      <c r="L49" s="77"/>
      <c r="M49" s="290"/>
    </row>
    <row r="50" spans="1:13">
      <c r="A50" s="78">
        <v>3</v>
      </c>
      <c r="B50" s="353"/>
      <c r="C50" s="354"/>
      <c r="D50" s="355"/>
      <c r="E50" s="89"/>
      <c r="F50" s="80"/>
      <c r="G50" s="353"/>
      <c r="H50" s="355"/>
      <c r="I50" s="395"/>
      <c r="J50" s="396"/>
      <c r="K50" s="77"/>
      <c r="L50" s="77"/>
      <c r="M50" s="290"/>
    </row>
    <row r="51" spans="1:13">
      <c r="A51" s="78">
        <v>4</v>
      </c>
      <c r="B51" s="353"/>
      <c r="C51" s="354"/>
      <c r="D51" s="355"/>
      <c r="E51" s="89"/>
      <c r="F51" s="80"/>
      <c r="G51" s="353"/>
      <c r="H51" s="355"/>
      <c r="I51" s="394"/>
      <c r="J51" s="355"/>
      <c r="K51" s="77"/>
      <c r="L51" s="77"/>
      <c r="M51" s="290"/>
    </row>
    <row r="52" spans="1:13">
      <c r="A52" s="78">
        <v>5</v>
      </c>
      <c r="B52" s="353"/>
      <c r="C52" s="354"/>
      <c r="D52" s="355"/>
      <c r="E52" s="89"/>
      <c r="F52" s="80"/>
      <c r="G52" s="353"/>
      <c r="H52" s="355"/>
      <c r="I52" s="394"/>
      <c r="J52" s="355"/>
      <c r="K52" s="77"/>
      <c r="L52" s="77"/>
      <c r="M52" s="290"/>
    </row>
    <row r="53" spans="1:13">
      <c r="A53" s="78">
        <v>6</v>
      </c>
      <c r="B53" s="353"/>
      <c r="C53" s="354"/>
      <c r="D53" s="355"/>
      <c r="E53" s="89"/>
      <c r="F53" s="80"/>
      <c r="G53" s="353"/>
      <c r="H53" s="355"/>
      <c r="I53" s="394"/>
      <c r="J53" s="355"/>
      <c r="K53" s="77"/>
      <c r="L53" s="77"/>
      <c r="M53" s="290"/>
    </row>
    <row r="54" spans="1:13">
      <c r="A54" s="78">
        <v>7</v>
      </c>
      <c r="B54" s="353"/>
      <c r="C54" s="354"/>
      <c r="D54" s="355"/>
      <c r="E54" s="89"/>
      <c r="F54" s="80"/>
      <c r="G54" s="353"/>
      <c r="H54" s="355"/>
      <c r="I54" s="394"/>
      <c r="J54" s="355"/>
      <c r="K54" s="77"/>
      <c r="L54" s="77"/>
      <c r="M54" s="290"/>
    </row>
    <row r="55" spans="1:13">
      <c r="A55" s="78">
        <v>8</v>
      </c>
      <c r="B55" s="353"/>
      <c r="C55" s="354"/>
      <c r="D55" s="355"/>
      <c r="E55" s="89"/>
      <c r="F55" s="80"/>
      <c r="G55" s="353"/>
      <c r="H55" s="355"/>
      <c r="I55" s="394"/>
      <c r="J55" s="355"/>
      <c r="K55" s="77"/>
      <c r="L55" s="77"/>
      <c r="M55" s="290"/>
    </row>
    <row r="56" spans="1:13">
      <c r="A56" s="78">
        <v>9</v>
      </c>
      <c r="B56" s="353"/>
      <c r="C56" s="354"/>
      <c r="D56" s="355"/>
      <c r="E56" s="89"/>
      <c r="F56" s="80"/>
      <c r="G56" s="353"/>
      <c r="H56" s="355"/>
      <c r="I56" s="394"/>
      <c r="J56" s="355"/>
      <c r="K56" s="77"/>
      <c r="L56" s="77"/>
      <c r="M56" s="290"/>
    </row>
    <row r="57" spans="1:13">
      <c r="A57" s="78">
        <v>10</v>
      </c>
      <c r="B57" s="353"/>
      <c r="C57" s="354"/>
      <c r="D57" s="355"/>
      <c r="E57" s="89"/>
      <c r="F57" s="80"/>
      <c r="G57" s="353"/>
      <c r="H57" s="355"/>
      <c r="I57" s="394"/>
      <c r="J57" s="355"/>
      <c r="K57" s="77"/>
      <c r="L57" s="77"/>
      <c r="M57" s="290"/>
    </row>
    <row r="58" spans="1:13">
      <c r="A58" s="78">
        <v>11</v>
      </c>
      <c r="B58" s="353"/>
      <c r="C58" s="354"/>
      <c r="D58" s="355"/>
      <c r="E58" s="89"/>
      <c r="F58" s="80"/>
      <c r="G58" s="353"/>
      <c r="H58" s="355"/>
      <c r="I58" s="394"/>
      <c r="J58" s="355"/>
      <c r="K58" s="77"/>
      <c r="L58" s="77"/>
      <c r="M58" s="290"/>
    </row>
    <row r="59" spans="1:13">
      <c r="A59" s="78">
        <v>12</v>
      </c>
      <c r="B59" s="353"/>
      <c r="C59" s="354"/>
      <c r="D59" s="355"/>
      <c r="E59" s="89"/>
      <c r="F59" s="80"/>
      <c r="G59" s="353"/>
      <c r="H59" s="355"/>
      <c r="I59" s="394"/>
      <c r="J59" s="355"/>
      <c r="K59" s="77"/>
      <c r="L59" s="77"/>
      <c r="M59" s="290"/>
    </row>
    <row r="60" spans="1:13">
      <c r="A60" s="78">
        <v>13</v>
      </c>
      <c r="B60" s="353"/>
      <c r="C60" s="354"/>
      <c r="D60" s="355"/>
      <c r="E60" s="89"/>
      <c r="F60" s="80"/>
      <c r="G60" s="81"/>
      <c r="H60" s="90"/>
      <c r="I60" s="91"/>
      <c r="J60" s="90"/>
      <c r="K60" s="90"/>
      <c r="L60" s="82"/>
      <c r="M60" s="290"/>
    </row>
    <row r="61" spans="1:13">
      <c r="A61" s="92" t="s">
        <v>112</v>
      </c>
      <c r="B61" s="359">
        <f>SUM(B48:D59)</f>
        <v>0</v>
      </c>
      <c r="C61" s="360"/>
      <c r="D61" s="361"/>
      <c r="E61" s="397"/>
      <c r="F61" s="357"/>
      <c r="G61" s="353"/>
      <c r="H61" s="354"/>
      <c r="I61" s="354"/>
      <c r="J61" s="354"/>
      <c r="K61" s="354"/>
      <c r="L61" s="355"/>
      <c r="M61" s="290"/>
    </row>
    <row r="62" spans="1:13">
      <c r="A62" s="398" t="s">
        <v>120</v>
      </c>
      <c r="B62" s="399"/>
      <c r="C62" s="399"/>
      <c r="D62" s="399"/>
      <c r="E62" s="399"/>
      <c r="F62" s="399"/>
      <c r="G62" s="399"/>
      <c r="H62" s="399"/>
      <c r="I62" s="399"/>
      <c r="J62" s="399"/>
      <c r="K62" s="399"/>
      <c r="L62" s="400"/>
      <c r="M62" s="290"/>
    </row>
    <row r="63" spans="1:13">
      <c r="A63" s="93" t="s">
        <v>121</v>
      </c>
      <c r="B63" s="379" t="str">
        <f>'Master Sheet'!M5</f>
        <v>RAJENDRA KUMAR CHITTORA</v>
      </c>
      <c r="C63" s="379"/>
      <c r="D63" s="379"/>
      <c r="E63" s="94" t="s">
        <v>122</v>
      </c>
      <c r="F63" s="95"/>
      <c r="G63" s="354" t="str">
        <f>'Master Sheet'!M6</f>
        <v>RAM LAL</v>
      </c>
      <c r="H63" s="401"/>
      <c r="I63" s="401"/>
      <c r="J63" s="94" t="s">
        <v>123</v>
      </c>
      <c r="K63" s="95"/>
      <c r="L63" s="96"/>
      <c r="M63" s="290"/>
    </row>
    <row r="64" spans="1:13">
      <c r="A64" s="405" t="str">
        <f>'Master Sheet'!M7</f>
        <v>PRINCIPAL</v>
      </c>
      <c r="B64" s="406"/>
      <c r="C64" s="406"/>
      <c r="D64" s="97" t="s">
        <v>124</v>
      </c>
      <c r="E64" s="59"/>
      <c r="F64" s="98"/>
      <c r="G64" s="98"/>
      <c r="H64" s="98"/>
      <c r="I64" s="99" t="e">
        <f>#REF!</f>
        <v>#REF!</v>
      </c>
      <c r="J64" s="407" t="s">
        <v>125</v>
      </c>
      <c r="K64" s="407"/>
      <c r="L64" s="100"/>
      <c r="M64" s="290"/>
    </row>
    <row r="65" spans="1:13">
      <c r="A65" s="408"/>
      <c r="B65" s="409"/>
      <c r="C65" s="409"/>
      <c r="D65" s="409"/>
      <c r="E65" s="409"/>
      <c r="F65" s="101" t="s">
        <v>126</v>
      </c>
      <c r="G65" s="102"/>
      <c r="H65" s="102"/>
      <c r="I65" s="102"/>
      <c r="J65" s="102"/>
      <c r="K65" s="102"/>
      <c r="L65" s="103"/>
      <c r="M65" s="290"/>
    </row>
    <row r="66" spans="1:13">
      <c r="A66" s="410" t="s">
        <v>127</v>
      </c>
      <c r="B66" s="411"/>
      <c r="C66" s="411"/>
      <c r="D66" s="411"/>
      <c r="E66" s="411"/>
      <c r="F66" s="411"/>
      <c r="G66" s="411"/>
      <c r="H66" s="411"/>
      <c r="I66" s="411"/>
      <c r="J66" s="411"/>
      <c r="K66" s="411"/>
      <c r="L66" s="412"/>
      <c r="M66" s="290"/>
    </row>
    <row r="67" spans="1:13">
      <c r="A67" s="413"/>
      <c r="B67" s="414"/>
      <c r="C67" s="414"/>
      <c r="D67" s="414"/>
      <c r="E67" s="414"/>
      <c r="F67" s="414"/>
      <c r="G67" s="414"/>
      <c r="H67" s="414"/>
      <c r="I67" s="414"/>
      <c r="J67" s="414"/>
      <c r="K67" s="414"/>
      <c r="L67" s="415"/>
      <c r="M67" s="290"/>
    </row>
    <row r="68" spans="1:13">
      <c r="A68" s="416" t="s">
        <v>128</v>
      </c>
      <c r="B68" s="417"/>
      <c r="C68" s="104"/>
      <c r="D68" s="104"/>
      <c r="E68" s="104"/>
      <c r="F68" s="104"/>
      <c r="G68" s="104"/>
      <c r="H68" s="104"/>
      <c r="I68" s="104"/>
      <c r="J68" s="104"/>
      <c r="K68" s="104"/>
      <c r="L68" s="105"/>
      <c r="M68" s="290"/>
    </row>
    <row r="69" spans="1:13">
      <c r="A69" s="402" t="s">
        <v>129</v>
      </c>
      <c r="B69" s="403"/>
      <c r="C69" s="403"/>
      <c r="D69" s="403"/>
      <c r="E69" s="403"/>
      <c r="F69" s="403"/>
      <c r="G69" s="403"/>
      <c r="H69" s="403"/>
      <c r="I69" s="403"/>
      <c r="J69" s="403"/>
      <c r="K69" s="403"/>
      <c r="L69" s="404"/>
      <c r="M69" s="290"/>
    </row>
    <row r="70" spans="1:13">
      <c r="A70" s="402" t="s">
        <v>130</v>
      </c>
      <c r="B70" s="403"/>
      <c r="C70" s="403"/>
      <c r="D70" s="403"/>
      <c r="E70" s="403"/>
      <c r="F70" s="403"/>
      <c r="G70" s="403"/>
      <c r="H70" s="403"/>
      <c r="I70" s="403"/>
      <c r="J70" s="403"/>
      <c r="K70" s="403"/>
      <c r="L70" s="404"/>
      <c r="M70" s="290"/>
    </row>
    <row r="71" spans="1:13">
      <c r="A71" s="402" t="s">
        <v>131</v>
      </c>
      <c r="B71" s="403"/>
      <c r="C71" s="403"/>
      <c r="D71" s="403"/>
      <c r="E71" s="403"/>
      <c r="F71" s="403"/>
      <c r="G71" s="403"/>
      <c r="H71" s="403"/>
      <c r="I71" s="403"/>
      <c r="J71" s="403"/>
      <c r="K71" s="403"/>
      <c r="L71" s="404"/>
      <c r="M71" s="290"/>
    </row>
    <row r="72" spans="1:13">
      <c r="A72" s="402" t="s">
        <v>132</v>
      </c>
      <c r="B72" s="403"/>
      <c r="C72" s="403"/>
      <c r="D72" s="403"/>
      <c r="E72" s="403"/>
      <c r="F72" s="403"/>
      <c r="G72" s="403"/>
      <c r="H72" s="403"/>
      <c r="I72" s="403"/>
      <c r="J72" s="403"/>
      <c r="K72" s="403"/>
      <c r="L72" s="404"/>
      <c r="M72" s="290"/>
    </row>
    <row r="73" spans="1:13">
      <c r="A73" s="402" t="s">
        <v>133</v>
      </c>
      <c r="B73" s="403"/>
      <c r="C73" s="403"/>
      <c r="D73" s="403"/>
      <c r="E73" s="403"/>
      <c r="F73" s="403"/>
      <c r="G73" s="403"/>
      <c r="H73" s="106"/>
      <c r="I73" s="106"/>
      <c r="J73" s="106"/>
      <c r="K73" s="106"/>
      <c r="L73" s="107"/>
      <c r="M73" s="290"/>
    </row>
    <row r="74" spans="1:13">
      <c r="A74" s="402" t="s">
        <v>134</v>
      </c>
      <c r="B74" s="403"/>
      <c r="C74" s="403"/>
      <c r="D74" s="403"/>
      <c r="E74" s="403"/>
      <c r="F74" s="403"/>
      <c r="G74" s="403"/>
      <c r="H74" s="403"/>
      <c r="I74" s="403"/>
      <c r="J74" s="403"/>
      <c r="K74" s="403"/>
      <c r="L74" s="404"/>
      <c r="M74" s="290"/>
    </row>
    <row r="75" spans="1:13">
      <c r="A75" s="402" t="s">
        <v>135</v>
      </c>
      <c r="B75" s="403"/>
      <c r="C75" s="403"/>
      <c r="D75" s="403"/>
      <c r="E75" s="403"/>
      <c r="F75" s="403"/>
      <c r="G75" s="403"/>
      <c r="H75" s="403"/>
      <c r="I75" s="403"/>
      <c r="J75" s="403"/>
      <c r="K75" s="403"/>
      <c r="L75" s="404"/>
      <c r="M75" s="290"/>
    </row>
    <row r="76" spans="1:13">
      <c r="A76" s="402" t="s">
        <v>136</v>
      </c>
      <c r="B76" s="403"/>
      <c r="C76" s="403"/>
      <c r="D76" s="403"/>
      <c r="E76" s="403"/>
      <c r="F76" s="403"/>
      <c r="G76" s="403"/>
      <c r="H76" s="403"/>
      <c r="I76" s="403"/>
      <c r="J76" s="403"/>
      <c r="K76" s="403"/>
      <c r="L76" s="404"/>
      <c r="M76" s="290"/>
    </row>
    <row r="77" spans="1:13">
      <c r="A77" s="402" t="s">
        <v>137</v>
      </c>
      <c r="B77" s="403"/>
      <c r="C77" s="403"/>
      <c r="D77" s="403"/>
      <c r="E77" s="403"/>
      <c r="F77" s="403"/>
      <c r="G77" s="403"/>
      <c r="H77" s="403"/>
      <c r="I77" s="403"/>
      <c r="J77" s="403"/>
      <c r="K77" s="403"/>
      <c r="L77" s="404"/>
      <c r="M77" s="290"/>
    </row>
    <row r="78" spans="1:13">
      <c r="A78" s="410" t="s">
        <v>138</v>
      </c>
      <c r="B78" s="411"/>
      <c r="C78" s="411"/>
      <c r="D78" s="411"/>
      <c r="E78" s="411"/>
      <c r="F78" s="411"/>
      <c r="G78" s="411"/>
      <c r="H78" s="411"/>
      <c r="I78" s="411"/>
      <c r="J78" s="411"/>
      <c r="K78" s="411"/>
      <c r="L78" s="412"/>
      <c r="M78" s="290"/>
    </row>
    <row r="79" spans="1:13">
      <c r="A79" s="410" t="s">
        <v>139</v>
      </c>
      <c r="B79" s="411"/>
      <c r="C79" s="411"/>
      <c r="D79" s="411"/>
      <c r="E79" s="411"/>
      <c r="F79" s="59"/>
      <c r="G79" s="59"/>
      <c r="H79" s="59"/>
      <c r="I79" s="59"/>
      <c r="J79" s="59"/>
      <c r="K79" s="59"/>
      <c r="L79" s="108"/>
      <c r="M79" s="290"/>
    </row>
    <row r="80" spans="1:13">
      <c r="A80" s="109" t="s">
        <v>140</v>
      </c>
      <c r="B80" s="59"/>
      <c r="C80" s="59"/>
      <c r="D80" s="59"/>
      <c r="E80" s="59"/>
      <c r="F80" s="106"/>
      <c r="G80" s="106"/>
      <c r="H80" s="106"/>
      <c r="I80" s="106"/>
      <c r="J80" s="106"/>
      <c r="K80" s="106"/>
      <c r="L80" s="107"/>
      <c r="M80" s="290"/>
    </row>
    <row r="81" spans="1:13">
      <c r="A81" s="110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2"/>
      <c r="M81" s="290"/>
    </row>
    <row r="82" spans="1:13">
      <c r="A82" s="429" t="s">
        <v>141</v>
      </c>
      <c r="B82" s="430"/>
      <c r="C82" s="430"/>
      <c r="D82" s="430"/>
      <c r="E82" s="430"/>
      <c r="F82" s="430"/>
      <c r="G82" s="430"/>
      <c r="H82" s="430"/>
      <c r="I82" s="430"/>
      <c r="J82" s="430"/>
      <c r="K82" s="430"/>
      <c r="L82" s="431"/>
      <c r="M82" s="290"/>
    </row>
    <row r="83" spans="1:13" ht="15.75">
      <c r="A83" s="432" t="s">
        <v>142</v>
      </c>
      <c r="B83" s="433"/>
      <c r="C83" s="433"/>
      <c r="D83" s="433"/>
      <c r="E83" s="433"/>
      <c r="F83" s="433"/>
      <c r="G83" s="433"/>
      <c r="H83" s="433"/>
      <c r="I83" s="433"/>
      <c r="J83" s="434"/>
      <c r="K83" s="434"/>
      <c r="L83" s="435"/>
      <c r="M83" s="290"/>
    </row>
    <row r="84" spans="1:13" ht="15">
      <c r="A84" s="113" t="s">
        <v>143</v>
      </c>
      <c r="B84" s="114"/>
      <c r="C84" s="115"/>
      <c r="D84" s="115"/>
      <c r="E84" s="115"/>
      <c r="F84" s="115"/>
      <c r="G84" s="115"/>
      <c r="H84" s="115"/>
      <c r="I84" s="116"/>
      <c r="J84" s="115"/>
      <c r="K84" s="115"/>
      <c r="L84" s="116"/>
      <c r="M84" s="290"/>
    </row>
    <row r="85" spans="1:13">
      <c r="A85" s="117"/>
      <c r="B85" s="118" t="s">
        <v>144</v>
      </c>
      <c r="C85" s="118"/>
      <c r="D85" s="118"/>
      <c r="E85" s="118"/>
      <c r="F85" s="118"/>
      <c r="G85" s="115"/>
      <c r="H85" s="115"/>
      <c r="I85" s="116">
        <v>1187667</v>
      </c>
      <c r="J85" s="115"/>
      <c r="K85" s="119"/>
      <c r="L85" s="120"/>
      <c r="M85" s="290"/>
    </row>
    <row r="86" spans="1:13">
      <c r="A86" s="117"/>
      <c r="B86" s="118" t="s">
        <v>145</v>
      </c>
      <c r="C86" s="118"/>
      <c r="D86" s="118"/>
      <c r="E86" s="118"/>
      <c r="F86" s="118"/>
      <c r="G86" s="115"/>
      <c r="H86" s="115"/>
      <c r="I86" s="116"/>
      <c r="J86" s="117"/>
      <c r="K86" s="119"/>
      <c r="L86" s="120"/>
      <c r="M86" s="290"/>
    </row>
    <row r="87" spans="1:13">
      <c r="A87" s="117"/>
      <c r="B87" s="118" t="s">
        <v>146</v>
      </c>
      <c r="C87" s="118"/>
      <c r="D87" s="118"/>
      <c r="E87" s="118"/>
      <c r="F87" s="118"/>
      <c r="G87" s="115"/>
      <c r="H87" s="115"/>
      <c r="I87" s="116"/>
      <c r="J87" s="117"/>
      <c r="K87" s="119"/>
      <c r="L87" s="120"/>
      <c r="M87" s="290"/>
    </row>
    <row r="88" spans="1:13">
      <c r="A88" s="117"/>
      <c r="B88" s="118" t="s">
        <v>147</v>
      </c>
      <c r="C88" s="118"/>
      <c r="D88" s="118"/>
      <c r="E88" s="118"/>
      <c r="F88" s="118"/>
      <c r="G88" s="115"/>
      <c r="H88" s="115"/>
      <c r="I88" s="116"/>
      <c r="J88" s="117"/>
      <c r="K88" s="119"/>
      <c r="L88" s="120"/>
      <c r="M88" s="290"/>
    </row>
    <row r="89" spans="1:13">
      <c r="A89" s="117"/>
      <c r="B89" s="118" t="s">
        <v>146</v>
      </c>
      <c r="C89" s="118"/>
      <c r="D89" s="118"/>
      <c r="E89" s="118"/>
      <c r="F89" s="118"/>
      <c r="G89" s="115"/>
      <c r="H89" s="115"/>
      <c r="I89" s="116"/>
      <c r="J89" s="117"/>
      <c r="K89" s="119"/>
      <c r="L89" s="120"/>
      <c r="M89" s="290"/>
    </row>
    <row r="90" spans="1:13">
      <c r="A90" s="117"/>
      <c r="B90" s="118" t="s">
        <v>148</v>
      </c>
      <c r="C90" s="118"/>
      <c r="D90" s="118"/>
      <c r="E90" s="118"/>
      <c r="F90" s="118"/>
      <c r="G90" s="115"/>
      <c r="H90" s="115"/>
      <c r="I90" s="117"/>
      <c r="J90" s="418">
        <f>I85+I86+I87+I88+I89</f>
        <v>1187667</v>
      </c>
      <c r="K90" s="419"/>
      <c r="L90" s="120"/>
      <c r="M90" s="290"/>
    </row>
    <row r="91" spans="1:13">
      <c r="A91" s="117"/>
      <c r="B91" s="115"/>
      <c r="C91" s="115"/>
      <c r="D91" s="115"/>
      <c r="E91" s="115"/>
      <c r="F91" s="115"/>
      <c r="G91" s="115"/>
      <c r="H91" s="115"/>
      <c r="I91" s="117"/>
      <c r="J91" s="117"/>
      <c r="K91" s="119"/>
      <c r="L91" s="120"/>
      <c r="M91" s="290"/>
    </row>
    <row r="92" spans="1:13">
      <c r="A92" s="113" t="s">
        <v>149</v>
      </c>
      <c r="B92" s="115"/>
      <c r="C92" s="115"/>
      <c r="D92" s="115"/>
      <c r="E92" s="115"/>
      <c r="F92" s="115"/>
      <c r="G92" s="115"/>
      <c r="H92" s="115"/>
      <c r="I92" s="117"/>
      <c r="J92" s="117"/>
      <c r="K92" s="119"/>
      <c r="L92" s="120"/>
      <c r="M92" s="290"/>
    </row>
    <row r="93" spans="1:13">
      <c r="A93" s="420" t="s">
        <v>150</v>
      </c>
      <c r="B93" s="421"/>
      <c r="C93" s="421"/>
      <c r="D93" s="421"/>
      <c r="E93" s="421"/>
      <c r="F93" s="421"/>
      <c r="G93" s="421"/>
      <c r="H93" s="121"/>
      <c r="I93" s="116">
        <v>0</v>
      </c>
      <c r="J93" s="117"/>
      <c r="K93" s="119"/>
      <c r="L93" s="120"/>
      <c r="M93" s="290"/>
    </row>
    <row r="94" spans="1:13">
      <c r="A94" s="420" t="s">
        <v>151</v>
      </c>
      <c r="B94" s="421"/>
      <c r="C94" s="421"/>
      <c r="D94" s="421"/>
      <c r="E94" s="421"/>
      <c r="F94" s="421"/>
      <c r="G94" s="421"/>
      <c r="H94" s="121"/>
      <c r="I94" s="116"/>
      <c r="J94" s="117"/>
      <c r="K94" s="119"/>
      <c r="L94" s="120"/>
      <c r="M94" s="290"/>
    </row>
    <row r="95" spans="1:13">
      <c r="A95" s="113" t="s">
        <v>152</v>
      </c>
      <c r="B95" s="115"/>
      <c r="C95" s="115"/>
      <c r="D95" s="115"/>
      <c r="E95" s="115"/>
      <c r="F95" s="115"/>
      <c r="G95" s="115"/>
      <c r="H95" s="115"/>
      <c r="I95" s="117"/>
      <c r="J95" s="418">
        <f>J90-I93-I94</f>
        <v>1187667</v>
      </c>
      <c r="K95" s="419"/>
      <c r="L95" s="120"/>
      <c r="M95" s="290"/>
    </row>
    <row r="96" spans="1:13">
      <c r="A96" s="117"/>
      <c r="B96" s="115"/>
      <c r="C96" s="115"/>
      <c r="D96" s="115"/>
      <c r="E96" s="115"/>
      <c r="F96" s="115"/>
      <c r="G96" s="115"/>
      <c r="H96" s="115"/>
      <c r="I96" s="117"/>
      <c r="J96" s="117"/>
      <c r="K96" s="119"/>
      <c r="L96" s="120"/>
      <c r="M96" s="290"/>
    </row>
    <row r="97" spans="1:13">
      <c r="A97" s="113" t="s">
        <v>153</v>
      </c>
      <c r="B97" s="115"/>
      <c r="C97" s="115"/>
      <c r="D97" s="115"/>
      <c r="E97" s="115"/>
      <c r="F97" s="115"/>
      <c r="G97" s="115"/>
      <c r="H97" s="115"/>
      <c r="I97" s="117"/>
      <c r="J97" s="117"/>
      <c r="K97" s="119"/>
      <c r="L97" s="120"/>
      <c r="M97" s="290"/>
    </row>
    <row r="98" spans="1:13">
      <c r="A98" s="117"/>
      <c r="B98" s="118" t="s">
        <v>154</v>
      </c>
      <c r="C98" s="118"/>
      <c r="D98" s="118"/>
      <c r="E98" s="118"/>
      <c r="F98" s="118" t="s">
        <v>155</v>
      </c>
      <c r="G98" s="122">
        <v>50000</v>
      </c>
      <c r="H98" s="123"/>
      <c r="I98" s="117"/>
      <c r="J98" s="117"/>
      <c r="K98" s="119"/>
      <c r="L98" s="120"/>
      <c r="M98" s="290"/>
    </row>
    <row r="99" spans="1:13">
      <c r="A99" s="117"/>
      <c r="B99" s="118" t="s">
        <v>156</v>
      </c>
      <c r="C99" s="118"/>
      <c r="D99" s="118"/>
      <c r="E99" s="118"/>
      <c r="F99" s="118" t="s">
        <v>155</v>
      </c>
      <c r="G99" s="118">
        <v>0</v>
      </c>
      <c r="H99" s="118"/>
      <c r="I99" s="117"/>
      <c r="J99" s="117"/>
      <c r="K99" s="119"/>
      <c r="L99" s="120"/>
      <c r="M99" s="290"/>
    </row>
    <row r="100" spans="1:13">
      <c r="A100" s="117"/>
      <c r="B100" s="118" t="s">
        <v>157</v>
      </c>
      <c r="C100" s="118"/>
      <c r="D100" s="118"/>
      <c r="E100" s="118"/>
      <c r="F100" s="118" t="s">
        <v>155</v>
      </c>
      <c r="G100" s="118">
        <v>2500</v>
      </c>
      <c r="H100" s="118"/>
      <c r="I100" s="117"/>
      <c r="J100" s="117"/>
      <c r="K100" s="119"/>
      <c r="L100" s="120"/>
      <c r="M100" s="290"/>
    </row>
    <row r="101" spans="1:13">
      <c r="A101" s="113" t="s">
        <v>158</v>
      </c>
      <c r="B101" s="115"/>
      <c r="C101" s="115"/>
      <c r="D101" s="115"/>
      <c r="E101" s="115"/>
      <c r="F101" s="115"/>
      <c r="G101" s="115"/>
      <c r="H101" s="115"/>
      <c r="I101" s="124">
        <f>+G98+G99+G100</f>
        <v>52500</v>
      </c>
      <c r="J101" s="117"/>
      <c r="K101" s="119"/>
      <c r="L101" s="120"/>
      <c r="M101" s="290"/>
    </row>
    <row r="102" spans="1:13">
      <c r="A102" s="117"/>
      <c r="B102" s="115"/>
      <c r="C102" s="115"/>
      <c r="D102" s="115"/>
      <c r="E102" s="115"/>
      <c r="F102" s="115"/>
      <c r="G102" s="115"/>
      <c r="H102" s="115"/>
      <c r="I102" s="117"/>
      <c r="J102" s="117"/>
      <c r="K102" s="119"/>
      <c r="L102" s="120"/>
      <c r="M102" s="290"/>
    </row>
    <row r="103" spans="1:13">
      <c r="A103" s="113" t="s">
        <v>159</v>
      </c>
      <c r="B103" s="115"/>
      <c r="C103" s="115"/>
      <c r="D103" s="115"/>
      <c r="E103" s="115"/>
      <c r="F103" s="115"/>
      <c r="G103" s="115"/>
      <c r="H103" s="115"/>
      <c r="I103" s="117"/>
      <c r="J103" s="117"/>
      <c r="K103" s="119"/>
      <c r="L103" s="125">
        <f>IF(AND((J95&gt;50000)),(J95-I101),0)</f>
        <v>1135167</v>
      </c>
      <c r="M103" s="290"/>
    </row>
    <row r="104" spans="1:13">
      <c r="A104" s="113"/>
      <c r="B104" s="115"/>
      <c r="C104" s="115"/>
      <c r="D104" s="115"/>
      <c r="E104" s="115"/>
      <c r="F104" s="115"/>
      <c r="G104" s="115"/>
      <c r="H104" s="115"/>
      <c r="I104" s="117"/>
      <c r="J104" s="117"/>
      <c r="K104" s="119"/>
      <c r="L104" s="126"/>
      <c r="M104" s="290"/>
    </row>
    <row r="105" spans="1:13">
      <c r="A105" s="113" t="s">
        <v>160</v>
      </c>
      <c r="B105" s="115"/>
      <c r="C105" s="115"/>
      <c r="D105" s="115"/>
      <c r="E105" s="115"/>
      <c r="F105" s="115"/>
      <c r="G105" s="115"/>
      <c r="H105" s="115"/>
      <c r="I105" s="117"/>
      <c r="J105" s="117"/>
      <c r="K105" s="119"/>
      <c r="L105" s="126"/>
      <c r="M105" s="290"/>
    </row>
    <row r="106" spans="1:13">
      <c r="A106" s="113"/>
      <c r="B106" s="115" t="s">
        <v>161</v>
      </c>
      <c r="C106" s="115"/>
      <c r="D106" s="115"/>
      <c r="E106" s="115"/>
      <c r="F106" s="115"/>
      <c r="G106" s="115"/>
      <c r="H106" s="115"/>
      <c r="I106" s="117"/>
      <c r="J106" s="117"/>
      <c r="K106" s="119"/>
      <c r="L106" s="126">
        <v>21064</v>
      </c>
      <c r="M106" s="290"/>
    </row>
    <row r="107" spans="1:13">
      <c r="A107" s="113"/>
      <c r="B107" s="115"/>
      <c r="C107" s="115"/>
      <c r="D107" s="115"/>
      <c r="E107" s="115"/>
      <c r="F107" s="115"/>
      <c r="G107" s="115"/>
      <c r="H107" s="115"/>
      <c r="I107" s="117"/>
      <c r="J107" s="117"/>
      <c r="K107" s="119"/>
      <c r="L107" s="126"/>
      <c r="M107" s="290"/>
    </row>
    <row r="108" spans="1:13">
      <c r="A108" s="113" t="s">
        <v>162</v>
      </c>
      <c r="B108" s="115"/>
      <c r="C108" s="115"/>
      <c r="D108" s="115"/>
      <c r="E108" s="115"/>
      <c r="F108" s="115"/>
      <c r="G108" s="115"/>
      <c r="H108" s="115"/>
      <c r="I108" s="117"/>
      <c r="J108" s="124"/>
      <c r="K108" s="119"/>
      <c r="L108" s="127">
        <f>L103+L105-L106</f>
        <v>1114103</v>
      </c>
      <c r="M108" s="290"/>
    </row>
    <row r="109" spans="1:13">
      <c r="A109" s="128"/>
      <c r="B109" s="129"/>
      <c r="C109" s="129"/>
      <c r="D109" s="129"/>
      <c r="E109" s="129"/>
      <c r="F109" s="129"/>
      <c r="G109" s="422" t="s">
        <v>163</v>
      </c>
      <c r="H109" s="423"/>
      <c r="I109" s="422" t="s">
        <v>164</v>
      </c>
      <c r="J109" s="423"/>
      <c r="K109" s="426" t="s">
        <v>165</v>
      </c>
      <c r="L109" s="426"/>
      <c r="M109" s="290"/>
    </row>
    <row r="110" spans="1:13">
      <c r="A110" s="427" t="s">
        <v>166</v>
      </c>
      <c r="B110" s="428"/>
      <c r="C110" s="428"/>
      <c r="D110" s="428"/>
      <c r="E110" s="115"/>
      <c r="F110" s="119"/>
      <c r="G110" s="424"/>
      <c r="H110" s="425"/>
      <c r="I110" s="424"/>
      <c r="J110" s="425"/>
      <c r="K110" s="426"/>
      <c r="L110" s="426"/>
      <c r="M110" s="290"/>
    </row>
    <row r="111" spans="1:13">
      <c r="A111" s="130" t="s">
        <v>167</v>
      </c>
      <c r="B111" s="121" t="s">
        <v>168</v>
      </c>
      <c r="C111" s="121"/>
      <c r="D111" s="115"/>
      <c r="E111" s="115"/>
      <c r="F111" s="131"/>
      <c r="G111" s="424"/>
      <c r="H111" s="425"/>
      <c r="I111" s="424"/>
      <c r="J111" s="425"/>
      <c r="K111" s="426"/>
      <c r="L111" s="426"/>
      <c r="M111" s="290"/>
    </row>
    <row r="112" spans="1:13">
      <c r="A112" s="132" t="s">
        <v>169</v>
      </c>
      <c r="B112" s="115" t="s">
        <v>170</v>
      </c>
      <c r="C112" s="115"/>
      <c r="D112" s="115"/>
      <c r="E112" s="115"/>
      <c r="F112" s="119"/>
      <c r="G112" s="418"/>
      <c r="H112" s="419"/>
      <c r="I112" s="418"/>
      <c r="J112" s="419"/>
      <c r="K112" s="418"/>
      <c r="L112" s="419"/>
      <c r="M112" s="290"/>
    </row>
    <row r="113" spans="1:13">
      <c r="A113" s="132"/>
      <c r="B113" s="133" t="s">
        <v>20</v>
      </c>
      <c r="C113" s="436" t="s">
        <v>171</v>
      </c>
      <c r="D113" s="436"/>
      <c r="E113" s="436"/>
      <c r="F113" s="134" t="s">
        <v>155</v>
      </c>
      <c r="G113" s="437">
        <v>235639</v>
      </c>
      <c r="H113" s="437"/>
      <c r="I113" s="437">
        <f t="shared" ref="I113:I120" si="0">G113</f>
        <v>235639</v>
      </c>
      <c r="J113" s="437"/>
      <c r="K113" s="437">
        <f t="shared" ref="K113:K120" si="1">I113</f>
        <v>235639</v>
      </c>
      <c r="L113" s="437"/>
      <c r="M113" s="290"/>
    </row>
    <row r="114" spans="1:13">
      <c r="A114" s="132"/>
      <c r="B114" s="133" t="s">
        <v>21</v>
      </c>
      <c r="C114" s="436" t="s">
        <v>172</v>
      </c>
      <c r="D114" s="436"/>
      <c r="E114" s="436"/>
      <c r="F114" s="134" t="s">
        <v>155</v>
      </c>
      <c r="G114" s="437">
        <v>0</v>
      </c>
      <c r="H114" s="437"/>
      <c r="I114" s="437">
        <f t="shared" si="0"/>
        <v>0</v>
      </c>
      <c r="J114" s="437"/>
      <c r="K114" s="437">
        <f t="shared" si="1"/>
        <v>0</v>
      </c>
      <c r="L114" s="437"/>
      <c r="M114" s="290"/>
    </row>
    <row r="115" spans="1:13">
      <c r="A115" s="132"/>
      <c r="B115" s="133" t="s">
        <v>22</v>
      </c>
      <c r="C115" s="436" t="s">
        <v>6</v>
      </c>
      <c r="D115" s="436"/>
      <c r="E115" s="436"/>
      <c r="F115" s="134" t="s">
        <v>155</v>
      </c>
      <c r="G115" s="437">
        <v>24192</v>
      </c>
      <c r="H115" s="437"/>
      <c r="I115" s="437">
        <f t="shared" si="0"/>
        <v>24192</v>
      </c>
      <c r="J115" s="437"/>
      <c r="K115" s="437">
        <f t="shared" si="1"/>
        <v>24192</v>
      </c>
      <c r="L115" s="437"/>
      <c r="M115" s="290"/>
    </row>
    <row r="116" spans="1:13">
      <c r="A116" s="132"/>
      <c r="B116" s="133" t="s">
        <v>23</v>
      </c>
      <c r="C116" s="436" t="s">
        <v>173</v>
      </c>
      <c r="D116" s="436"/>
      <c r="E116" s="436"/>
      <c r="F116" s="134" t="s">
        <v>155</v>
      </c>
      <c r="G116" s="437">
        <v>531</v>
      </c>
      <c r="H116" s="437"/>
      <c r="I116" s="437">
        <f t="shared" si="0"/>
        <v>531</v>
      </c>
      <c r="J116" s="437"/>
      <c r="K116" s="437">
        <f t="shared" si="1"/>
        <v>531</v>
      </c>
      <c r="L116" s="437"/>
      <c r="M116" s="290"/>
    </row>
    <row r="117" spans="1:13">
      <c r="A117" s="132"/>
      <c r="B117" s="133" t="s">
        <v>24</v>
      </c>
      <c r="C117" s="135" t="s">
        <v>174</v>
      </c>
      <c r="D117" s="135"/>
      <c r="E117" s="135"/>
      <c r="F117" s="134" t="s">
        <v>155</v>
      </c>
      <c r="G117" s="437">
        <v>50563</v>
      </c>
      <c r="H117" s="437"/>
      <c r="I117" s="437">
        <f t="shared" si="0"/>
        <v>50563</v>
      </c>
      <c r="J117" s="437"/>
      <c r="K117" s="356">
        <f t="shared" si="1"/>
        <v>50563</v>
      </c>
      <c r="L117" s="357"/>
      <c r="M117" s="290"/>
    </row>
    <row r="118" spans="1:13">
      <c r="A118" s="132"/>
      <c r="B118" s="133" t="s">
        <v>25</v>
      </c>
      <c r="C118" s="436" t="s">
        <v>175</v>
      </c>
      <c r="D118" s="436"/>
      <c r="E118" s="436"/>
      <c r="F118" s="134" t="s">
        <v>155</v>
      </c>
      <c r="G118" s="437">
        <v>12</v>
      </c>
      <c r="H118" s="437"/>
      <c r="I118" s="437">
        <f t="shared" si="0"/>
        <v>12</v>
      </c>
      <c r="J118" s="437"/>
      <c r="K118" s="437">
        <f t="shared" si="1"/>
        <v>12</v>
      </c>
      <c r="L118" s="437"/>
      <c r="M118" s="290"/>
    </row>
    <row r="119" spans="1:13">
      <c r="A119" s="132" t="s">
        <v>176</v>
      </c>
      <c r="B119" s="133" t="s">
        <v>177</v>
      </c>
      <c r="C119" s="133"/>
      <c r="D119" s="133"/>
      <c r="E119" s="133"/>
      <c r="F119" s="134" t="s">
        <v>155</v>
      </c>
      <c r="G119" s="437"/>
      <c r="H119" s="437"/>
      <c r="I119" s="437">
        <f t="shared" si="0"/>
        <v>0</v>
      </c>
      <c r="J119" s="437"/>
      <c r="K119" s="437">
        <f t="shared" si="1"/>
        <v>0</v>
      </c>
      <c r="L119" s="437"/>
      <c r="M119" s="290"/>
    </row>
    <row r="120" spans="1:13">
      <c r="A120" s="132" t="s">
        <v>178</v>
      </c>
      <c r="B120" s="133" t="s">
        <v>179</v>
      </c>
      <c r="C120" s="133"/>
      <c r="D120" s="133"/>
      <c r="E120" s="133"/>
      <c r="F120" s="134" t="s">
        <v>155</v>
      </c>
      <c r="G120" s="437"/>
      <c r="H120" s="437"/>
      <c r="I120" s="437">
        <f t="shared" si="0"/>
        <v>0</v>
      </c>
      <c r="J120" s="437"/>
      <c r="K120" s="437">
        <f t="shared" si="1"/>
        <v>0</v>
      </c>
      <c r="L120" s="437"/>
      <c r="M120" s="290"/>
    </row>
    <row r="121" spans="1:13" ht="20.25" customHeight="1" thickBot="1">
      <c r="A121" s="113" t="s">
        <v>180</v>
      </c>
      <c r="B121" s="133"/>
      <c r="C121" s="133"/>
      <c r="D121" s="133"/>
      <c r="E121" s="133"/>
      <c r="F121" s="133"/>
      <c r="G121" s="438">
        <f>SUM(G113:G120)</f>
        <v>310937</v>
      </c>
      <c r="H121" s="439"/>
      <c r="I121" s="438">
        <f>SUM(I113:I120)</f>
        <v>310937</v>
      </c>
      <c r="J121" s="440"/>
      <c r="K121" s="441">
        <f>IF(SUM(K113:L118)&gt;150000,150000,SUM(K113:L118))</f>
        <v>150000</v>
      </c>
      <c r="L121" s="442"/>
      <c r="M121" s="290"/>
    </row>
    <row r="122" spans="1:13">
      <c r="A122" s="113" t="s">
        <v>181</v>
      </c>
      <c r="B122" s="115"/>
      <c r="C122" s="115"/>
      <c r="D122" s="115"/>
      <c r="E122" s="115"/>
      <c r="F122" s="119"/>
      <c r="G122" s="136"/>
      <c r="H122" s="137"/>
      <c r="I122" s="138"/>
      <c r="J122" s="137"/>
      <c r="K122" s="138"/>
      <c r="L122" s="119"/>
      <c r="M122" s="290"/>
    </row>
    <row r="123" spans="1:13">
      <c r="A123" s="113"/>
      <c r="B123" s="115"/>
      <c r="C123" s="115"/>
      <c r="D123" s="115"/>
      <c r="E123" s="115"/>
      <c r="F123" s="119"/>
      <c r="G123" s="136"/>
      <c r="H123" s="137"/>
      <c r="I123" s="138"/>
      <c r="J123" s="137"/>
      <c r="K123" s="138"/>
      <c r="L123" s="119"/>
      <c r="M123" s="290"/>
    </row>
    <row r="124" spans="1:13">
      <c r="A124" s="139" t="s">
        <v>182</v>
      </c>
      <c r="B124" s="140" t="s">
        <v>183</v>
      </c>
      <c r="C124" s="140"/>
      <c r="D124" s="140"/>
      <c r="E124" s="140"/>
      <c r="F124" s="141" t="s">
        <v>155</v>
      </c>
      <c r="G124" s="443">
        <v>0</v>
      </c>
      <c r="H124" s="443"/>
      <c r="I124" s="443">
        <f>G124</f>
        <v>0</v>
      </c>
      <c r="J124" s="443"/>
      <c r="K124" s="443">
        <f>I124</f>
        <v>0</v>
      </c>
      <c r="L124" s="443"/>
      <c r="M124" s="290"/>
    </row>
    <row r="125" spans="1:13">
      <c r="A125" s="139" t="s">
        <v>184</v>
      </c>
      <c r="B125" s="140" t="s">
        <v>185</v>
      </c>
      <c r="C125" s="140"/>
      <c r="D125" s="140"/>
      <c r="E125" s="140"/>
      <c r="F125" s="141" t="s">
        <v>155</v>
      </c>
      <c r="G125" s="443">
        <f>'[1]Tax Old Regime'!Q33</f>
        <v>0</v>
      </c>
      <c r="H125" s="443"/>
      <c r="I125" s="443">
        <f>G125</f>
        <v>0</v>
      </c>
      <c r="J125" s="443"/>
      <c r="K125" s="443">
        <f>I125</f>
        <v>0</v>
      </c>
      <c r="L125" s="443"/>
      <c r="M125" s="290"/>
    </row>
    <row r="126" spans="1:13">
      <c r="A126" s="142"/>
      <c r="B126" s="143"/>
      <c r="C126" s="143"/>
      <c r="D126" s="143"/>
      <c r="E126" s="143"/>
      <c r="F126" s="143"/>
      <c r="G126" s="88"/>
      <c r="H126" s="88"/>
      <c r="I126" s="88"/>
      <c r="J126" s="88"/>
      <c r="K126" s="144"/>
      <c r="L126" s="137"/>
      <c r="M126" s="290"/>
    </row>
    <row r="127" spans="1:13">
      <c r="A127" s="145" t="s">
        <v>186</v>
      </c>
      <c r="B127" s="115" t="s">
        <v>187</v>
      </c>
      <c r="C127" s="115"/>
      <c r="D127" s="115"/>
      <c r="E127" s="115"/>
      <c r="F127" s="115"/>
      <c r="G127" s="136"/>
      <c r="H127" s="138"/>
      <c r="I127" s="136"/>
      <c r="J127" s="146"/>
      <c r="K127" s="138"/>
      <c r="L127" s="146"/>
      <c r="M127" s="290"/>
    </row>
    <row r="128" spans="1:13" ht="20.45" customHeight="1">
      <c r="A128" s="130"/>
      <c r="B128" s="115"/>
      <c r="C128" s="115"/>
      <c r="D128" s="115"/>
      <c r="E128" s="115"/>
      <c r="F128" s="115"/>
      <c r="G128" s="147" t="s">
        <v>163</v>
      </c>
      <c r="H128" s="148"/>
      <c r="I128" s="444" t="s">
        <v>164</v>
      </c>
      <c r="J128" s="445"/>
      <c r="K128" s="444" t="s">
        <v>165</v>
      </c>
      <c r="L128" s="445"/>
      <c r="M128" s="290"/>
    </row>
    <row r="129" spans="1:13" ht="15">
      <c r="A129" s="130"/>
      <c r="B129" s="115" t="s">
        <v>20</v>
      </c>
      <c r="C129" s="446" t="s">
        <v>251</v>
      </c>
      <c r="D129" s="446"/>
      <c r="E129" s="446"/>
      <c r="F129" s="133" t="s">
        <v>155</v>
      </c>
      <c r="G129" s="447"/>
      <c r="H129" s="448"/>
      <c r="I129" s="447">
        <f>G129</f>
        <v>0</v>
      </c>
      <c r="J129" s="448"/>
      <c r="K129" s="447">
        <f>I129</f>
        <v>0</v>
      </c>
      <c r="L129" s="448"/>
      <c r="M129" s="290"/>
    </row>
    <row r="130" spans="1:13">
      <c r="A130" s="130"/>
      <c r="B130" s="115" t="s">
        <v>21</v>
      </c>
      <c r="C130" s="453"/>
      <c r="D130" s="453"/>
      <c r="E130" s="453"/>
      <c r="F130" s="133" t="s">
        <v>155</v>
      </c>
      <c r="G130" s="447"/>
      <c r="H130" s="448"/>
      <c r="I130" s="447">
        <f>G130</f>
        <v>0</v>
      </c>
      <c r="J130" s="448"/>
      <c r="K130" s="447">
        <f>I130</f>
        <v>0</v>
      </c>
      <c r="L130" s="448"/>
      <c r="M130" s="290"/>
    </row>
    <row r="131" spans="1:13">
      <c r="A131" s="130"/>
      <c r="B131" s="115" t="s">
        <v>22</v>
      </c>
      <c r="C131" s="453"/>
      <c r="D131" s="453"/>
      <c r="E131" s="453"/>
      <c r="F131" s="133" t="s">
        <v>155</v>
      </c>
      <c r="G131" s="447"/>
      <c r="H131" s="448"/>
      <c r="I131" s="447">
        <f>G131</f>
        <v>0</v>
      </c>
      <c r="J131" s="448"/>
      <c r="K131" s="447">
        <f>I131</f>
        <v>0</v>
      </c>
      <c r="L131" s="448"/>
      <c r="M131" s="290"/>
    </row>
    <row r="132" spans="1:13">
      <c r="A132" s="149" t="s">
        <v>188</v>
      </c>
      <c r="B132" s="115"/>
      <c r="C132" s="115"/>
      <c r="D132" s="115"/>
      <c r="E132" s="115"/>
      <c r="F132" s="119"/>
      <c r="G132" s="418"/>
      <c r="H132" s="419"/>
      <c r="I132" s="418"/>
      <c r="J132" s="419"/>
      <c r="K132" s="418">
        <f>K121+K124+K125+K129+K130+K131</f>
        <v>150000</v>
      </c>
      <c r="L132" s="419">
        <v>0</v>
      </c>
      <c r="M132" s="290"/>
    </row>
    <row r="133" spans="1:13">
      <c r="A133" s="113"/>
      <c r="B133" s="115"/>
      <c r="C133" s="115"/>
      <c r="D133" s="115"/>
      <c r="E133" s="115"/>
      <c r="F133" s="119"/>
      <c r="G133" s="117"/>
      <c r="H133" s="119"/>
      <c r="I133" s="117"/>
      <c r="J133" s="119"/>
      <c r="K133" s="418"/>
      <c r="L133" s="419"/>
      <c r="M133" s="290"/>
    </row>
    <row r="134" spans="1:13" ht="15.75">
      <c r="A134" s="113" t="s">
        <v>189</v>
      </c>
      <c r="B134" s="115"/>
      <c r="C134" s="115"/>
      <c r="D134" s="115"/>
      <c r="E134" s="115"/>
      <c r="F134" s="119"/>
      <c r="G134" s="117"/>
      <c r="H134" s="119"/>
      <c r="I134" s="117"/>
      <c r="J134" s="119"/>
      <c r="K134" s="449">
        <f>+L108-K132</f>
        <v>964103</v>
      </c>
      <c r="L134" s="450"/>
      <c r="M134" s="290"/>
    </row>
    <row r="135" spans="1:13">
      <c r="A135" s="113"/>
      <c r="B135" s="115"/>
      <c r="C135" s="115"/>
      <c r="D135" s="115"/>
      <c r="E135" s="115"/>
      <c r="F135" s="119"/>
      <c r="G135" s="117"/>
      <c r="H135" s="119"/>
      <c r="I135" s="117"/>
      <c r="J135" s="119"/>
      <c r="K135" s="115"/>
      <c r="L135" s="137"/>
      <c r="M135" s="290"/>
    </row>
    <row r="136" spans="1:13" ht="14.45" customHeight="1">
      <c r="A136" s="150" t="s">
        <v>190</v>
      </c>
      <c r="B136" s="115"/>
      <c r="C136" s="115"/>
      <c r="D136" s="115"/>
      <c r="E136" s="115"/>
      <c r="F136" s="119"/>
      <c r="G136" s="117"/>
      <c r="H136" s="119"/>
      <c r="I136" s="117"/>
      <c r="J136" s="119"/>
      <c r="K136" s="451">
        <f>Sheet1!O5</f>
        <v>105320.6</v>
      </c>
      <c r="L136" s="452"/>
      <c r="M136" s="290"/>
    </row>
    <row r="137" spans="1:13">
      <c r="A137" s="151" t="s">
        <v>191</v>
      </c>
      <c r="B137" s="115"/>
      <c r="C137" s="115"/>
      <c r="D137" s="121"/>
      <c r="E137" s="121"/>
      <c r="F137" s="121"/>
      <c r="G137" s="152"/>
      <c r="H137" s="153"/>
      <c r="I137" s="115"/>
      <c r="J137" s="119"/>
      <c r="K137" s="465">
        <v>0</v>
      </c>
      <c r="L137" s="466"/>
      <c r="M137" s="290"/>
    </row>
    <row r="138" spans="1:13">
      <c r="A138" s="113" t="s">
        <v>192</v>
      </c>
      <c r="B138" s="115"/>
      <c r="C138" s="115"/>
      <c r="D138" s="115"/>
      <c r="E138" s="115"/>
      <c r="F138" s="115"/>
      <c r="G138" s="117"/>
      <c r="H138" s="119"/>
      <c r="I138" s="115"/>
      <c r="J138" s="119"/>
      <c r="K138" s="465">
        <f>+K136-K137</f>
        <v>105320.6</v>
      </c>
      <c r="L138" s="466"/>
      <c r="M138" s="290"/>
    </row>
    <row r="139" spans="1:13">
      <c r="A139" s="113" t="s">
        <v>193</v>
      </c>
      <c r="B139" s="115"/>
      <c r="C139" s="115"/>
      <c r="D139" s="115"/>
      <c r="E139" s="115"/>
      <c r="F139" s="115"/>
      <c r="G139" s="117"/>
      <c r="H139" s="119"/>
      <c r="I139" s="115"/>
      <c r="J139" s="119"/>
      <c r="K139" s="465">
        <f>ROUND(K138*0.04,0)</f>
        <v>4213</v>
      </c>
      <c r="L139" s="466"/>
      <c r="M139" s="290"/>
    </row>
    <row r="140" spans="1:13">
      <c r="A140" s="113" t="s">
        <v>194</v>
      </c>
      <c r="B140" s="115"/>
      <c r="C140" s="115"/>
      <c r="D140" s="115"/>
      <c r="E140" s="115"/>
      <c r="F140" s="115"/>
      <c r="G140" s="117"/>
      <c r="H140" s="119"/>
      <c r="I140" s="115"/>
      <c r="J140" s="119"/>
      <c r="K140" s="465">
        <f>+K138+K139</f>
        <v>109533.6</v>
      </c>
      <c r="L140" s="466"/>
      <c r="M140" s="290"/>
    </row>
    <row r="141" spans="1:13">
      <c r="A141" s="113" t="s">
        <v>195</v>
      </c>
      <c r="B141" s="115"/>
      <c r="C141" s="115"/>
      <c r="D141" s="115"/>
      <c r="E141" s="115"/>
      <c r="F141" s="115"/>
      <c r="G141" s="117"/>
      <c r="H141" s="119"/>
      <c r="I141" s="115"/>
      <c r="J141" s="119"/>
      <c r="K141" s="465">
        <v>0</v>
      </c>
      <c r="L141" s="466"/>
      <c r="M141" s="290"/>
    </row>
    <row r="142" spans="1:13">
      <c r="A142" s="113" t="s">
        <v>196</v>
      </c>
      <c r="B142" s="115"/>
      <c r="C142" s="115"/>
      <c r="D142" s="115"/>
      <c r="E142" s="115"/>
      <c r="F142" s="115"/>
      <c r="G142" s="117"/>
      <c r="H142" s="119"/>
      <c r="I142" s="115"/>
      <c r="J142" s="119"/>
      <c r="K142" s="465">
        <f>K140-K141</f>
        <v>109533.6</v>
      </c>
      <c r="L142" s="466"/>
      <c r="M142" s="290"/>
    </row>
    <row r="143" spans="1:13">
      <c r="A143" s="113" t="s">
        <v>197</v>
      </c>
      <c r="B143" s="115"/>
      <c r="C143" s="115"/>
      <c r="D143" s="115"/>
      <c r="E143" s="115"/>
      <c r="F143" s="115"/>
      <c r="G143" s="117"/>
      <c r="H143" s="119"/>
      <c r="I143" s="115"/>
      <c r="J143" s="119"/>
      <c r="K143" s="465">
        <v>0</v>
      </c>
      <c r="L143" s="466"/>
      <c r="M143" s="290"/>
    </row>
    <row r="144" spans="1:13">
      <c r="A144" s="113" t="s">
        <v>198</v>
      </c>
      <c r="B144" s="115"/>
      <c r="C144" s="115"/>
      <c r="D144" s="115"/>
      <c r="E144" s="121"/>
      <c r="F144" s="121"/>
      <c r="G144" s="152"/>
      <c r="H144" s="153"/>
      <c r="I144" s="115"/>
      <c r="J144" s="141"/>
      <c r="K144" s="467">
        <f>K141-K142</f>
        <v>-109533.6</v>
      </c>
      <c r="L144" s="468"/>
      <c r="M144" s="290"/>
    </row>
    <row r="145" spans="1:13">
      <c r="A145" s="398" t="s">
        <v>120</v>
      </c>
      <c r="B145" s="399"/>
      <c r="C145" s="399"/>
      <c r="D145" s="399"/>
      <c r="E145" s="399"/>
      <c r="F145" s="399"/>
      <c r="G145" s="399"/>
      <c r="H145" s="399"/>
      <c r="I145" s="399"/>
      <c r="J145" s="399"/>
      <c r="K145" s="399"/>
      <c r="L145" s="469"/>
      <c r="M145" s="290"/>
    </row>
    <row r="146" spans="1:13">
      <c r="A146" s="93" t="s">
        <v>121</v>
      </c>
      <c r="B146" s="379" t="str">
        <f>B63</f>
        <v>RAJENDRA KUMAR CHITTORA</v>
      </c>
      <c r="C146" s="379"/>
      <c r="D146" s="379"/>
      <c r="E146" s="94" t="s">
        <v>122</v>
      </c>
      <c r="F146" s="95"/>
      <c r="G146" s="470" t="str">
        <f>G63</f>
        <v>RAM LAL</v>
      </c>
      <c r="H146" s="471"/>
      <c r="I146" s="471"/>
      <c r="J146" s="94" t="s">
        <v>123</v>
      </c>
      <c r="K146" s="95"/>
      <c r="L146" s="96"/>
      <c r="M146" s="290"/>
    </row>
    <row r="147" spans="1:13">
      <c r="A147" s="405" t="str">
        <f>A64</f>
        <v>PRINCIPAL</v>
      </c>
      <c r="B147" s="406"/>
      <c r="C147" s="406"/>
      <c r="D147" s="97" t="s">
        <v>199</v>
      </c>
      <c r="E147" s="59"/>
      <c r="F147" s="98"/>
      <c r="G147" s="98"/>
      <c r="H147" s="98"/>
      <c r="I147" s="97"/>
      <c r="J147" s="154"/>
      <c r="K147" s="98"/>
      <c r="L147" s="155"/>
      <c r="M147" s="290"/>
    </row>
    <row r="148" spans="1:13">
      <c r="A148" s="410" t="s">
        <v>200</v>
      </c>
      <c r="B148" s="411"/>
      <c r="C148" s="411"/>
      <c r="D148" s="411"/>
      <c r="E148" s="411"/>
      <c r="F148" s="411"/>
      <c r="G148" s="411"/>
      <c r="H148" s="411"/>
      <c r="I148" s="411"/>
      <c r="J148" s="411"/>
      <c r="K148" s="411"/>
      <c r="L148" s="412"/>
      <c r="M148" s="290"/>
    </row>
    <row r="149" spans="1:13">
      <c r="A149" s="156"/>
      <c r="B149" s="157"/>
      <c r="C149" s="157"/>
      <c r="D149" s="157"/>
      <c r="E149" s="157"/>
      <c r="F149" s="157"/>
      <c r="G149" s="157"/>
      <c r="H149" s="157"/>
      <c r="I149" s="157"/>
      <c r="J149" s="157"/>
      <c r="K149" s="157"/>
      <c r="L149" s="158"/>
      <c r="M149" s="290"/>
    </row>
    <row r="150" spans="1:13">
      <c r="A150" s="117"/>
      <c r="B150" s="115"/>
      <c r="C150" s="115"/>
      <c r="D150" s="115"/>
      <c r="E150" s="115"/>
      <c r="F150" s="115"/>
      <c r="G150" s="115"/>
      <c r="H150" s="115"/>
      <c r="I150" s="115"/>
      <c r="J150" s="115"/>
      <c r="K150" s="115"/>
      <c r="L150" s="119"/>
      <c r="M150" s="290"/>
    </row>
    <row r="151" spans="1:13">
      <c r="A151" s="117"/>
      <c r="B151" s="115"/>
      <c r="C151" s="115"/>
      <c r="D151" s="115"/>
      <c r="E151" s="115"/>
      <c r="F151" s="115"/>
      <c r="G151" s="115"/>
      <c r="H151" s="115"/>
      <c r="I151" s="115"/>
      <c r="J151" s="115"/>
      <c r="K151" s="115"/>
      <c r="L151" s="119"/>
      <c r="M151" s="290"/>
    </row>
    <row r="152" spans="1:13">
      <c r="A152" s="117"/>
      <c r="B152" s="115"/>
      <c r="C152" s="115"/>
      <c r="D152" s="115"/>
      <c r="E152" s="115"/>
      <c r="F152" s="115"/>
      <c r="G152" s="59"/>
      <c r="H152" s="59"/>
      <c r="I152" s="150"/>
      <c r="J152" s="115"/>
      <c r="K152" s="115"/>
      <c r="L152" s="119"/>
      <c r="M152" s="290"/>
    </row>
    <row r="153" spans="1:13">
      <c r="A153" s="117"/>
      <c r="B153" s="115"/>
      <c r="C153" s="115"/>
      <c r="D153" s="115"/>
      <c r="E153" s="115"/>
      <c r="F153" s="459" t="s">
        <v>201</v>
      </c>
      <c r="G153" s="459"/>
      <c r="H153" s="459"/>
      <c r="I153" s="459"/>
      <c r="J153" s="459"/>
      <c r="K153" s="459"/>
      <c r="L153" s="419"/>
      <c r="M153" s="290"/>
    </row>
    <row r="154" spans="1:13">
      <c r="A154" s="117"/>
      <c r="B154" s="115"/>
      <c r="C154" s="115"/>
      <c r="D154" s="115"/>
      <c r="E154" s="115"/>
      <c r="F154" s="460"/>
      <c r="G154" s="460"/>
      <c r="H154" s="460"/>
      <c r="I154" s="460"/>
      <c r="J154" s="460"/>
      <c r="K154" s="460"/>
      <c r="L154" s="461"/>
      <c r="M154" s="290"/>
    </row>
    <row r="155" spans="1:13">
      <c r="A155" s="462" t="s">
        <v>202</v>
      </c>
      <c r="B155" s="463"/>
      <c r="C155" s="463"/>
      <c r="D155" s="133"/>
      <c r="E155" s="133"/>
      <c r="F155" s="159" t="s">
        <v>203</v>
      </c>
      <c r="G155" s="159"/>
      <c r="H155" s="464" t="str">
        <f>'Master Sheet'!M5</f>
        <v>RAJENDRA KUMAR CHITTORA</v>
      </c>
      <c r="I155" s="464"/>
      <c r="J155" s="464"/>
      <c r="K155" s="464"/>
      <c r="L155" s="448"/>
      <c r="M155" s="290"/>
    </row>
    <row r="156" spans="1:13">
      <c r="A156" s="462" t="s">
        <v>204</v>
      </c>
      <c r="B156" s="463"/>
      <c r="C156" s="463"/>
      <c r="D156" s="133"/>
      <c r="E156" s="133"/>
      <c r="F156" s="159" t="s">
        <v>205</v>
      </c>
      <c r="G156" s="159"/>
      <c r="H156" s="464" t="str">
        <f>'Master Sheet'!M7</f>
        <v>PRINCIPAL</v>
      </c>
      <c r="I156" s="464"/>
      <c r="J156" s="464"/>
      <c r="K156" s="464"/>
      <c r="L156" s="448"/>
      <c r="M156" s="290"/>
    </row>
    <row r="157" spans="1:13">
      <c r="A157" s="160"/>
      <c r="B157" s="161"/>
      <c r="C157" s="161"/>
      <c r="D157" s="161"/>
      <c r="E157" s="161"/>
      <c r="F157" s="456"/>
      <c r="G157" s="457"/>
      <c r="H157" s="457"/>
      <c r="I157" s="457"/>
      <c r="J157" s="457"/>
      <c r="K157" s="457"/>
      <c r="L157" s="458"/>
      <c r="M157" s="290"/>
    </row>
    <row r="158" spans="1:13" hidden="1"/>
  </sheetData>
  <mergeCells count="271">
    <mergeCell ref="A1:L1"/>
    <mergeCell ref="F157:L157"/>
    <mergeCell ref="A148:L148"/>
    <mergeCell ref="F153:L153"/>
    <mergeCell ref="F154:L154"/>
    <mergeCell ref="A155:C155"/>
    <mergeCell ref="H155:L155"/>
    <mergeCell ref="A156:C156"/>
    <mergeCell ref="H156:L156"/>
    <mergeCell ref="K143:L143"/>
    <mergeCell ref="K144:L144"/>
    <mergeCell ref="A145:L145"/>
    <mergeCell ref="B146:D146"/>
    <mergeCell ref="G146:I146"/>
    <mergeCell ref="A147:C147"/>
    <mergeCell ref="K137:L137"/>
    <mergeCell ref="K138:L138"/>
    <mergeCell ref="K139:L139"/>
    <mergeCell ref="K140:L140"/>
    <mergeCell ref="K141:L141"/>
    <mergeCell ref="K142:L142"/>
    <mergeCell ref="G132:H132"/>
    <mergeCell ref="I132:J132"/>
    <mergeCell ref="K132:L132"/>
    <mergeCell ref="K133:L133"/>
    <mergeCell ref="K134:L134"/>
    <mergeCell ref="K136:L136"/>
    <mergeCell ref="C130:E130"/>
    <mergeCell ref="G130:H130"/>
    <mergeCell ref="I130:J130"/>
    <mergeCell ref="K130:L130"/>
    <mergeCell ref="C131:E131"/>
    <mergeCell ref="G131:H131"/>
    <mergeCell ref="I131:J131"/>
    <mergeCell ref="K131:L131"/>
    <mergeCell ref="G125:H125"/>
    <mergeCell ref="I125:J125"/>
    <mergeCell ref="K125:L125"/>
    <mergeCell ref="I128:J128"/>
    <mergeCell ref="K128:L128"/>
    <mergeCell ref="C129:E129"/>
    <mergeCell ref="G129:H129"/>
    <mergeCell ref="I129:J129"/>
    <mergeCell ref="K129:L129"/>
    <mergeCell ref="G121:H121"/>
    <mergeCell ref="I121:J121"/>
    <mergeCell ref="K121:L121"/>
    <mergeCell ref="G124:H124"/>
    <mergeCell ref="I124:J124"/>
    <mergeCell ref="K124:L124"/>
    <mergeCell ref="G119:H119"/>
    <mergeCell ref="I119:J119"/>
    <mergeCell ref="K119:L119"/>
    <mergeCell ref="G120:H120"/>
    <mergeCell ref="I120:J120"/>
    <mergeCell ref="K120:L120"/>
    <mergeCell ref="G117:H117"/>
    <mergeCell ref="I117:J117"/>
    <mergeCell ref="K117:L117"/>
    <mergeCell ref="C118:E118"/>
    <mergeCell ref="G118:H118"/>
    <mergeCell ref="I118:J118"/>
    <mergeCell ref="K118:L118"/>
    <mergeCell ref="C116:E116"/>
    <mergeCell ref="G116:H116"/>
    <mergeCell ref="I116:J116"/>
    <mergeCell ref="K116:L116"/>
    <mergeCell ref="C114:E114"/>
    <mergeCell ref="G114:H114"/>
    <mergeCell ref="I114:J114"/>
    <mergeCell ref="K114:L114"/>
    <mergeCell ref="C115:E115"/>
    <mergeCell ref="G115:H115"/>
    <mergeCell ref="I115:J115"/>
    <mergeCell ref="K115:L115"/>
    <mergeCell ref="G112:H112"/>
    <mergeCell ref="I112:J112"/>
    <mergeCell ref="K112:L112"/>
    <mergeCell ref="C113:E113"/>
    <mergeCell ref="G113:H113"/>
    <mergeCell ref="I113:J113"/>
    <mergeCell ref="K113:L113"/>
    <mergeCell ref="J90:K90"/>
    <mergeCell ref="A93:G93"/>
    <mergeCell ref="A94:G94"/>
    <mergeCell ref="J95:K95"/>
    <mergeCell ref="G109:H111"/>
    <mergeCell ref="I109:J111"/>
    <mergeCell ref="K109:L111"/>
    <mergeCell ref="A110:D110"/>
    <mergeCell ref="A76:L76"/>
    <mergeCell ref="A77:L77"/>
    <mergeCell ref="A78:L78"/>
    <mergeCell ref="A79:E79"/>
    <mergeCell ref="A82:L82"/>
    <mergeCell ref="A83:L83"/>
    <mergeCell ref="A70:L70"/>
    <mergeCell ref="A71:L71"/>
    <mergeCell ref="A72:L72"/>
    <mergeCell ref="A73:G73"/>
    <mergeCell ref="A74:L74"/>
    <mergeCell ref="A75:L75"/>
    <mergeCell ref="A64:C64"/>
    <mergeCell ref="J64:K64"/>
    <mergeCell ref="A65:E65"/>
    <mergeCell ref="A66:L67"/>
    <mergeCell ref="A68:B68"/>
    <mergeCell ref="A69:L69"/>
    <mergeCell ref="B60:D60"/>
    <mergeCell ref="B61:D61"/>
    <mergeCell ref="E61:F61"/>
    <mergeCell ref="G61:L61"/>
    <mergeCell ref="A62:L62"/>
    <mergeCell ref="B63:D63"/>
    <mergeCell ref="G63:I63"/>
    <mergeCell ref="B58:D58"/>
    <mergeCell ref="G58:H58"/>
    <mergeCell ref="I58:J58"/>
    <mergeCell ref="B59:D59"/>
    <mergeCell ref="G59:H59"/>
    <mergeCell ref="I59:J59"/>
    <mergeCell ref="B56:D56"/>
    <mergeCell ref="G56:H56"/>
    <mergeCell ref="I56:J56"/>
    <mergeCell ref="B57:D57"/>
    <mergeCell ref="G57:H57"/>
    <mergeCell ref="I57:J57"/>
    <mergeCell ref="B54:D54"/>
    <mergeCell ref="G54:H54"/>
    <mergeCell ref="I54:J54"/>
    <mergeCell ref="B55:D55"/>
    <mergeCell ref="G55:H55"/>
    <mergeCell ref="I55:J55"/>
    <mergeCell ref="B52:D52"/>
    <mergeCell ref="G52:H52"/>
    <mergeCell ref="I52:J52"/>
    <mergeCell ref="B53:D53"/>
    <mergeCell ref="G53:H53"/>
    <mergeCell ref="I53:J53"/>
    <mergeCell ref="B50:D50"/>
    <mergeCell ref="G50:H50"/>
    <mergeCell ref="I50:J50"/>
    <mergeCell ref="B51:D51"/>
    <mergeCell ref="G51:H51"/>
    <mergeCell ref="I51:J51"/>
    <mergeCell ref="B48:D48"/>
    <mergeCell ref="G48:H48"/>
    <mergeCell ref="I48:J48"/>
    <mergeCell ref="B49:D49"/>
    <mergeCell ref="G49:H49"/>
    <mergeCell ref="I49:J49"/>
    <mergeCell ref="E46:F46"/>
    <mergeCell ref="G46:H46"/>
    <mergeCell ref="I46:J46"/>
    <mergeCell ref="K46:L46"/>
    <mergeCell ref="B47:D47"/>
    <mergeCell ref="G47:H47"/>
    <mergeCell ref="I47:J47"/>
    <mergeCell ref="B44:D44"/>
    <mergeCell ref="E44:L44"/>
    <mergeCell ref="B45:D45"/>
    <mergeCell ref="E45:F45"/>
    <mergeCell ref="G45:H45"/>
    <mergeCell ref="I45:J45"/>
    <mergeCell ref="K45:L45"/>
    <mergeCell ref="B40:D40"/>
    <mergeCell ref="B41:D41"/>
    <mergeCell ref="E41:F41"/>
    <mergeCell ref="G41:H41"/>
    <mergeCell ref="I41:J41"/>
    <mergeCell ref="A43:L43"/>
    <mergeCell ref="B38:D38"/>
    <mergeCell ref="E38:F38"/>
    <mergeCell ref="G38:H38"/>
    <mergeCell ref="I38:J38"/>
    <mergeCell ref="B39:D39"/>
    <mergeCell ref="E39:F39"/>
    <mergeCell ref="G39:H39"/>
    <mergeCell ref="I39:J39"/>
    <mergeCell ref="B36:D36"/>
    <mergeCell ref="E36:F36"/>
    <mergeCell ref="G36:H36"/>
    <mergeCell ref="I36:J36"/>
    <mergeCell ref="B37:D37"/>
    <mergeCell ref="E37:F37"/>
    <mergeCell ref="G37:H37"/>
    <mergeCell ref="I37:J37"/>
    <mergeCell ref="B30:D30"/>
    <mergeCell ref="B31:D31"/>
    <mergeCell ref="B32:D32"/>
    <mergeCell ref="B33:D33"/>
    <mergeCell ref="B34:D34"/>
    <mergeCell ref="B35:D35"/>
    <mergeCell ref="B28:D28"/>
    <mergeCell ref="E28:F28"/>
    <mergeCell ref="G28:H28"/>
    <mergeCell ref="I28:J28"/>
    <mergeCell ref="B29:D29"/>
    <mergeCell ref="E29:F29"/>
    <mergeCell ref="G29:H29"/>
    <mergeCell ref="I29:J29"/>
    <mergeCell ref="E26:F26"/>
    <mergeCell ref="G26:H26"/>
    <mergeCell ref="I26:J26"/>
    <mergeCell ref="K26:L26"/>
    <mergeCell ref="B27:D27"/>
    <mergeCell ref="G27:H27"/>
    <mergeCell ref="I27:J27"/>
    <mergeCell ref="A23:L23"/>
    <mergeCell ref="B24:D24"/>
    <mergeCell ref="E24:L24"/>
    <mergeCell ref="B25:D25"/>
    <mergeCell ref="E25:F25"/>
    <mergeCell ref="G25:H25"/>
    <mergeCell ref="I25:J25"/>
    <mergeCell ref="K25:L25"/>
    <mergeCell ref="A21:B21"/>
    <mergeCell ref="C21:E21"/>
    <mergeCell ref="F21:G21"/>
    <mergeCell ref="H21:J21"/>
    <mergeCell ref="K21:L21"/>
    <mergeCell ref="A22:B22"/>
    <mergeCell ref="C22:E22"/>
    <mergeCell ref="F22:G22"/>
    <mergeCell ref="H22:J22"/>
    <mergeCell ref="K22:L22"/>
    <mergeCell ref="A19:B19"/>
    <mergeCell ref="C19:E19"/>
    <mergeCell ref="F19:G19"/>
    <mergeCell ref="H19:J19"/>
    <mergeCell ref="K19:L19"/>
    <mergeCell ref="A20:B20"/>
    <mergeCell ref="C20:E20"/>
    <mergeCell ref="F20:G20"/>
    <mergeCell ref="H20:J20"/>
    <mergeCell ref="K20:L20"/>
    <mergeCell ref="G12:L12"/>
    <mergeCell ref="A17:B17"/>
    <mergeCell ref="C17:E17"/>
    <mergeCell ref="F17:G17"/>
    <mergeCell ref="H17:J17"/>
    <mergeCell ref="K17:L17"/>
    <mergeCell ref="A18:B18"/>
    <mergeCell ref="C18:E18"/>
    <mergeCell ref="F18:G18"/>
    <mergeCell ref="H18:J18"/>
    <mergeCell ref="K18:L18"/>
    <mergeCell ref="M1:M157"/>
    <mergeCell ref="A7:F7"/>
    <mergeCell ref="G7:L7"/>
    <mergeCell ref="A8:F8"/>
    <mergeCell ref="G8:L8"/>
    <mergeCell ref="A9:F10"/>
    <mergeCell ref="G9:L10"/>
    <mergeCell ref="A2:L2"/>
    <mergeCell ref="A3:L3"/>
    <mergeCell ref="A4:L4"/>
    <mergeCell ref="A5:L5"/>
    <mergeCell ref="A6:F6"/>
    <mergeCell ref="G6:L6"/>
    <mergeCell ref="D13:F15"/>
    <mergeCell ref="G13:I13"/>
    <mergeCell ref="J13:L13"/>
    <mergeCell ref="G14:H14"/>
    <mergeCell ref="J14:L15"/>
    <mergeCell ref="G15:H15"/>
    <mergeCell ref="A11:C11"/>
    <mergeCell ref="D11:F11"/>
    <mergeCell ref="G11:L11"/>
    <mergeCell ref="A12:C12"/>
    <mergeCell ref="D12:F12"/>
  </mergeCells>
  <pageMargins left="0.7" right="0.7" top="0.34" bottom="0.31" header="0.32" footer="0.3"/>
  <pageSetup scale="76" orientation="portrait" r:id="rId1"/>
  <rowBreaks count="2" manualBreakCount="2">
    <brk id="67" max="16383" man="1"/>
    <brk id="144" max="11" man="1"/>
  </rowBreaks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Q5"/>
  <sheetViews>
    <sheetView workbookViewId="0">
      <selection activeCell="Q3" sqref="Q3"/>
    </sheetView>
  </sheetViews>
  <sheetFormatPr defaultRowHeight="12.75"/>
  <cols>
    <col min="15" max="15" width="12" customWidth="1"/>
  </cols>
  <sheetData>
    <row r="1" spans="1:17" ht="15.75">
      <c r="A1" s="475" t="s">
        <v>289</v>
      </c>
      <c r="B1" s="476"/>
      <c r="C1" s="477"/>
      <c r="D1" s="479" t="s">
        <v>26</v>
      </c>
      <c r="E1" s="479"/>
      <c r="F1" s="475" t="s">
        <v>290</v>
      </c>
      <c r="G1" s="476"/>
      <c r="H1" s="477"/>
      <c r="I1" s="222" t="s">
        <v>26</v>
      </c>
      <c r="J1" s="475"/>
      <c r="K1" s="476"/>
      <c r="L1" s="477"/>
      <c r="M1" s="222"/>
      <c r="N1" s="223" t="s">
        <v>291</v>
      </c>
      <c r="O1" s="20">
        <v>0</v>
      </c>
    </row>
    <row r="2" spans="1:17" ht="15.75">
      <c r="A2" s="475" t="s">
        <v>27</v>
      </c>
      <c r="B2" s="476"/>
      <c r="C2" s="477"/>
      <c r="D2" s="478">
        <v>0.05</v>
      </c>
      <c r="E2" s="479"/>
      <c r="F2" s="479" t="s">
        <v>44</v>
      </c>
      <c r="G2" s="479"/>
      <c r="H2" s="479"/>
      <c r="I2" s="221">
        <v>0.05</v>
      </c>
      <c r="J2" s="475" t="s">
        <v>292</v>
      </c>
      <c r="K2" s="476"/>
      <c r="L2" s="477"/>
      <c r="M2" s="222" t="s">
        <v>26</v>
      </c>
      <c r="N2" s="223" t="s">
        <v>291</v>
      </c>
      <c r="O2" s="20">
        <f>IF(Q2&lt;250001,0,IF(Q2&gt;500000,12500,((Q2-250000)*0.05)))</f>
        <v>12500</v>
      </c>
      <c r="Q2" s="224">
        <f>'Form 16'!K134</f>
        <v>964103</v>
      </c>
    </row>
    <row r="3" spans="1:17" ht="15.75">
      <c r="A3" s="475" t="s">
        <v>28</v>
      </c>
      <c r="B3" s="476"/>
      <c r="C3" s="477"/>
      <c r="D3" s="478">
        <v>0.2</v>
      </c>
      <c r="E3" s="479"/>
      <c r="F3" s="479" t="s">
        <v>28</v>
      </c>
      <c r="G3" s="479"/>
      <c r="H3" s="479"/>
      <c r="I3" s="221">
        <v>0.2</v>
      </c>
      <c r="J3" s="475" t="s">
        <v>28</v>
      </c>
      <c r="K3" s="476"/>
      <c r="L3" s="477"/>
      <c r="M3" s="221">
        <v>0.2</v>
      </c>
      <c r="N3" s="223" t="s">
        <v>291</v>
      </c>
      <c r="O3" s="20">
        <f>(IF(Q2&lt;500001,0,IF(Q2&gt;1000000,100000,((Q2-500000)*0.2))))</f>
        <v>92820.6</v>
      </c>
    </row>
    <row r="4" spans="1:17" ht="15.75">
      <c r="A4" s="480" t="s">
        <v>293</v>
      </c>
      <c r="B4" s="481"/>
      <c r="C4" s="482"/>
      <c r="D4" s="478">
        <v>0.3</v>
      </c>
      <c r="E4" s="479"/>
      <c r="F4" s="479" t="s">
        <v>294</v>
      </c>
      <c r="G4" s="479"/>
      <c r="H4" s="479"/>
      <c r="I4" s="221">
        <v>0.3</v>
      </c>
      <c r="J4" s="475" t="s">
        <v>294</v>
      </c>
      <c r="K4" s="476"/>
      <c r="L4" s="477"/>
      <c r="M4" s="221">
        <v>0.3</v>
      </c>
      <c r="N4" s="223" t="s">
        <v>291</v>
      </c>
      <c r="O4" s="20">
        <f>IF(Q2&lt;1000001,0,((Q2-1000000)*0.3))</f>
        <v>0</v>
      </c>
    </row>
    <row r="5" spans="1:17" ht="15.75">
      <c r="A5" s="472" t="s">
        <v>295</v>
      </c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4"/>
      <c r="N5" s="223" t="s">
        <v>291</v>
      </c>
      <c r="O5" s="19">
        <f>SUM(O1:O4)</f>
        <v>105320.6</v>
      </c>
    </row>
  </sheetData>
  <mergeCells count="17">
    <mergeCell ref="A1:C1"/>
    <mergeCell ref="D1:E1"/>
    <mergeCell ref="F1:H1"/>
    <mergeCell ref="J1:L1"/>
    <mergeCell ref="A2:C2"/>
    <mergeCell ref="D2:E2"/>
    <mergeCell ref="F2:H2"/>
    <mergeCell ref="J2:L2"/>
    <mergeCell ref="A5:M5"/>
    <mergeCell ref="A3:C3"/>
    <mergeCell ref="D3:E3"/>
    <mergeCell ref="F3:H3"/>
    <mergeCell ref="J3:L3"/>
    <mergeCell ref="A4:C4"/>
    <mergeCell ref="D4:E4"/>
    <mergeCell ref="F4:H4"/>
    <mergeCell ref="J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Master Sheet</vt:lpstr>
      <vt:lpstr>GA-55</vt:lpstr>
      <vt:lpstr>Other Deduction</vt:lpstr>
      <vt:lpstr>Form 16</vt:lpstr>
      <vt:lpstr>Sheet1</vt:lpstr>
      <vt:lpstr>'Form 16'!Print_Area</vt:lpstr>
      <vt:lpstr>'GA-55'!Print_Area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abc</cp:lastModifiedBy>
  <cp:lastPrinted>2023-02-17T16:16:26Z</cp:lastPrinted>
  <dcterms:created xsi:type="dcterms:W3CDTF">2013-12-06T08:14:36Z</dcterms:created>
  <dcterms:modified xsi:type="dcterms:W3CDTF">2026-06-07T18:24:01Z</dcterms:modified>
</cp:coreProperties>
</file>