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F243248-79D4-4E3C-AB6B-93604508F779}" xr6:coauthVersionLast="47" xr6:coauthVersionMax="47" xr10:uidLastSave="{00000000-0000-0000-0000-000000000000}"/>
  <bookViews>
    <workbookView xWindow="-120" yWindow="-120" windowWidth="25440" windowHeight="15390" tabRatio="875" activeTab="1" xr2:uid="{00000000-000D-0000-FFFF-FFFF00000000}"/>
  </bookViews>
  <sheets>
    <sheet name="Info" sheetId="21" r:id="rId1"/>
    <sheet name="7th Pay Arrear" sheetId="15" r:id="rId2"/>
    <sheet name="Arrear Probation" sheetId="20" r:id="rId3"/>
    <sheet name="Unlock Arrear Probation" sheetId="23" r:id="rId4"/>
    <sheet name="6th Pay Arrear" sheetId="17" r:id="rId5"/>
    <sheet name="Arrear with Optional Increment" sheetId="19" r:id="rId6"/>
  </sheets>
  <definedNames>
    <definedName name="month">'7th Pay Arrear'!$BB$15:$BB$122</definedName>
    <definedName name="months">'7th Pay Arrear'!$BB$15:$BB$122</definedName>
    <definedName name="_xlnm.Print_Area" localSheetId="4">'6th Pay Arrear'!$A$12:$Y$112</definedName>
    <definedName name="_xlnm.Print_Area" localSheetId="1">'7th Pay Arrear'!$A$12:$Y$112</definedName>
    <definedName name="_xlnm.Print_Area" localSheetId="2">'Arrear Probation'!$A$10:$Z$143</definedName>
    <definedName name="_xlnm.Print_Area" localSheetId="5">'Arrear with Optional Increment'!$A$12:$Z$112</definedName>
    <definedName name="_xlnm.Print_Area" localSheetId="3">'Unlock Arrear Probation'!$A$10:$Z$143</definedName>
    <definedName name="YES">'7th Pay Arrear'!$BB$14:$BC$14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7" i="23" l="1"/>
  <c r="C146" i="23"/>
  <c r="C145" i="23"/>
  <c r="C144" i="23"/>
  <c r="C143" i="23"/>
  <c r="C142" i="23"/>
  <c r="C141" i="23"/>
  <c r="C140" i="23"/>
  <c r="C139" i="23"/>
  <c r="C138" i="23"/>
  <c r="L137" i="23"/>
  <c r="J137" i="23"/>
  <c r="I137" i="23"/>
  <c r="H137" i="23"/>
  <c r="G137" i="23"/>
  <c r="C137" i="23"/>
  <c r="L136" i="23"/>
  <c r="I136" i="23"/>
  <c r="H136" i="23"/>
  <c r="G136" i="23"/>
  <c r="J136" i="23" s="1"/>
  <c r="C136" i="23"/>
  <c r="AR133" i="23"/>
  <c r="AR132" i="23"/>
  <c r="AR131" i="23"/>
  <c r="AR130" i="23"/>
  <c r="AR129" i="23"/>
  <c r="AR128" i="23"/>
  <c r="AR127" i="23"/>
  <c r="AR126" i="23"/>
  <c r="AR125" i="23"/>
  <c r="AR124" i="23"/>
  <c r="AR123" i="23"/>
  <c r="AR122" i="23"/>
  <c r="AZ121" i="23"/>
  <c r="AY121" i="23"/>
  <c r="AR121" i="23"/>
  <c r="AZ120" i="23"/>
  <c r="AY120" i="23"/>
  <c r="AR120" i="23"/>
  <c r="AZ119" i="23"/>
  <c r="AY119" i="23"/>
  <c r="AR119" i="23"/>
  <c r="AZ118" i="23"/>
  <c r="AY118" i="23"/>
  <c r="AR118" i="23"/>
  <c r="AZ117" i="23"/>
  <c r="AY117" i="23"/>
  <c r="AR117" i="23"/>
  <c r="AZ116" i="23"/>
  <c r="AY116" i="23"/>
  <c r="AR116" i="23"/>
  <c r="AZ115" i="23"/>
  <c r="AY115" i="23"/>
  <c r="AR115" i="23"/>
  <c r="AZ114" i="23"/>
  <c r="AY114" i="23"/>
  <c r="AR114" i="23"/>
  <c r="AZ113" i="23"/>
  <c r="AY113" i="23"/>
  <c r="AR113" i="23"/>
  <c r="AZ112" i="23"/>
  <c r="AY112" i="23"/>
  <c r="AR112" i="23"/>
  <c r="AZ111" i="23"/>
  <c r="AY111" i="23"/>
  <c r="AR111" i="23"/>
  <c r="AZ110" i="23"/>
  <c r="AY110" i="23"/>
  <c r="AR110" i="23"/>
  <c r="AZ109" i="23"/>
  <c r="AY109" i="23"/>
  <c r="AR109" i="23"/>
  <c r="AZ108" i="23"/>
  <c r="AY108" i="23"/>
  <c r="AT108" i="23"/>
  <c r="AT109" i="23" s="1"/>
  <c r="AT110" i="23" s="1"/>
  <c r="AT111" i="23" s="1"/>
  <c r="AT112" i="23" s="1"/>
  <c r="AT113" i="23" s="1"/>
  <c r="AT114" i="23" s="1"/>
  <c r="AT115" i="23" s="1"/>
  <c r="AT116" i="23" s="1"/>
  <c r="AT117" i="23" s="1"/>
  <c r="AT118" i="23" s="1"/>
  <c r="AT119" i="23" s="1"/>
  <c r="AT120" i="23" s="1"/>
  <c r="AT121" i="23" s="1"/>
  <c r="AT122" i="23" s="1"/>
  <c r="AT123" i="23" s="1"/>
  <c r="AT124" i="23" s="1"/>
  <c r="AT125" i="23" s="1"/>
  <c r="AT126" i="23" s="1"/>
  <c r="AT127" i="23" s="1"/>
  <c r="AT128" i="23" s="1"/>
  <c r="AT129" i="23" s="1"/>
  <c r="AT130" i="23" s="1"/>
  <c r="AT131" i="23" s="1"/>
  <c r="AT132" i="23" s="1"/>
  <c r="AT133" i="23" s="1"/>
  <c r="AR108" i="23"/>
  <c r="AZ107" i="23"/>
  <c r="AY107" i="23"/>
  <c r="AT107" i="23"/>
  <c r="AR107" i="23"/>
  <c r="AZ106" i="23"/>
  <c r="AY106" i="23"/>
  <c r="AR106" i="23"/>
  <c r="AZ105" i="23"/>
  <c r="AY105" i="23"/>
  <c r="AR105" i="23"/>
  <c r="AZ104" i="23"/>
  <c r="AY104" i="23"/>
  <c r="AR104" i="23"/>
  <c r="AZ103" i="23"/>
  <c r="AY103" i="23"/>
  <c r="AR103" i="23"/>
  <c r="AZ102" i="23"/>
  <c r="AY102" i="23"/>
  <c r="AR102" i="23"/>
  <c r="AZ101" i="23"/>
  <c r="AY101" i="23"/>
  <c r="AR101" i="23"/>
  <c r="AZ100" i="23"/>
  <c r="AY100" i="23"/>
  <c r="AR100" i="23"/>
  <c r="AZ99" i="23"/>
  <c r="AY99" i="23"/>
  <c r="AR99" i="23"/>
  <c r="AZ98" i="23"/>
  <c r="AY98" i="23"/>
  <c r="AR98" i="23"/>
  <c r="AZ97" i="23"/>
  <c r="AY97" i="23"/>
  <c r="AR97" i="23"/>
  <c r="AZ96" i="23"/>
  <c r="AY96" i="23"/>
  <c r="AR96" i="23"/>
  <c r="AZ95" i="23"/>
  <c r="AY95" i="23"/>
  <c r="AR95" i="23"/>
  <c r="AZ94" i="23"/>
  <c r="AY94" i="23"/>
  <c r="AR94" i="23"/>
  <c r="AZ93" i="23"/>
  <c r="AY93" i="23"/>
  <c r="AR93" i="23"/>
  <c r="AZ92" i="23"/>
  <c r="AY92" i="23"/>
  <c r="AR92" i="23"/>
  <c r="AZ91" i="23"/>
  <c r="AY91" i="23"/>
  <c r="AR91" i="23"/>
  <c r="AZ90" i="23"/>
  <c r="AY90" i="23"/>
  <c r="AR90" i="23"/>
  <c r="AZ89" i="23"/>
  <c r="AY89" i="23"/>
  <c r="AR89" i="23"/>
  <c r="AZ88" i="23"/>
  <c r="AY88" i="23"/>
  <c r="AR88" i="23"/>
  <c r="AZ87" i="23"/>
  <c r="AY87" i="23"/>
  <c r="AR87" i="23"/>
  <c r="AZ86" i="23"/>
  <c r="AY86" i="23"/>
  <c r="AR86" i="23"/>
  <c r="AZ85" i="23"/>
  <c r="AY85" i="23"/>
  <c r="AR85" i="23"/>
  <c r="AZ84" i="23"/>
  <c r="AY84" i="23"/>
  <c r="AR84" i="23"/>
  <c r="AZ83" i="23"/>
  <c r="AY83" i="23"/>
  <c r="AR83" i="23"/>
  <c r="AZ82" i="23"/>
  <c r="AY82" i="23"/>
  <c r="AR82" i="23"/>
  <c r="AZ81" i="23"/>
  <c r="AY81" i="23"/>
  <c r="AR81" i="23"/>
  <c r="AZ80" i="23"/>
  <c r="AY80" i="23"/>
  <c r="AR80" i="23"/>
  <c r="AZ79" i="23"/>
  <c r="AY79" i="23"/>
  <c r="AR79" i="23"/>
  <c r="AZ78" i="23"/>
  <c r="AY78" i="23"/>
  <c r="AR78" i="23"/>
  <c r="AZ77" i="23"/>
  <c r="AY77" i="23"/>
  <c r="AR77" i="23"/>
  <c r="AZ76" i="23"/>
  <c r="AY76" i="23"/>
  <c r="AR76" i="23"/>
  <c r="AZ75" i="23"/>
  <c r="AY75" i="23"/>
  <c r="AR75" i="23"/>
  <c r="AZ74" i="23"/>
  <c r="AY74" i="23"/>
  <c r="AT74" i="23"/>
  <c r="AT75" i="23" s="1"/>
  <c r="AT76" i="23" s="1"/>
  <c r="AT77" i="23" s="1"/>
  <c r="AT78" i="23" s="1"/>
  <c r="AT79" i="23" s="1"/>
  <c r="AT80" i="23" s="1"/>
  <c r="AT81" i="23" s="1"/>
  <c r="AT82" i="23" s="1"/>
  <c r="AT83" i="23" s="1"/>
  <c r="AT84" i="23" s="1"/>
  <c r="AT85" i="23" s="1"/>
  <c r="AT86" i="23" s="1"/>
  <c r="AT87" i="23" s="1"/>
  <c r="AT88" i="23" s="1"/>
  <c r="AT89" i="23" s="1"/>
  <c r="AT90" i="23" s="1"/>
  <c r="AT91" i="23" s="1"/>
  <c r="AT92" i="23" s="1"/>
  <c r="AT93" i="23" s="1"/>
  <c r="AT94" i="23" s="1"/>
  <c r="AT95" i="23" s="1"/>
  <c r="AT96" i="23" s="1"/>
  <c r="AT97" i="23" s="1"/>
  <c r="AT98" i="23" s="1"/>
  <c r="AT99" i="23" s="1"/>
  <c r="AT100" i="23" s="1"/>
  <c r="AT101" i="23" s="1"/>
  <c r="AT102" i="23" s="1"/>
  <c r="AT103" i="23" s="1"/>
  <c r="AT104" i="23" s="1"/>
  <c r="AT105" i="23" s="1"/>
  <c r="AT106" i="23" s="1"/>
  <c r="AR74" i="23"/>
  <c r="AZ73" i="23"/>
  <c r="AY73" i="23"/>
  <c r="AR73" i="23"/>
  <c r="AZ72" i="23"/>
  <c r="AY72" i="23"/>
  <c r="AR72" i="23"/>
  <c r="AZ71" i="23"/>
  <c r="AY71" i="23"/>
  <c r="AR71" i="23"/>
  <c r="AZ70" i="23"/>
  <c r="AY70" i="23"/>
  <c r="AT70" i="23"/>
  <c r="AT71" i="23" s="1"/>
  <c r="AT72" i="23" s="1"/>
  <c r="AT73" i="23" s="1"/>
  <c r="AR70" i="23"/>
  <c r="AZ69" i="23"/>
  <c r="AY69" i="23"/>
  <c r="AR69" i="23"/>
  <c r="AZ68" i="23"/>
  <c r="AY68" i="23"/>
  <c r="AT68" i="23"/>
  <c r="AT69" i="23" s="1"/>
  <c r="AR68" i="23"/>
  <c r="AZ67" i="23"/>
  <c r="AY67" i="23"/>
  <c r="AT67" i="23"/>
  <c r="AR67" i="23"/>
  <c r="AZ66" i="23"/>
  <c r="AY66" i="23"/>
  <c r="AR66" i="23"/>
  <c r="AZ65" i="23"/>
  <c r="AY65" i="23"/>
  <c r="AR65" i="23"/>
  <c r="AZ64" i="23"/>
  <c r="AY64" i="23"/>
  <c r="AR64" i="23"/>
  <c r="AZ63" i="23"/>
  <c r="AY63" i="23"/>
  <c r="AR63" i="23"/>
  <c r="AZ62" i="23"/>
  <c r="AY62" i="23"/>
  <c r="AR62" i="23"/>
  <c r="AZ61" i="23"/>
  <c r="AY61" i="23"/>
  <c r="AR61" i="23"/>
  <c r="AZ60" i="23"/>
  <c r="AY60" i="23"/>
  <c r="AR60" i="23"/>
  <c r="AZ59" i="23"/>
  <c r="AY59" i="23"/>
  <c r="AR59" i="23"/>
  <c r="AZ58" i="23"/>
  <c r="AY58" i="23"/>
  <c r="AR58" i="23"/>
  <c r="AZ57" i="23"/>
  <c r="AY57" i="23"/>
  <c r="AR57" i="23"/>
  <c r="AZ56" i="23"/>
  <c r="AY56" i="23"/>
  <c r="AR56" i="23"/>
  <c r="AZ55" i="23"/>
  <c r="AY55" i="23"/>
  <c r="AR55" i="23"/>
  <c r="AZ54" i="23"/>
  <c r="AY54" i="23"/>
  <c r="AR54" i="23"/>
  <c r="AZ53" i="23"/>
  <c r="AY53" i="23"/>
  <c r="AR53" i="23"/>
  <c r="AZ52" i="23"/>
  <c r="AY52" i="23"/>
  <c r="AR52" i="23"/>
  <c r="AZ51" i="23"/>
  <c r="AY51" i="23"/>
  <c r="AR51" i="23"/>
  <c r="AZ50" i="23"/>
  <c r="AY50" i="23"/>
  <c r="AR50" i="23"/>
  <c r="AZ49" i="23"/>
  <c r="AY49" i="23"/>
  <c r="AR49" i="23"/>
  <c r="AZ48" i="23"/>
  <c r="AY48" i="23"/>
  <c r="AR48" i="23"/>
  <c r="AZ47" i="23"/>
  <c r="AY47" i="23"/>
  <c r="AR47" i="23"/>
  <c r="AZ46" i="23"/>
  <c r="AY46" i="23"/>
  <c r="AR46" i="23"/>
  <c r="AZ45" i="23"/>
  <c r="AY45" i="23"/>
  <c r="AR45" i="23"/>
  <c r="AZ44" i="23"/>
  <c r="AY44" i="23"/>
  <c r="AR44" i="23"/>
  <c r="AZ43" i="23"/>
  <c r="AY43" i="23"/>
  <c r="AR43" i="23"/>
  <c r="AZ42" i="23"/>
  <c r="AY42" i="23"/>
  <c r="AR42" i="23"/>
  <c r="AZ41" i="23"/>
  <c r="AY41" i="23"/>
  <c r="AR41" i="23"/>
  <c r="AZ40" i="23"/>
  <c r="AY40" i="23"/>
  <c r="AR40" i="23"/>
  <c r="AZ39" i="23"/>
  <c r="AY39" i="23"/>
  <c r="AR39" i="23"/>
  <c r="AZ38" i="23"/>
  <c r="AY38" i="23"/>
  <c r="AR38" i="23"/>
  <c r="AZ37" i="23"/>
  <c r="AY37" i="23"/>
  <c r="AR37" i="23"/>
  <c r="AZ36" i="23"/>
  <c r="AY36" i="23"/>
  <c r="AR36" i="23"/>
  <c r="AZ35" i="23"/>
  <c r="AY35" i="23"/>
  <c r="AR35" i="23"/>
  <c r="AZ34" i="23"/>
  <c r="AY34" i="23"/>
  <c r="AR34" i="23"/>
  <c r="AZ33" i="23"/>
  <c r="AY33" i="23"/>
  <c r="AR33" i="23"/>
  <c r="AZ32" i="23"/>
  <c r="AY32" i="23"/>
  <c r="AR32" i="23"/>
  <c r="AZ31" i="23"/>
  <c r="AY31" i="23"/>
  <c r="AR31" i="23"/>
  <c r="AZ30" i="23"/>
  <c r="AY30" i="23"/>
  <c r="AR30" i="23"/>
  <c r="AZ29" i="23"/>
  <c r="AY29" i="23"/>
  <c r="AR29" i="23"/>
  <c r="AZ28" i="23"/>
  <c r="AY28" i="23"/>
  <c r="AR28" i="23"/>
  <c r="AZ27" i="23"/>
  <c r="AY27" i="23"/>
  <c r="AR27" i="23"/>
  <c r="AZ26" i="23"/>
  <c r="AY26" i="23"/>
  <c r="AR26" i="23"/>
  <c r="AZ25" i="23"/>
  <c r="AY25" i="23"/>
  <c r="AR25" i="23"/>
  <c r="AZ24" i="23"/>
  <c r="AY24" i="23"/>
  <c r="AR24" i="23"/>
  <c r="AZ23" i="23"/>
  <c r="AY23" i="23"/>
  <c r="AT23" i="23"/>
  <c r="AT24" i="23" s="1"/>
  <c r="AT25" i="23" s="1"/>
  <c r="AT26" i="23" s="1"/>
  <c r="AT27" i="23" s="1"/>
  <c r="AT28" i="23" s="1"/>
  <c r="AT29" i="23" s="1"/>
  <c r="AT30" i="23" s="1"/>
  <c r="AT31" i="23" s="1"/>
  <c r="AT32" i="23" s="1"/>
  <c r="AT33" i="23" s="1"/>
  <c r="AT34" i="23" s="1"/>
  <c r="AT35" i="23" s="1"/>
  <c r="AT36" i="23" s="1"/>
  <c r="AT37" i="23" s="1"/>
  <c r="AT38" i="23" s="1"/>
  <c r="AT39" i="23" s="1"/>
  <c r="AT40" i="23" s="1"/>
  <c r="AT41" i="23" s="1"/>
  <c r="AT42" i="23" s="1"/>
  <c r="AT43" i="23" s="1"/>
  <c r="AT44" i="23" s="1"/>
  <c r="AT45" i="23" s="1"/>
  <c r="AT46" i="23" s="1"/>
  <c r="AT47" i="23" s="1"/>
  <c r="AT48" i="23" s="1"/>
  <c r="AT49" i="23" s="1"/>
  <c r="AT50" i="23" s="1"/>
  <c r="AT51" i="23" s="1"/>
  <c r="AT52" i="23" s="1"/>
  <c r="AT53" i="23" s="1"/>
  <c r="AT54" i="23" s="1"/>
  <c r="AT55" i="23" s="1"/>
  <c r="AT56" i="23" s="1"/>
  <c r="AT57" i="23" s="1"/>
  <c r="AT58" i="23" s="1"/>
  <c r="AT59" i="23" s="1"/>
  <c r="AT60" i="23" s="1"/>
  <c r="AT61" i="23" s="1"/>
  <c r="AT62" i="23" s="1"/>
  <c r="AT63" i="23" s="1"/>
  <c r="AT64" i="23" s="1"/>
  <c r="AT65" i="23" s="1"/>
  <c r="AT66" i="23" s="1"/>
  <c r="AR23" i="23"/>
  <c r="AZ22" i="23"/>
  <c r="AY22" i="23"/>
  <c r="AR22" i="23"/>
  <c r="AZ21" i="23"/>
  <c r="AY21" i="23"/>
  <c r="AR21" i="23"/>
  <c r="AZ20" i="23"/>
  <c r="AY20" i="23"/>
  <c r="AR20" i="23"/>
  <c r="AZ19" i="23"/>
  <c r="AY19" i="23"/>
  <c r="AR19" i="23"/>
  <c r="AZ18" i="23"/>
  <c r="AY18" i="23"/>
  <c r="AR18" i="23"/>
  <c r="AZ17" i="23"/>
  <c r="AY17" i="23"/>
  <c r="AR17" i="23"/>
  <c r="AZ16" i="23"/>
  <c r="AY16" i="23"/>
  <c r="AR16" i="23"/>
  <c r="AZ15" i="23"/>
  <c r="AY15" i="23"/>
  <c r="AV15" i="23"/>
  <c r="AV16" i="23" s="1"/>
  <c r="AV17" i="23" s="1"/>
  <c r="AV18" i="23" s="1"/>
  <c r="AV19" i="23" s="1"/>
  <c r="AV20" i="23" s="1"/>
  <c r="AV21" i="23" s="1"/>
  <c r="AV22" i="23" s="1"/>
  <c r="AV23" i="23" s="1"/>
  <c r="AV24" i="23" s="1"/>
  <c r="AV25" i="23" s="1"/>
  <c r="AV26" i="23" s="1"/>
  <c r="AV27" i="23" s="1"/>
  <c r="AV28" i="23" s="1"/>
  <c r="AV29" i="23" s="1"/>
  <c r="AV30" i="23" s="1"/>
  <c r="AV31" i="23" s="1"/>
  <c r="AV32" i="23" s="1"/>
  <c r="AV33" i="23" s="1"/>
  <c r="AV34" i="23" s="1"/>
  <c r="AV35" i="23" s="1"/>
  <c r="AV36" i="23" s="1"/>
  <c r="AV37" i="23" s="1"/>
  <c r="AV38" i="23" s="1"/>
  <c r="AV39" i="23" s="1"/>
  <c r="AV40" i="23" s="1"/>
  <c r="AV41" i="23" s="1"/>
  <c r="AV42" i="23" s="1"/>
  <c r="AV43" i="23" s="1"/>
  <c r="AV44" i="23" s="1"/>
  <c r="AV45" i="23" s="1"/>
  <c r="AV46" i="23" s="1"/>
  <c r="AV47" i="23" s="1"/>
  <c r="AV48" i="23" s="1"/>
  <c r="AV49" i="23" s="1"/>
  <c r="AV50" i="23" s="1"/>
  <c r="AV51" i="23" s="1"/>
  <c r="AV52" i="23" s="1"/>
  <c r="AV53" i="23" s="1"/>
  <c r="AV54" i="23" s="1"/>
  <c r="AV55" i="23" s="1"/>
  <c r="AV56" i="23" s="1"/>
  <c r="AV57" i="23" s="1"/>
  <c r="AV58" i="23" s="1"/>
  <c r="AV59" i="23" s="1"/>
  <c r="AV60" i="23" s="1"/>
  <c r="AV61" i="23" s="1"/>
  <c r="AV62" i="23" s="1"/>
  <c r="AV63" i="23" s="1"/>
  <c r="AV64" i="23" s="1"/>
  <c r="AV65" i="23" s="1"/>
  <c r="AV66" i="23" s="1"/>
  <c r="AV67" i="23" s="1"/>
  <c r="AV68" i="23" s="1"/>
  <c r="AV69" i="23" s="1"/>
  <c r="AV70" i="23" s="1"/>
  <c r="AV71" i="23" s="1"/>
  <c r="AV72" i="23" s="1"/>
  <c r="AV73" i="23" s="1"/>
  <c r="AV74" i="23" s="1"/>
  <c r="AV75" i="23" s="1"/>
  <c r="AV76" i="23" s="1"/>
  <c r="AV77" i="23" s="1"/>
  <c r="AV78" i="23" s="1"/>
  <c r="AV79" i="23" s="1"/>
  <c r="AV80" i="23" s="1"/>
  <c r="AV81" i="23" s="1"/>
  <c r="AV82" i="23" s="1"/>
  <c r="AV83" i="23" s="1"/>
  <c r="AV84" i="23" s="1"/>
  <c r="AV85" i="23" s="1"/>
  <c r="AV86" i="23" s="1"/>
  <c r="AV87" i="23" s="1"/>
  <c r="AV88" i="23" s="1"/>
  <c r="AV89" i="23" s="1"/>
  <c r="AV90" i="23" s="1"/>
  <c r="AV91" i="23" s="1"/>
  <c r="AV92" i="23" s="1"/>
  <c r="AV93" i="23" s="1"/>
  <c r="AV94" i="23" s="1"/>
  <c r="AV95" i="23" s="1"/>
  <c r="AV96" i="23" s="1"/>
  <c r="AV97" i="23" s="1"/>
  <c r="AV98" i="23" s="1"/>
  <c r="AV99" i="23" s="1"/>
  <c r="AV100" i="23" s="1"/>
  <c r="AV101" i="23" s="1"/>
  <c r="AV102" i="23" s="1"/>
  <c r="AV103" i="23" s="1"/>
  <c r="AV104" i="23" s="1"/>
  <c r="AV105" i="23" s="1"/>
  <c r="AV106" i="23" s="1"/>
  <c r="AV107" i="23" s="1"/>
  <c r="AV108" i="23" s="1"/>
  <c r="AV109" i="23" s="1"/>
  <c r="AV110" i="23" s="1"/>
  <c r="AV111" i="23" s="1"/>
  <c r="AV112" i="23" s="1"/>
  <c r="AV113" i="23" s="1"/>
  <c r="AV114" i="23" s="1"/>
  <c r="AV115" i="23" s="1"/>
  <c r="AV116" i="23" s="1"/>
  <c r="AV117" i="23" s="1"/>
  <c r="AV118" i="23" s="1"/>
  <c r="AV119" i="23" s="1"/>
  <c r="AV120" i="23" s="1"/>
  <c r="AV121" i="23" s="1"/>
  <c r="AV122" i="23" s="1"/>
  <c r="AV123" i="23" s="1"/>
  <c r="AV124" i="23" s="1"/>
  <c r="AV125" i="23" s="1"/>
  <c r="AV126" i="23" s="1"/>
  <c r="AV127" i="23" s="1"/>
  <c r="AV128" i="23" s="1"/>
  <c r="AV129" i="23" s="1"/>
  <c r="AV130" i="23" s="1"/>
  <c r="AV131" i="23" s="1"/>
  <c r="AV132" i="23" s="1"/>
  <c r="AV133" i="23" s="1"/>
  <c r="AR15" i="23"/>
  <c r="AC15" i="23"/>
  <c r="AD15" i="23" s="1"/>
  <c r="AZ14" i="23"/>
  <c r="AY14" i="23"/>
  <c r="AR14" i="23"/>
  <c r="AZ13" i="23"/>
  <c r="AY13" i="23"/>
  <c r="AV13" i="23"/>
  <c r="AV14" i="23" s="1"/>
  <c r="AR13" i="23"/>
  <c r="R12" i="23"/>
  <c r="I12" i="23"/>
  <c r="AO10" i="23"/>
  <c r="AW51" i="23" s="1"/>
  <c r="B10" i="23"/>
  <c r="L8" i="23"/>
  <c r="M8" i="23" s="1"/>
  <c r="O7" i="23"/>
  <c r="P7" i="23" s="1"/>
  <c r="L7" i="23"/>
  <c r="P11" i="23" s="1"/>
  <c r="AE2" i="23"/>
  <c r="G136" i="20"/>
  <c r="H136" i="20"/>
  <c r="I136" i="20"/>
  <c r="L136" i="20"/>
  <c r="G137" i="20"/>
  <c r="H137" i="20"/>
  <c r="I137" i="20"/>
  <c r="L137" i="20"/>
  <c r="BD133" i="20"/>
  <c r="BD134" i="20"/>
  <c r="BD135" i="20"/>
  <c r="BD132" i="20"/>
  <c r="AR133" i="20"/>
  <c r="BD124" i="20"/>
  <c r="BD125" i="20"/>
  <c r="BD126" i="20"/>
  <c r="BD127" i="20"/>
  <c r="BD128" i="20"/>
  <c r="BD129" i="20"/>
  <c r="BD130" i="20"/>
  <c r="BD131" i="20"/>
  <c r="AR121" i="20"/>
  <c r="AR122" i="20"/>
  <c r="AR123" i="20"/>
  <c r="AR124" i="20"/>
  <c r="AR125" i="20"/>
  <c r="AR126" i="20"/>
  <c r="AR127" i="20"/>
  <c r="AR128" i="20"/>
  <c r="AR129" i="20"/>
  <c r="AR130" i="20"/>
  <c r="AR131" i="20"/>
  <c r="AR132" i="20"/>
  <c r="AV124" i="19"/>
  <c r="AV125" i="19" s="1"/>
  <c r="AV126" i="19" s="1"/>
  <c r="AV127" i="19" s="1"/>
  <c r="AV128" i="19" s="1"/>
  <c r="AV129" i="19" s="1"/>
  <c r="AV130" i="19" s="1"/>
  <c r="AV131" i="19" s="1"/>
  <c r="AV132" i="19" s="1"/>
  <c r="AV133" i="19" s="1"/>
  <c r="AV134" i="19" s="1"/>
  <c r="AV135" i="19" s="1"/>
  <c r="AR135" i="19"/>
  <c r="AR134" i="19"/>
  <c r="AR133" i="19"/>
  <c r="AR132" i="19"/>
  <c r="AR131" i="19"/>
  <c r="AR130" i="19"/>
  <c r="AR129" i="19"/>
  <c r="AR128" i="19"/>
  <c r="AR127" i="19"/>
  <c r="AR126" i="19"/>
  <c r="AR125" i="19"/>
  <c r="AT124" i="19"/>
  <c r="AT125" i="19" s="1"/>
  <c r="AT126" i="19" s="1"/>
  <c r="AT127" i="19" s="1"/>
  <c r="AT128" i="19" s="1"/>
  <c r="AT129" i="19" s="1"/>
  <c r="AT130" i="19" s="1"/>
  <c r="AT131" i="19" s="1"/>
  <c r="AT132" i="19" s="1"/>
  <c r="AT133" i="19" s="1"/>
  <c r="AT134" i="19" s="1"/>
  <c r="AT135" i="19" s="1"/>
  <c r="AR124" i="19"/>
  <c r="AV123" i="15"/>
  <c r="AV124" i="15" s="1"/>
  <c r="AV125" i="15" s="1"/>
  <c r="AV126" i="15" s="1"/>
  <c r="AV127" i="15" s="1"/>
  <c r="AV128" i="15" s="1"/>
  <c r="AV129" i="15" s="1"/>
  <c r="AV130" i="15" s="1"/>
  <c r="AV131" i="15" s="1"/>
  <c r="AV132" i="15" s="1"/>
  <c r="AV133" i="15" s="1"/>
  <c r="AV134" i="15" s="1"/>
  <c r="BB126" i="15"/>
  <c r="BB127" i="15"/>
  <c r="BB128" i="15"/>
  <c r="BB129" i="15"/>
  <c r="BB130" i="15"/>
  <c r="BB131" i="15"/>
  <c r="BB132" i="15"/>
  <c r="BB133" i="15"/>
  <c r="BB134" i="15"/>
  <c r="AS125" i="15"/>
  <c r="AS126" i="15" s="1"/>
  <c r="AS127" i="15" s="1"/>
  <c r="AS128" i="15" s="1"/>
  <c r="AS129" i="15" s="1"/>
  <c r="AS130" i="15" s="1"/>
  <c r="AS131" i="15" s="1"/>
  <c r="AS132" i="15" s="1"/>
  <c r="AS133" i="15" s="1"/>
  <c r="AS134" i="15" s="1"/>
  <c r="AQ123" i="15"/>
  <c r="AQ124" i="15"/>
  <c r="AQ125" i="15"/>
  <c r="AQ126" i="15"/>
  <c r="AQ127" i="15"/>
  <c r="AQ128" i="15"/>
  <c r="AQ129" i="15"/>
  <c r="AQ130" i="15"/>
  <c r="AQ131" i="15"/>
  <c r="AQ132" i="15"/>
  <c r="AQ133" i="15"/>
  <c r="AQ134" i="15"/>
  <c r="O10" i="17"/>
  <c r="N10" i="17"/>
  <c r="O10" i="19"/>
  <c r="Y10" i="19"/>
  <c r="Y9" i="15"/>
  <c r="P10" i="19"/>
  <c r="T16" i="15"/>
  <c r="AB17" i="15"/>
  <c r="AC17" i="15" s="1"/>
  <c r="AQ17" i="15"/>
  <c r="BB17" i="15" s="1"/>
  <c r="AZ17" i="15"/>
  <c r="AQ18" i="15"/>
  <c r="BB18" i="15" s="1"/>
  <c r="AZ18" i="15"/>
  <c r="AQ19" i="15"/>
  <c r="BB19" i="15" s="1"/>
  <c r="AZ19" i="15"/>
  <c r="AQ20" i="15"/>
  <c r="BB20" i="15" s="1"/>
  <c r="AZ20" i="15"/>
  <c r="AQ21" i="15"/>
  <c r="BB21" i="15" s="1"/>
  <c r="AZ21" i="15"/>
  <c r="AQ22" i="15"/>
  <c r="BB22" i="15" s="1"/>
  <c r="AZ22" i="15"/>
  <c r="AQ23" i="15"/>
  <c r="AZ23" i="15"/>
  <c r="BB23" i="15"/>
  <c r="AQ24" i="15"/>
  <c r="BB24" i="15" s="1"/>
  <c r="AZ24" i="15"/>
  <c r="AQ25" i="15"/>
  <c r="BB25" i="15" s="1"/>
  <c r="AZ25" i="15"/>
  <c r="AQ26" i="15"/>
  <c r="BB26" i="15" s="1"/>
  <c r="AZ26" i="15"/>
  <c r="AQ27" i="15"/>
  <c r="BB27" i="15" s="1"/>
  <c r="AU27" i="15"/>
  <c r="AZ27" i="15"/>
  <c r="AQ28" i="15"/>
  <c r="AU28" i="15"/>
  <c r="AZ28" i="15"/>
  <c r="BB28" i="15"/>
  <c r="AQ29" i="15"/>
  <c r="AU29" i="15"/>
  <c r="AZ29" i="15"/>
  <c r="BB29" i="15"/>
  <c r="AQ30" i="15"/>
  <c r="BB30" i="15" s="1"/>
  <c r="AU30" i="15"/>
  <c r="AZ30" i="15"/>
  <c r="AQ31" i="15"/>
  <c r="BB31" i="15" s="1"/>
  <c r="AU31" i="15"/>
  <c r="AZ31" i="15"/>
  <c r="AQ32" i="15"/>
  <c r="AU32" i="15"/>
  <c r="AZ32" i="15"/>
  <c r="BB32" i="15"/>
  <c r="AQ33" i="15"/>
  <c r="AU33" i="15"/>
  <c r="AZ33" i="15"/>
  <c r="BB33" i="15"/>
  <c r="AQ34" i="15"/>
  <c r="BB34" i="15" s="1"/>
  <c r="AU34" i="15"/>
  <c r="AZ34" i="15"/>
  <c r="AQ35" i="15"/>
  <c r="AU35" i="15"/>
  <c r="AZ35" i="15"/>
  <c r="BB35" i="15"/>
  <c r="AQ36" i="15"/>
  <c r="AU36" i="15"/>
  <c r="AZ36" i="15"/>
  <c r="BB36" i="15"/>
  <c r="AQ37" i="15"/>
  <c r="BB37" i="15" s="1"/>
  <c r="AU37" i="15"/>
  <c r="AZ37" i="15"/>
  <c r="AQ38" i="15"/>
  <c r="BB38" i="15" s="1"/>
  <c r="AU38" i="15"/>
  <c r="AZ38" i="15"/>
  <c r="AQ39" i="15"/>
  <c r="BB39" i="15" s="1"/>
  <c r="AU39" i="15"/>
  <c r="AZ39" i="15"/>
  <c r="AQ40" i="15"/>
  <c r="AU40" i="15"/>
  <c r="AZ40" i="15"/>
  <c r="BB40" i="15"/>
  <c r="AQ41" i="15"/>
  <c r="BB41" i="15" s="1"/>
  <c r="AU41" i="15"/>
  <c r="AZ41" i="15"/>
  <c r="AQ42" i="15"/>
  <c r="AU42" i="15"/>
  <c r="AZ42" i="15"/>
  <c r="BB42" i="15"/>
  <c r="AQ43" i="15"/>
  <c r="BB43" i="15" s="1"/>
  <c r="AU43" i="15"/>
  <c r="AZ43" i="15"/>
  <c r="AQ44" i="15"/>
  <c r="AU44" i="15"/>
  <c r="AZ44" i="15"/>
  <c r="BB44" i="15"/>
  <c r="AQ45" i="15"/>
  <c r="AU45" i="15"/>
  <c r="AZ45" i="15"/>
  <c r="BB45" i="15"/>
  <c r="AQ46" i="15"/>
  <c r="BB46" i="15" s="1"/>
  <c r="AU46" i="15"/>
  <c r="AZ46" i="15"/>
  <c r="AQ47" i="15"/>
  <c r="BB47" i="15" s="1"/>
  <c r="AU47" i="15"/>
  <c r="AZ47" i="15"/>
  <c r="AQ48" i="15"/>
  <c r="BB48" i="15" s="1"/>
  <c r="AU48" i="15"/>
  <c r="AZ48" i="15"/>
  <c r="AQ49" i="15"/>
  <c r="BB49" i="15" s="1"/>
  <c r="AU49" i="15"/>
  <c r="AZ49" i="15"/>
  <c r="AQ50" i="15"/>
  <c r="AU50" i="15"/>
  <c r="AZ50" i="15"/>
  <c r="BB50" i="15"/>
  <c r="AQ51" i="15"/>
  <c r="BB51" i="15" s="1"/>
  <c r="AU51" i="15"/>
  <c r="AZ51" i="15"/>
  <c r="AQ52" i="15"/>
  <c r="BB52" i="15" s="1"/>
  <c r="AU52" i="15"/>
  <c r="AZ52" i="15"/>
  <c r="AQ53" i="15"/>
  <c r="AU53" i="15"/>
  <c r="AZ53" i="15"/>
  <c r="BB53" i="15"/>
  <c r="AQ54" i="15"/>
  <c r="AU54" i="15"/>
  <c r="AZ54" i="15"/>
  <c r="BB54" i="15"/>
  <c r="AQ55" i="15"/>
  <c r="AU55" i="15"/>
  <c r="AZ55" i="15"/>
  <c r="BB55" i="15"/>
  <c r="AQ56" i="15"/>
  <c r="AU56" i="15"/>
  <c r="AZ56" i="15"/>
  <c r="BB56" i="15"/>
  <c r="AQ57" i="15"/>
  <c r="BB57" i="15" s="1"/>
  <c r="AU57" i="15"/>
  <c r="AZ57" i="15"/>
  <c r="AQ58" i="15"/>
  <c r="BB58" i="15" s="1"/>
  <c r="AU58" i="15"/>
  <c r="AZ58" i="15"/>
  <c r="AQ59" i="15"/>
  <c r="BB59" i="15" s="1"/>
  <c r="AU59" i="15"/>
  <c r="AZ59" i="15"/>
  <c r="AQ60" i="15"/>
  <c r="AU60" i="15"/>
  <c r="AZ60" i="15"/>
  <c r="BB60" i="15"/>
  <c r="AQ61" i="15"/>
  <c r="BB61" i="15" s="1"/>
  <c r="AU61" i="15"/>
  <c r="AZ61" i="15"/>
  <c r="AQ62" i="15"/>
  <c r="AU62" i="15"/>
  <c r="AZ62" i="15"/>
  <c r="BB62" i="15"/>
  <c r="AQ63" i="15"/>
  <c r="BB63" i="15" s="1"/>
  <c r="AU63" i="15"/>
  <c r="AZ63" i="15"/>
  <c r="AQ64" i="15"/>
  <c r="BB64" i="15" s="1"/>
  <c r="AU64" i="15"/>
  <c r="AZ64" i="15"/>
  <c r="AQ65" i="15"/>
  <c r="BB65" i="15" s="1"/>
  <c r="AU65" i="15"/>
  <c r="AZ65" i="15"/>
  <c r="AQ66" i="15"/>
  <c r="BB66" i="15" s="1"/>
  <c r="AU66" i="15"/>
  <c r="AZ66" i="15"/>
  <c r="AQ67" i="15"/>
  <c r="BB67" i="15" s="1"/>
  <c r="AU67" i="15"/>
  <c r="AZ67" i="15"/>
  <c r="AQ68" i="15"/>
  <c r="AU68" i="15"/>
  <c r="AZ68" i="15"/>
  <c r="BB68" i="15"/>
  <c r="AQ69" i="15"/>
  <c r="BB69" i="15" s="1"/>
  <c r="AS69" i="15"/>
  <c r="AS70" i="15" s="1"/>
  <c r="AS71" i="15" s="1"/>
  <c r="AS72" i="15" s="1"/>
  <c r="AS73" i="15" s="1"/>
  <c r="AS74" i="15" s="1"/>
  <c r="AS75" i="15" s="1"/>
  <c r="AS76" i="15" s="1"/>
  <c r="AS77" i="15" s="1"/>
  <c r="AS78" i="15" s="1"/>
  <c r="AS79" i="15" s="1"/>
  <c r="AS80" i="15" s="1"/>
  <c r="AS81" i="15" s="1"/>
  <c r="AS82" i="15" s="1"/>
  <c r="AS83" i="15" s="1"/>
  <c r="AS84" i="15" s="1"/>
  <c r="AU69" i="15"/>
  <c r="AZ69" i="15"/>
  <c r="AQ70" i="15"/>
  <c r="AU70" i="15"/>
  <c r="AZ70" i="15"/>
  <c r="BB70" i="15"/>
  <c r="AQ71" i="15"/>
  <c r="BB71" i="15" s="1"/>
  <c r="AU71" i="15"/>
  <c r="AZ71" i="15"/>
  <c r="AQ72" i="15"/>
  <c r="AU72" i="15"/>
  <c r="AZ72" i="15"/>
  <c r="BB72" i="15"/>
  <c r="AQ73" i="15"/>
  <c r="AU73" i="15"/>
  <c r="AZ73" i="15"/>
  <c r="BB73" i="15"/>
  <c r="AQ74" i="15"/>
  <c r="AU74" i="15"/>
  <c r="AZ74" i="15"/>
  <c r="BB74" i="15"/>
  <c r="AQ75" i="15"/>
  <c r="BB75" i="15" s="1"/>
  <c r="AU75" i="15"/>
  <c r="AZ75" i="15"/>
  <c r="AQ76" i="15"/>
  <c r="BB76" i="15" s="1"/>
  <c r="AU76" i="15"/>
  <c r="AZ76" i="15"/>
  <c r="AQ77" i="15"/>
  <c r="BB77" i="15" s="1"/>
  <c r="AU77" i="15"/>
  <c r="AZ77" i="15"/>
  <c r="AQ78" i="15"/>
  <c r="AU78" i="15"/>
  <c r="AZ78" i="15"/>
  <c r="BB78" i="15"/>
  <c r="AQ79" i="15"/>
  <c r="BB79" i="15" s="1"/>
  <c r="AU79" i="15"/>
  <c r="AZ79" i="15"/>
  <c r="AQ80" i="15"/>
  <c r="AU80" i="15"/>
  <c r="AZ80" i="15"/>
  <c r="BB80" i="15"/>
  <c r="AQ81" i="15"/>
  <c r="AU81" i="15"/>
  <c r="AZ81" i="15"/>
  <c r="BB81" i="15"/>
  <c r="AQ82" i="15"/>
  <c r="BB82" i="15" s="1"/>
  <c r="AU82" i="15"/>
  <c r="AZ82" i="15"/>
  <c r="AQ83" i="15"/>
  <c r="BB83" i="15" s="1"/>
  <c r="AU83" i="15"/>
  <c r="AZ83" i="15"/>
  <c r="AQ84" i="15"/>
  <c r="BB84" i="15" s="1"/>
  <c r="AU84" i="15"/>
  <c r="AZ84" i="15"/>
  <c r="AQ85" i="15"/>
  <c r="BB85" i="15" s="1"/>
  <c r="AS85" i="15"/>
  <c r="AS86" i="15" s="1"/>
  <c r="AU85" i="15"/>
  <c r="AZ85" i="15"/>
  <c r="AQ86" i="15"/>
  <c r="AU86" i="15"/>
  <c r="AZ86" i="15"/>
  <c r="BB86" i="15"/>
  <c r="AQ87" i="15"/>
  <c r="BB87" i="15" s="1"/>
  <c r="AS87" i="15"/>
  <c r="AS88" i="15" s="1"/>
  <c r="AS89" i="15" s="1"/>
  <c r="AS90" i="15" s="1"/>
  <c r="AS91" i="15" s="1"/>
  <c r="AS92" i="15" s="1"/>
  <c r="AS93" i="15" s="1"/>
  <c r="AS94" i="15" s="1"/>
  <c r="AS95" i="15" s="1"/>
  <c r="AS96" i="15" s="1"/>
  <c r="AS97" i="15" s="1"/>
  <c r="AS98" i="15" s="1"/>
  <c r="AS99" i="15" s="1"/>
  <c r="AS100" i="15" s="1"/>
  <c r="AS101" i="15" s="1"/>
  <c r="AS102" i="15" s="1"/>
  <c r="AS103" i="15" s="1"/>
  <c r="AS104" i="15" s="1"/>
  <c r="AS105" i="15" s="1"/>
  <c r="AS106" i="15" s="1"/>
  <c r="AS107" i="15" s="1"/>
  <c r="AS108" i="15" s="1"/>
  <c r="AU87" i="15"/>
  <c r="AZ87" i="15"/>
  <c r="AQ88" i="15"/>
  <c r="BB88" i="15" s="1"/>
  <c r="AU88" i="15"/>
  <c r="AZ88" i="15"/>
  <c r="AQ89" i="15"/>
  <c r="AU89" i="15"/>
  <c r="AZ89" i="15"/>
  <c r="BB89" i="15"/>
  <c r="AQ90" i="15"/>
  <c r="BB90" i="15" s="1"/>
  <c r="AU90" i="15"/>
  <c r="AZ90" i="15"/>
  <c r="AQ91" i="15"/>
  <c r="BB91" i="15" s="1"/>
  <c r="AU91" i="15"/>
  <c r="AZ91" i="15"/>
  <c r="AQ92" i="15"/>
  <c r="BB92" i="15" s="1"/>
  <c r="AU92" i="15"/>
  <c r="AZ92" i="15"/>
  <c r="AQ93" i="15"/>
  <c r="AU93" i="15"/>
  <c r="AZ93" i="15"/>
  <c r="BB93" i="15"/>
  <c r="AQ94" i="15"/>
  <c r="AU94" i="15"/>
  <c r="AZ94" i="15"/>
  <c r="BB94" i="15"/>
  <c r="AQ95" i="15"/>
  <c r="BB95" i="15" s="1"/>
  <c r="AU95" i="15"/>
  <c r="AZ95" i="15"/>
  <c r="AQ96" i="15"/>
  <c r="BB96" i="15" s="1"/>
  <c r="AU96" i="15"/>
  <c r="AZ96" i="15"/>
  <c r="AQ97" i="15"/>
  <c r="AU97" i="15"/>
  <c r="AZ97" i="15"/>
  <c r="BB97" i="15"/>
  <c r="AQ98" i="15"/>
  <c r="BB98" i="15" s="1"/>
  <c r="AU98" i="15"/>
  <c r="AZ98" i="15"/>
  <c r="AQ99" i="15"/>
  <c r="BB99" i="15" s="1"/>
  <c r="AU99" i="15"/>
  <c r="AZ99" i="15"/>
  <c r="AQ100" i="15"/>
  <c r="BB100" i="15" s="1"/>
  <c r="AU100" i="15"/>
  <c r="AZ100" i="15"/>
  <c r="AQ101" i="15"/>
  <c r="BB101" i="15" s="1"/>
  <c r="AU101" i="15"/>
  <c r="AZ101" i="15"/>
  <c r="AQ102" i="15"/>
  <c r="AU102" i="15"/>
  <c r="AZ102" i="15"/>
  <c r="BB102" i="15"/>
  <c r="AQ103" i="15"/>
  <c r="AU103" i="15"/>
  <c r="AZ103" i="15"/>
  <c r="BB103" i="15"/>
  <c r="AQ104" i="15"/>
  <c r="AU104" i="15"/>
  <c r="AZ104" i="15"/>
  <c r="BB104" i="15"/>
  <c r="AQ105" i="15"/>
  <c r="AU105" i="15"/>
  <c r="AZ105" i="15"/>
  <c r="BB105" i="15"/>
  <c r="AQ106" i="15"/>
  <c r="AU106" i="15"/>
  <c r="AZ106" i="15"/>
  <c r="BB106" i="15"/>
  <c r="AQ107" i="15"/>
  <c r="AU107" i="15"/>
  <c r="AZ107" i="15"/>
  <c r="BB107" i="15"/>
  <c r="AQ108" i="15"/>
  <c r="AU108" i="15"/>
  <c r="AZ108" i="15"/>
  <c r="BB108" i="15"/>
  <c r="AQ109" i="15"/>
  <c r="AS109" i="15"/>
  <c r="AS110" i="15" s="1"/>
  <c r="AS111" i="15" s="1"/>
  <c r="AS112" i="15" s="1"/>
  <c r="AS113" i="15" s="1"/>
  <c r="AS114" i="15" s="1"/>
  <c r="AS115" i="15" s="1"/>
  <c r="AS116" i="15" s="1"/>
  <c r="AS117" i="15" s="1"/>
  <c r="AS118" i="15" s="1"/>
  <c r="AS119" i="15" s="1"/>
  <c r="AS120" i="15" s="1"/>
  <c r="AS121" i="15" s="1"/>
  <c r="AS122" i="15" s="1"/>
  <c r="AS123" i="15" s="1"/>
  <c r="AS124" i="15" s="1"/>
  <c r="AU109" i="15"/>
  <c r="AZ109" i="15"/>
  <c r="BB109" i="15"/>
  <c r="AQ110" i="15"/>
  <c r="BB110" i="15" s="1"/>
  <c r="AU110" i="15"/>
  <c r="AZ110" i="15"/>
  <c r="AQ111" i="15"/>
  <c r="BB111" i="15" s="1"/>
  <c r="AU111" i="15"/>
  <c r="AZ111" i="15"/>
  <c r="AQ112" i="15"/>
  <c r="BB112" i="15" s="1"/>
  <c r="AU112" i="15"/>
  <c r="AZ112" i="15"/>
  <c r="AQ113" i="15"/>
  <c r="BB113" i="15" s="1"/>
  <c r="AU113" i="15"/>
  <c r="AZ113" i="15"/>
  <c r="AQ114" i="15"/>
  <c r="BB114" i="15" s="1"/>
  <c r="AU114" i="15"/>
  <c r="AZ114" i="15"/>
  <c r="AQ115" i="15"/>
  <c r="BB115" i="15" s="1"/>
  <c r="AU115" i="15"/>
  <c r="AZ115" i="15"/>
  <c r="AQ116" i="15"/>
  <c r="BB116" i="15" s="1"/>
  <c r="AU116" i="15"/>
  <c r="AZ116" i="15"/>
  <c r="AQ117" i="15"/>
  <c r="BB117" i="15" s="1"/>
  <c r="AU117" i="15"/>
  <c r="AZ117" i="15"/>
  <c r="AQ118" i="15"/>
  <c r="BB118" i="15" s="1"/>
  <c r="AU118" i="15"/>
  <c r="AZ118" i="15"/>
  <c r="AQ119" i="15"/>
  <c r="BB119" i="15" s="1"/>
  <c r="AU119" i="15"/>
  <c r="AZ119" i="15"/>
  <c r="AQ120" i="15"/>
  <c r="BB120" i="15" s="1"/>
  <c r="AZ120" i="15"/>
  <c r="AQ121" i="15"/>
  <c r="BB121" i="15" s="1"/>
  <c r="AU121" i="15"/>
  <c r="AZ121" i="15"/>
  <c r="AQ122" i="15"/>
  <c r="BB122" i="15" s="1"/>
  <c r="AU122" i="15"/>
  <c r="AZ122" i="15"/>
  <c r="AU123" i="15"/>
  <c r="BB123" i="15"/>
  <c r="AU124" i="15"/>
  <c r="BB124" i="15"/>
  <c r="AU125" i="15"/>
  <c r="BB125" i="15"/>
  <c r="K9" i="15"/>
  <c r="O13" i="15" s="1"/>
  <c r="N9" i="15"/>
  <c r="O9" i="15" s="1"/>
  <c r="R13" i="15" s="1"/>
  <c r="K10" i="15"/>
  <c r="N10" i="15"/>
  <c r="O10" i="15"/>
  <c r="B12" i="15"/>
  <c r="H14" i="15"/>
  <c r="Q14" i="15"/>
  <c r="AC16" i="23" l="1"/>
  <c r="I7" i="23"/>
  <c r="J7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C15" i="23"/>
  <c r="D15" i="23" s="1"/>
  <c r="AF15" i="23" s="1"/>
  <c r="C8" i="23"/>
  <c r="D8" i="23" s="1"/>
  <c r="C16" i="23"/>
  <c r="AD16" i="23"/>
  <c r="BD133" i="23"/>
  <c r="BD129" i="23"/>
  <c r="BD125" i="23"/>
  <c r="BD132" i="23"/>
  <c r="BD128" i="23"/>
  <c r="BD130" i="23"/>
  <c r="BD126" i="23"/>
  <c r="BD123" i="23"/>
  <c r="BD121" i="23"/>
  <c r="BD135" i="23"/>
  <c r="BD134" i="23"/>
  <c r="BD118" i="23"/>
  <c r="BD114" i="23"/>
  <c r="BD110" i="23"/>
  <c r="BD122" i="23"/>
  <c r="BD119" i="23"/>
  <c r="BD115" i="23"/>
  <c r="BD106" i="23"/>
  <c r="BD131" i="23"/>
  <c r="BD127" i="23"/>
  <c r="BD117" i="23"/>
  <c r="BD116" i="23"/>
  <c r="BD113" i="23"/>
  <c r="BD112" i="23"/>
  <c r="BD107" i="23"/>
  <c r="BD109" i="23"/>
  <c r="BD108" i="23"/>
  <c r="BD124" i="23"/>
  <c r="BD120" i="23"/>
  <c r="BD111" i="23"/>
  <c r="BD105" i="23"/>
  <c r="BD104" i="23"/>
  <c r="BD102" i="23"/>
  <c r="BD97" i="23"/>
  <c r="BD93" i="23"/>
  <c r="BD89" i="23"/>
  <c r="BD94" i="23"/>
  <c r="BD86" i="23"/>
  <c r="BD84" i="23"/>
  <c r="BD82" i="23"/>
  <c r="BD80" i="23"/>
  <c r="BD78" i="23"/>
  <c r="BD76" i="23"/>
  <c r="BD100" i="23"/>
  <c r="BD99" i="23"/>
  <c r="BD92" i="23"/>
  <c r="BD91" i="23"/>
  <c r="BD85" i="23"/>
  <c r="BD83" i="23"/>
  <c r="BD81" i="23"/>
  <c r="BD79" i="23"/>
  <c r="BD77" i="23"/>
  <c r="BD96" i="23"/>
  <c r="BD95" i="23"/>
  <c r="BD88" i="23"/>
  <c r="BD103" i="23"/>
  <c r="BD90" i="23"/>
  <c r="BD101" i="23"/>
  <c r="BD87" i="23"/>
  <c r="BD98" i="23"/>
  <c r="S11" i="23"/>
  <c r="J136" i="20"/>
  <c r="J137" i="20"/>
  <c r="L10" i="15"/>
  <c r="AB18" i="15"/>
  <c r="C10" i="15"/>
  <c r="D10" i="15" s="1"/>
  <c r="C17" i="15"/>
  <c r="D17" i="15" s="1"/>
  <c r="H9" i="15"/>
  <c r="I9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E15" i="23" l="1"/>
  <c r="W15" i="23" s="1"/>
  <c r="AJ15" i="23"/>
  <c r="AG15" i="23"/>
  <c r="AL15" i="23"/>
  <c r="AK15" i="23"/>
  <c r="AP15" i="23"/>
  <c r="AN15" i="23"/>
  <c r="AO15" i="23"/>
  <c r="AM15" i="23"/>
  <c r="G8" i="23"/>
  <c r="E8" i="23" s="1"/>
  <c r="BB10" i="23" s="1"/>
  <c r="D16" i="23"/>
  <c r="AC17" i="23"/>
  <c r="V17" i="15"/>
  <c r="F10" i="15"/>
  <c r="E10" i="15" s="1"/>
  <c r="K17" i="15" s="1"/>
  <c r="AC18" i="15"/>
  <c r="C18" i="15"/>
  <c r="E17" i="15"/>
  <c r="F17" i="15"/>
  <c r="G15" i="23" l="1"/>
  <c r="L15" i="23"/>
  <c r="AD17" i="23"/>
  <c r="C17" i="23"/>
  <c r="AO16" i="23"/>
  <c r="AK16" i="23"/>
  <c r="AG16" i="23"/>
  <c r="AN16" i="23"/>
  <c r="AJ16" i="23"/>
  <c r="AF16" i="23"/>
  <c r="L16" i="23"/>
  <c r="AM16" i="23"/>
  <c r="AL16" i="23"/>
  <c r="AP16" i="23"/>
  <c r="E16" i="23"/>
  <c r="W16" i="23" s="1"/>
  <c r="O17" i="15"/>
  <c r="AB19" i="15"/>
  <c r="D18" i="15"/>
  <c r="M15" i="23" l="1"/>
  <c r="N15" i="23"/>
  <c r="M16" i="23"/>
  <c r="N16" i="23"/>
  <c r="P15" i="23"/>
  <c r="I15" i="23"/>
  <c r="R15" i="23" s="1"/>
  <c r="BF15" i="23"/>
  <c r="U15" i="23" s="1"/>
  <c r="H15" i="23"/>
  <c r="D17" i="23"/>
  <c r="AC18" i="23"/>
  <c r="V18" i="15"/>
  <c r="C19" i="15"/>
  <c r="AC19" i="15"/>
  <c r="E18" i="15"/>
  <c r="F18" i="15" s="1"/>
  <c r="O16" i="23" l="1"/>
  <c r="Q15" i="23"/>
  <c r="T15" i="23" s="1"/>
  <c r="AE15" i="23"/>
  <c r="BA15" i="23"/>
  <c r="AH15" i="23"/>
  <c r="J15" i="23"/>
  <c r="O15" i="23"/>
  <c r="AM17" i="23"/>
  <c r="AO17" i="23"/>
  <c r="AK17" i="23"/>
  <c r="AG17" i="23"/>
  <c r="AP17" i="23"/>
  <c r="AL17" i="23"/>
  <c r="E17" i="23"/>
  <c r="W17" i="23" s="1"/>
  <c r="F16" i="23"/>
  <c r="G16" i="23" s="1"/>
  <c r="AJ17" i="23"/>
  <c r="AN17" i="23"/>
  <c r="AF17" i="23"/>
  <c r="L17" i="23"/>
  <c r="N17" i="23" s="1"/>
  <c r="AD18" i="23"/>
  <c r="C18" i="23"/>
  <c r="D19" i="15"/>
  <c r="AB20" i="15"/>
  <c r="K18" i="15"/>
  <c r="V15" i="23" l="1"/>
  <c r="AO11" i="23"/>
  <c r="AI15" i="23"/>
  <c r="M17" i="23"/>
  <c r="BF16" i="23"/>
  <c r="U16" i="23" s="1"/>
  <c r="P16" i="23"/>
  <c r="I16" i="23"/>
  <c r="R16" i="23" s="1"/>
  <c r="H16" i="23"/>
  <c r="Q16" i="23" s="1"/>
  <c r="D18" i="23"/>
  <c r="AC19" i="23"/>
  <c r="O17" i="23"/>
  <c r="AC20" i="15"/>
  <c r="C20" i="15"/>
  <c r="E19" i="15"/>
  <c r="K19" i="15" s="1"/>
  <c r="V19" i="15"/>
  <c r="O18" i="15"/>
  <c r="J16" i="23" l="1"/>
  <c r="AD19" i="23"/>
  <c r="C19" i="23"/>
  <c r="AO18" i="23"/>
  <c r="AK18" i="23"/>
  <c r="AG18" i="23"/>
  <c r="F17" i="23"/>
  <c r="G17" i="23" s="1"/>
  <c r="AM18" i="23"/>
  <c r="AN18" i="23"/>
  <c r="AJ18" i="23"/>
  <c r="AF18" i="23"/>
  <c r="L18" i="23"/>
  <c r="N18" i="23" s="1"/>
  <c r="AL18" i="23"/>
  <c r="AP18" i="23"/>
  <c r="E18" i="23"/>
  <c r="W18" i="23" s="1"/>
  <c r="BA16" i="23"/>
  <c r="T16" i="23"/>
  <c r="AH16" i="23"/>
  <c r="F19" i="15"/>
  <c r="O19" i="15" s="1"/>
  <c r="D20" i="15"/>
  <c r="AB21" i="15"/>
  <c r="M18" i="23" l="1"/>
  <c r="O18" i="23" s="1"/>
  <c r="P17" i="23"/>
  <c r="BF17" i="23"/>
  <c r="U17" i="23" s="1"/>
  <c r="I17" i="23"/>
  <c r="R17" i="23" s="1"/>
  <c r="H17" i="23"/>
  <c r="Q17" i="23" s="1"/>
  <c r="AC20" i="23"/>
  <c r="D19" i="23"/>
  <c r="AI16" i="23"/>
  <c r="X15" i="23" s="1"/>
  <c r="Y15" i="23" s="1"/>
  <c r="Z15" i="23" s="1"/>
  <c r="V16" i="23"/>
  <c r="AC21" i="15"/>
  <c r="C21" i="15"/>
  <c r="E20" i="15"/>
  <c r="K20" i="15" s="1"/>
  <c r="V20" i="15"/>
  <c r="AM19" i="23" l="1"/>
  <c r="AO19" i="23"/>
  <c r="AK19" i="23"/>
  <c r="F18" i="23"/>
  <c r="G18" i="23" s="1"/>
  <c r="AP19" i="23"/>
  <c r="AL19" i="23"/>
  <c r="E19" i="23"/>
  <c r="W19" i="23" s="1"/>
  <c r="AG19" i="23"/>
  <c r="AJ19" i="23"/>
  <c r="AF19" i="23"/>
  <c r="L19" i="23"/>
  <c r="AN19" i="23"/>
  <c r="BA17" i="23"/>
  <c r="T17" i="23"/>
  <c r="AH17" i="23"/>
  <c r="J17" i="23"/>
  <c r="AD20" i="23"/>
  <c r="C20" i="23"/>
  <c r="F20" i="15"/>
  <c r="O20" i="15" s="1"/>
  <c r="AB22" i="15"/>
  <c r="D21" i="15"/>
  <c r="M19" i="23" l="1"/>
  <c r="N19" i="23"/>
  <c r="BF18" i="23"/>
  <c r="U18" i="23" s="1"/>
  <c r="P18" i="23"/>
  <c r="H18" i="23"/>
  <c r="Q18" i="23" s="1"/>
  <c r="I18" i="23"/>
  <c r="R18" i="23" s="1"/>
  <c r="AI17" i="23"/>
  <c r="X16" i="23" s="1"/>
  <c r="Y16" i="23" s="1"/>
  <c r="Z16" i="23" s="1"/>
  <c r="V17" i="23"/>
  <c r="D20" i="23"/>
  <c r="AC21" i="23"/>
  <c r="AC22" i="15"/>
  <c r="C22" i="15"/>
  <c r="V21" i="15"/>
  <c r="E21" i="15"/>
  <c r="F21" i="15" s="1"/>
  <c r="O19" i="23" l="1"/>
  <c r="J18" i="23"/>
  <c r="BA18" i="23"/>
  <c r="T18" i="23"/>
  <c r="AH18" i="23"/>
  <c r="AP20" i="23"/>
  <c r="AL20" i="23"/>
  <c r="AM20" i="23"/>
  <c r="AG20" i="23"/>
  <c r="F19" i="23"/>
  <c r="G19" i="23" s="1"/>
  <c r="AO20" i="23"/>
  <c r="AJ20" i="23"/>
  <c r="AK20" i="23"/>
  <c r="AF20" i="23"/>
  <c r="L20" i="23"/>
  <c r="E20" i="23"/>
  <c r="W20" i="23" s="1"/>
  <c r="AN20" i="23"/>
  <c r="C21" i="23"/>
  <c r="AD21" i="23"/>
  <c r="K21" i="15"/>
  <c r="O21" i="15" s="1"/>
  <c r="D22" i="15"/>
  <c r="AB23" i="15"/>
  <c r="M20" i="23" l="1"/>
  <c r="AC22" i="23"/>
  <c r="D21" i="23"/>
  <c r="AI18" i="23"/>
  <c r="X17" i="23" s="1"/>
  <c r="Y17" i="23" s="1"/>
  <c r="Z17" i="23" s="1"/>
  <c r="V18" i="23"/>
  <c r="N20" i="23"/>
  <c r="BF19" i="23"/>
  <c r="U19" i="23" s="1"/>
  <c r="P19" i="23"/>
  <c r="H19" i="23"/>
  <c r="Q19" i="23" s="1"/>
  <c r="I19" i="23"/>
  <c r="R19" i="23" s="1"/>
  <c r="C23" i="15"/>
  <c r="AC23" i="15"/>
  <c r="E22" i="15"/>
  <c r="F22" i="15" s="1"/>
  <c r="V22" i="15"/>
  <c r="O20" i="23" l="1"/>
  <c r="BA19" i="23"/>
  <c r="T19" i="23"/>
  <c r="AH19" i="23"/>
  <c r="AN21" i="23"/>
  <c r="AJ21" i="23"/>
  <c r="AF21" i="23"/>
  <c r="L21" i="23"/>
  <c r="AL21" i="23"/>
  <c r="AG21" i="23"/>
  <c r="AO21" i="23"/>
  <c r="F20" i="23"/>
  <c r="G20" i="23" s="1"/>
  <c r="AP21" i="23"/>
  <c r="AK21" i="23"/>
  <c r="E21" i="23"/>
  <c r="W21" i="23" s="1"/>
  <c r="AM21" i="23"/>
  <c r="J19" i="23"/>
  <c r="C22" i="23"/>
  <c r="AD22" i="23"/>
  <c r="K22" i="15"/>
  <c r="D23" i="15"/>
  <c r="AB24" i="15"/>
  <c r="N21" i="23" l="1"/>
  <c r="D22" i="23"/>
  <c r="AC23" i="23"/>
  <c r="AI19" i="23"/>
  <c r="X18" i="23" s="1"/>
  <c r="Y18" i="23" s="1"/>
  <c r="Z18" i="23" s="1"/>
  <c r="V19" i="23"/>
  <c r="BF20" i="23"/>
  <c r="U20" i="23" s="1"/>
  <c r="P20" i="23"/>
  <c r="H20" i="23"/>
  <c r="Q20" i="23" s="1"/>
  <c r="I20" i="23"/>
  <c r="R20" i="23" s="1"/>
  <c r="M21" i="23"/>
  <c r="O21" i="23" s="1"/>
  <c r="V23" i="15"/>
  <c r="E23" i="15"/>
  <c r="K23" i="15" s="1"/>
  <c r="C24" i="15"/>
  <c r="AC24" i="15"/>
  <c r="O22" i="15"/>
  <c r="J20" i="23" l="1"/>
  <c r="C23" i="23"/>
  <c r="AD23" i="23"/>
  <c r="AP22" i="23"/>
  <c r="AL22" i="23"/>
  <c r="E22" i="23"/>
  <c r="W22" i="23" s="1"/>
  <c r="AO22" i="23"/>
  <c r="AK22" i="23"/>
  <c r="AG22" i="23"/>
  <c r="AN22" i="23"/>
  <c r="AF22" i="23"/>
  <c r="L22" i="23"/>
  <c r="F21" i="23"/>
  <c r="G21" i="23" s="1"/>
  <c r="AJ22" i="23"/>
  <c r="AM22" i="23"/>
  <c r="AH20" i="23"/>
  <c r="T20" i="23"/>
  <c r="BA20" i="23"/>
  <c r="F23" i="15"/>
  <c r="O23" i="15" s="1"/>
  <c r="AB25" i="15"/>
  <c r="D24" i="15"/>
  <c r="N22" i="23" l="1"/>
  <c r="AI20" i="23"/>
  <c r="X19" i="23" s="1"/>
  <c r="Y19" i="23" s="1"/>
  <c r="Z19" i="23" s="1"/>
  <c r="V20" i="23"/>
  <c r="M22" i="23"/>
  <c r="AC24" i="23"/>
  <c r="D23" i="23"/>
  <c r="BF21" i="23"/>
  <c r="U21" i="23" s="1"/>
  <c r="P21" i="23"/>
  <c r="H21" i="23"/>
  <c r="Q21" i="23" s="1"/>
  <c r="I21" i="23"/>
  <c r="R21" i="23" s="1"/>
  <c r="E24" i="15"/>
  <c r="F24" i="15" s="1"/>
  <c r="V24" i="15"/>
  <c r="AC25" i="15"/>
  <c r="C25" i="15"/>
  <c r="O22" i="23" l="1"/>
  <c r="J21" i="23"/>
  <c r="BA21" i="23"/>
  <c r="AH21" i="23"/>
  <c r="T21" i="23"/>
  <c r="AN23" i="23"/>
  <c r="AJ23" i="23"/>
  <c r="AF23" i="23"/>
  <c r="L23" i="23"/>
  <c r="AM23" i="23"/>
  <c r="AP23" i="23"/>
  <c r="E23" i="23"/>
  <c r="W23" i="23" s="1"/>
  <c r="AL23" i="23"/>
  <c r="AO23" i="23"/>
  <c r="AG23" i="23"/>
  <c r="AK23" i="23"/>
  <c r="F22" i="23"/>
  <c r="G22" i="23" s="1"/>
  <c r="C24" i="23"/>
  <c r="AD24" i="23"/>
  <c r="K24" i="15"/>
  <c r="O24" i="15" s="1"/>
  <c r="AB26" i="15"/>
  <c r="D25" i="15"/>
  <c r="M23" i="23" l="1"/>
  <c r="BF22" i="23"/>
  <c r="U22" i="23" s="1"/>
  <c r="P22" i="23"/>
  <c r="I22" i="23"/>
  <c r="R22" i="23" s="1"/>
  <c r="H22" i="23"/>
  <c r="Q22" i="23" s="1"/>
  <c r="N23" i="23"/>
  <c r="AC25" i="23"/>
  <c r="D24" i="23"/>
  <c r="AI21" i="23"/>
  <c r="X20" i="23" s="1"/>
  <c r="Y20" i="23" s="1"/>
  <c r="Z20" i="23" s="1"/>
  <c r="V21" i="23"/>
  <c r="V25" i="15"/>
  <c r="E25" i="15"/>
  <c r="F25" i="15" s="1"/>
  <c r="AC26" i="15"/>
  <c r="C26" i="15"/>
  <c r="O23" i="23" l="1"/>
  <c r="AO24" i="23"/>
  <c r="AK24" i="23"/>
  <c r="AG24" i="23"/>
  <c r="AN24" i="23"/>
  <c r="AJ24" i="23"/>
  <c r="AF24" i="23"/>
  <c r="L24" i="23"/>
  <c r="N24" i="23" s="1"/>
  <c r="F23" i="23"/>
  <c r="G23" i="23" s="1"/>
  <c r="AP24" i="23"/>
  <c r="E24" i="23"/>
  <c r="W24" i="23" s="1"/>
  <c r="AL24" i="23"/>
  <c r="AM24" i="23"/>
  <c r="AD25" i="23"/>
  <c r="C25" i="23"/>
  <c r="J22" i="23"/>
  <c r="AH22" i="23"/>
  <c r="T22" i="23"/>
  <c r="BA22" i="23"/>
  <c r="K25" i="15"/>
  <c r="O25" i="15" s="1"/>
  <c r="AB27" i="15"/>
  <c r="D26" i="15"/>
  <c r="P23" i="23" l="1"/>
  <c r="BF23" i="23"/>
  <c r="U23" i="23" s="1"/>
  <c r="I23" i="23"/>
  <c r="R23" i="23" s="1"/>
  <c r="H23" i="23"/>
  <c r="Q23" i="23" s="1"/>
  <c r="AC26" i="23"/>
  <c r="D25" i="23"/>
  <c r="AI22" i="23"/>
  <c r="X21" i="23" s="1"/>
  <c r="Y21" i="23" s="1"/>
  <c r="Z21" i="23" s="1"/>
  <c r="V22" i="23"/>
  <c r="M24" i="23"/>
  <c r="O24" i="23" s="1"/>
  <c r="AC27" i="15"/>
  <c r="C27" i="15"/>
  <c r="E26" i="15"/>
  <c r="F26" i="15" s="1"/>
  <c r="V26" i="15"/>
  <c r="AP25" i="23" l="1"/>
  <c r="AL25" i="23"/>
  <c r="E25" i="23"/>
  <c r="W25" i="23" s="1"/>
  <c r="AO25" i="23"/>
  <c r="AK25" i="23"/>
  <c r="AG25" i="23"/>
  <c r="AM25" i="23"/>
  <c r="AJ25" i="23"/>
  <c r="AN25" i="23"/>
  <c r="L25" i="23"/>
  <c r="AF25" i="23"/>
  <c r="F24" i="23"/>
  <c r="G24" i="23" s="1"/>
  <c r="AD26" i="23"/>
  <c r="C26" i="23"/>
  <c r="J23" i="23"/>
  <c r="BA23" i="23"/>
  <c r="T23" i="23"/>
  <c r="AH23" i="23"/>
  <c r="K26" i="15"/>
  <c r="O26" i="15" s="1"/>
  <c r="AB28" i="15"/>
  <c r="D27" i="15"/>
  <c r="M25" i="23" l="1"/>
  <c r="BF24" i="23"/>
  <c r="U24" i="23" s="1"/>
  <c r="P24" i="23"/>
  <c r="H24" i="23"/>
  <c r="Q24" i="23" s="1"/>
  <c r="I24" i="23"/>
  <c r="R24" i="23" s="1"/>
  <c r="AI23" i="23"/>
  <c r="X22" i="23" s="1"/>
  <c r="Y22" i="23" s="1"/>
  <c r="Z22" i="23" s="1"/>
  <c r="V23" i="23"/>
  <c r="N25" i="23"/>
  <c r="D26" i="23"/>
  <c r="AC27" i="23"/>
  <c r="AC28" i="15"/>
  <c r="C28" i="15"/>
  <c r="V27" i="15"/>
  <c r="E27" i="15"/>
  <c r="F27" i="15" s="1"/>
  <c r="O25" i="23" l="1"/>
  <c r="J24" i="23"/>
  <c r="AM26" i="23"/>
  <c r="AP26" i="23"/>
  <c r="AL26" i="23"/>
  <c r="E26" i="23"/>
  <c r="W26" i="23" s="1"/>
  <c r="AO26" i="23"/>
  <c r="AG26" i="23"/>
  <c r="AK26" i="23"/>
  <c r="F25" i="23"/>
  <c r="G25" i="23" s="1"/>
  <c r="AN26" i="23"/>
  <c r="AF26" i="23"/>
  <c r="M26" i="23" s="1"/>
  <c r="L26" i="23"/>
  <c r="AJ26" i="23"/>
  <c r="BA24" i="23"/>
  <c r="AH24" i="23"/>
  <c r="T24" i="23"/>
  <c r="C27" i="23"/>
  <c r="AD27" i="23"/>
  <c r="K27" i="15"/>
  <c r="O27" i="15" s="1"/>
  <c r="D28" i="15"/>
  <c r="AB29" i="15"/>
  <c r="BF25" i="23" l="1"/>
  <c r="U25" i="23" s="1"/>
  <c r="P25" i="23"/>
  <c r="I25" i="23"/>
  <c r="R25" i="23" s="1"/>
  <c r="H25" i="23"/>
  <c r="Q25" i="23" s="1"/>
  <c r="N26" i="23"/>
  <c r="O26" i="23" s="1"/>
  <c r="AI24" i="23"/>
  <c r="X23" i="23" s="1"/>
  <c r="Y23" i="23" s="1"/>
  <c r="Z23" i="23" s="1"/>
  <c r="V24" i="23"/>
  <c r="D27" i="23"/>
  <c r="AC28" i="23"/>
  <c r="AC29" i="15"/>
  <c r="C29" i="15"/>
  <c r="V28" i="15"/>
  <c r="E28" i="15"/>
  <c r="F28" i="15" s="1"/>
  <c r="C28" i="23" l="1"/>
  <c r="AD28" i="23"/>
  <c r="AH25" i="23"/>
  <c r="T25" i="23"/>
  <c r="BA25" i="23"/>
  <c r="AN27" i="23"/>
  <c r="AJ27" i="23"/>
  <c r="AF27" i="23"/>
  <c r="M27" i="23" s="1"/>
  <c r="L27" i="23"/>
  <c r="F26" i="23"/>
  <c r="G26" i="23" s="1"/>
  <c r="AM27" i="23"/>
  <c r="AO27" i="23"/>
  <c r="AG27" i="23"/>
  <c r="N27" i="23" s="1"/>
  <c r="AK27" i="23"/>
  <c r="AL27" i="23"/>
  <c r="AP27" i="23"/>
  <c r="E27" i="23"/>
  <c r="W27" i="23" s="1"/>
  <c r="J25" i="23"/>
  <c r="K28" i="15"/>
  <c r="D29" i="15"/>
  <c r="AB30" i="15"/>
  <c r="O27" i="23" l="1"/>
  <c r="AC29" i="23"/>
  <c r="D28" i="23"/>
  <c r="BF26" i="23"/>
  <c r="U26" i="23" s="1"/>
  <c r="P26" i="23"/>
  <c r="H26" i="23"/>
  <c r="Q26" i="23" s="1"/>
  <c r="I26" i="23"/>
  <c r="R26" i="23" s="1"/>
  <c r="AI25" i="23"/>
  <c r="X24" i="23" s="1"/>
  <c r="Y24" i="23" s="1"/>
  <c r="Z24" i="23" s="1"/>
  <c r="V25" i="23"/>
  <c r="O28" i="15"/>
  <c r="AC30" i="15"/>
  <c r="C30" i="15"/>
  <c r="V29" i="15"/>
  <c r="E29" i="15"/>
  <c r="K29" i="15" s="1"/>
  <c r="AO28" i="23" l="1"/>
  <c r="AK28" i="23"/>
  <c r="AG28" i="23"/>
  <c r="AN28" i="23"/>
  <c r="AJ28" i="23"/>
  <c r="AF28" i="23"/>
  <c r="L28" i="23"/>
  <c r="N28" i="23" s="1"/>
  <c r="F27" i="23"/>
  <c r="G27" i="23" s="1"/>
  <c r="AP28" i="23"/>
  <c r="E28" i="23"/>
  <c r="W28" i="23" s="1"/>
  <c r="AL28" i="23"/>
  <c r="AM28" i="23"/>
  <c r="J26" i="23"/>
  <c r="T26" i="23"/>
  <c r="AH26" i="23"/>
  <c r="BA26" i="23"/>
  <c r="AD29" i="23"/>
  <c r="C29" i="23"/>
  <c r="F29" i="15"/>
  <c r="O29" i="15" s="1"/>
  <c r="AB31" i="15"/>
  <c r="D30" i="15"/>
  <c r="AC30" i="23" l="1"/>
  <c r="D29" i="23"/>
  <c r="AI26" i="23"/>
  <c r="X25" i="23" s="1"/>
  <c r="Y25" i="23" s="1"/>
  <c r="Z25" i="23" s="1"/>
  <c r="V26" i="23"/>
  <c r="P27" i="23"/>
  <c r="BF27" i="23"/>
  <c r="U27" i="23" s="1"/>
  <c r="I27" i="23"/>
  <c r="R27" i="23" s="1"/>
  <c r="H27" i="23"/>
  <c r="Q27" i="23" s="1"/>
  <c r="M28" i="23"/>
  <c r="O28" i="23" s="1"/>
  <c r="AC31" i="15"/>
  <c r="C31" i="15"/>
  <c r="E30" i="15"/>
  <c r="K30" i="15" s="1"/>
  <c r="V30" i="15"/>
  <c r="J27" i="23" l="1"/>
  <c r="BA27" i="23"/>
  <c r="T27" i="23"/>
  <c r="AH27" i="23"/>
  <c r="AP29" i="23"/>
  <c r="AL29" i="23"/>
  <c r="E29" i="23"/>
  <c r="W29" i="23" s="1"/>
  <c r="AO29" i="23"/>
  <c r="AK29" i="23"/>
  <c r="AG29" i="23"/>
  <c r="AM29" i="23"/>
  <c r="AJ29" i="23"/>
  <c r="L29" i="23"/>
  <c r="AF29" i="23"/>
  <c r="F28" i="23"/>
  <c r="G28" i="23" s="1"/>
  <c r="AN29" i="23"/>
  <c r="AD30" i="23"/>
  <c r="C30" i="23"/>
  <c r="F30" i="15"/>
  <c r="O30" i="15" s="1"/>
  <c r="D31" i="15"/>
  <c r="AB32" i="15"/>
  <c r="D30" i="23" l="1"/>
  <c r="AC31" i="23"/>
  <c r="BF28" i="23"/>
  <c r="U28" i="23" s="1"/>
  <c r="P28" i="23"/>
  <c r="H28" i="23"/>
  <c r="Q28" i="23" s="1"/>
  <c r="I28" i="23"/>
  <c r="R28" i="23" s="1"/>
  <c r="N29" i="23"/>
  <c r="M29" i="23"/>
  <c r="AI27" i="23"/>
  <c r="X26" i="23" s="1"/>
  <c r="Y26" i="23" s="1"/>
  <c r="Z26" i="23" s="1"/>
  <c r="V27" i="23"/>
  <c r="V31" i="15"/>
  <c r="E31" i="15"/>
  <c r="F31" i="15" s="1"/>
  <c r="AC32" i="15"/>
  <c r="C32" i="15"/>
  <c r="O29" i="23" l="1"/>
  <c r="J28" i="23"/>
  <c r="C31" i="23"/>
  <c r="AD31" i="23"/>
  <c r="AM30" i="23"/>
  <c r="AP30" i="23"/>
  <c r="AL30" i="23"/>
  <c r="E30" i="23"/>
  <c r="W30" i="23" s="1"/>
  <c r="AO30" i="23"/>
  <c r="AG30" i="23"/>
  <c r="F29" i="23"/>
  <c r="G29" i="23" s="1"/>
  <c r="AN30" i="23"/>
  <c r="AF30" i="23"/>
  <c r="M30" i="23" s="1"/>
  <c r="L30" i="23"/>
  <c r="AK30" i="23"/>
  <c r="AJ30" i="23"/>
  <c r="BA28" i="23"/>
  <c r="AH28" i="23"/>
  <c r="T28" i="23"/>
  <c r="K31" i="15"/>
  <c r="D32" i="15"/>
  <c r="AB33" i="15"/>
  <c r="N30" i="23" l="1"/>
  <c r="O30" i="23" s="1"/>
  <c r="AI28" i="23"/>
  <c r="X27" i="23" s="1"/>
  <c r="Y27" i="23" s="1"/>
  <c r="Z27" i="23" s="1"/>
  <c r="V28" i="23"/>
  <c r="D31" i="23"/>
  <c r="AC32" i="23"/>
  <c r="BF29" i="23"/>
  <c r="U29" i="23" s="1"/>
  <c r="P29" i="23"/>
  <c r="I29" i="23"/>
  <c r="R29" i="23" s="1"/>
  <c r="H29" i="23"/>
  <c r="Q29" i="23" s="1"/>
  <c r="O31" i="15"/>
  <c r="C33" i="15"/>
  <c r="AC33" i="15"/>
  <c r="V32" i="15"/>
  <c r="E32" i="15"/>
  <c r="F32" i="15" s="1"/>
  <c r="J29" i="23" l="1"/>
  <c r="AH29" i="23"/>
  <c r="T29" i="23"/>
  <c r="BA29" i="23"/>
  <c r="C32" i="23"/>
  <c r="AD32" i="23"/>
  <c r="AN31" i="23"/>
  <c r="AJ31" i="23"/>
  <c r="AF31" i="23"/>
  <c r="M31" i="23" s="1"/>
  <c r="L31" i="23"/>
  <c r="F30" i="23"/>
  <c r="G30" i="23" s="1"/>
  <c r="AM31" i="23"/>
  <c r="AO31" i="23"/>
  <c r="AG31" i="23"/>
  <c r="N31" i="23" s="1"/>
  <c r="AL31" i="23"/>
  <c r="AK31" i="23"/>
  <c r="AP31" i="23"/>
  <c r="E31" i="23"/>
  <c r="W31" i="23" s="1"/>
  <c r="K32" i="15"/>
  <c r="D33" i="15"/>
  <c r="AB34" i="15"/>
  <c r="BF30" i="23" l="1"/>
  <c r="U30" i="23" s="1"/>
  <c r="P30" i="23"/>
  <c r="I30" i="23"/>
  <c r="R30" i="23" s="1"/>
  <c r="H30" i="23"/>
  <c r="Q30" i="23" s="1"/>
  <c r="AC33" i="23"/>
  <c r="D32" i="23"/>
  <c r="O31" i="23"/>
  <c r="AI29" i="23"/>
  <c r="X28" i="23" s="1"/>
  <c r="Y28" i="23" s="1"/>
  <c r="Z28" i="23" s="1"/>
  <c r="V29" i="23"/>
  <c r="O32" i="15"/>
  <c r="C34" i="15"/>
  <c r="AC34" i="15"/>
  <c r="V33" i="15"/>
  <c r="E33" i="15"/>
  <c r="K33" i="15" s="1"/>
  <c r="AO32" i="23" l="1"/>
  <c r="AK32" i="23"/>
  <c r="AG32" i="23"/>
  <c r="AN32" i="23"/>
  <c r="AJ32" i="23"/>
  <c r="AF32" i="23"/>
  <c r="L32" i="23"/>
  <c r="N32" i="23" s="1"/>
  <c r="F31" i="23"/>
  <c r="G31" i="23" s="1"/>
  <c r="AP32" i="23"/>
  <c r="E32" i="23"/>
  <c r="W32" i="23" s="1"/>
  <c r="AM32" i="23"/>
  <c r="AL32" i="23"/>
  <c r="T30" i="23"/>
  <c r="AH30" i="23"/>
  <c r="BA30" i="23"/>
  <c r="AD33" i="23"/>
  <c r="C33" i="23"/>
  <c r="J30" i="23"/>
  <c r="F33" i="15"/>
  <c r="O33" i="15" s="1"/>
  <c r="AB35" i="15"/>
  <c r="D34" i="15"/>
  <c r="P31" i="23" l="1"/>
  <c r="BF31" i="23"/>
  <c r="U31" i="23" s="1"/>
  <c r="H31" i="23"/>
  <c r="Q31" i="23" s="1"/>
  <c r="I31" i="23"/>
  <c r="R31" i="23" s="1"/>
  <c r="AC34" i="23"/>
  <c r="D33" i="23"/>
  <c r="AI30" i="23"/>
  <c r="X29" i="23" s="1"/>
  <c r="Y29" i="23" s="1"/>
  <c r="Z29" i="23" s="1"/>
  <c r="V30" i="23"/>
  <c r="M32" i="23"/>
  <c r="O32" i="23" s="1"/>
  <c r="V34" i="15"/>
  <c r="E34" i="15"/>
  <c r="K34" i="15" s="1"/>
  <c r="AC35" i="15"/>
  <c r="C35" i="15"/>
  <c r="AP33" i="23" l="1"/>
  <c r="AL33" i="23"/>
  <c r="E33" i="23"/>
  <c r="W33" i="23" s="1"/>
  <c r="AO33" i="23"/>
  <c r="AK33" i="23"/>
  <c r="AG33" i="23"/>
  <c r="AM33" i="23"/>
  <c r="AJ33" i="23"/>
  <c r="AN33" i="23"/>
  <c r="AF33" i="23"/>
  <c r="L33" i="23"/>
  <c r="F32" i="23"/>
  <c r="G32" i="23" s="1"/>
  <c r="AD34" i="23"/>
  <c r="C34" i="23"/>
  <c r="J31" i="23"/>
  <c r="BA31" i="23"/>
  <c r="T31" i="23"/>
  <c r="AH31" i="23"/>
  <c r="F34" i="15"/>
  <c r="O34" i="15" s="1"/>
  <c r="AB36" i="15"/>
  <c r="D35" i="15"/>
  <c r="BF32" i="23" l="1"/>
  <c r="U32" i="23" s="1"/>
  <c r="P32" i="23"/>
  <c r="H32" i="23"/>
  <c r="Q32" i="23" s="1"/>
  <c r="I32" i="23"/>
  <c r="R32" i="23" s="1"/>
  <c r="N33" i="23"/>
  <c r="AI31" i="23"/>
  <c r="X30" i="23" s="1"/>
  <c r="Y30" i="23" s="1"/>
  <c r="Z30" i="23" s="1"/>
  <c r="V31" i="23"/>
  <c r="M33" i="23"/>
  <c r="D34" i="23"/>
  <c r="AC35" i="23"/>
  <c r="E35" i="15"/>
  <c r="F35" i="15" s="1"/>
  <c r="V35" i="15"/>
  <c r="C36" i="15"/>
  <c r="AC36" i="15"/>
  <c r="O33" i="23" l="1"/>
  <c r="AM34" i="23"/>
  <c r="AP34" i="23"/>
  <c r="AL34" i="23"/>
  <c r="E34" i="23"/>
  <c r="W34" i="23" s="1"/>
  <c r="AO34" i="23"/>
  <c r="AG34" i="23"/>
  <c r="AN34" i="23"/>
  <c r="AF34" i="23"/>
  <c r="L34" i="23"/>
  <c r="AK34" i="23"/>
  <c r="F33" i="23"/>
  <c r="G33" i="23" s="1"/>
  <c r="AJ34" i="23"/>
  <c r="BA32" i="23"/>
  <c r="AH32" i="23"/>
  <c r="T32" i="23"/>
  <c r="C35" i="23"/>
  <c r="AD35" i="23"/>
  <c r="J32" i="23"/>
  <c r="K35" i="15"/>
  <c r="O35" i="15" s="1"/>
  <c r="D36" i="15"/>
  <c r="AB37" i="15"/>
  <c r="AI32" i="23" l="1"/>
  <c r="X31" i="23" s="1"/>
  <c r="Y31" i="23" s="1"/>
  <c r="Z31" i="23" s="1"/>
  <c r="V32" i="23"/>
  <c r="M34" i="23"/>
  <c r="BF33" i="23"/>
  <c r="U33" i="23" s="1"/>
  <c r="P33" i="23"/>
  <c r="H33" i="23"/>
  <c r="Q33" i="23" s="1"/>
  <c r="I33" i="23"/>
  <c r="R33" i="23" s="1"/>
  <c r="D35" i="23"/>
  <c r="AC36" i="23"/>
  <c r="N34" i="23"/>
  <c r="C37" i="15"/>
  <c r="AC37" i="15"/>
  <c r="V36" i="15"/>
  <c r="E36" i="15"/>
  <c r="F36" i="15" s="1"/>
  <c r="O34" i="23" l="1"/>
  <c r="C36" i="23"/>
  <c r="AD36" i="23"/>
  <c r="AH33" i="23"/>
  <c r="T33" i="23"/>
  <c r="BA33" i="23"/>
  <c r="AN35" i="23"/>
  <c r="AJ35" i="23"/>
  <c r="AF35" i="23"/>
  <c r="M35" i="23" s="1"/>
  <c r="L35" i="23"/>
  <c r="F34" i="23"/>
  <c r="G34" i="23" s="1"/>
  <c r="AM35" i="23"/>
  <c r="AO35" i="23"/>
  <c r="AG35" i="23"/>
  <c r="AK35" i="23"/>
  <c r="AL35" i="23"/>
  <c r="N35" i="23"/>
  <c r="AP35" i="23"/>
  <c r="E35" i="23"/>
  <c r="W35" i="23" s="1"/>
  <c r="J33" i="23"/>
  <c r="K36" i="15"/>
  <c r="O36" i="15" s="1"/>
  <c r="AB38" i="15"/>
  <c r="D37" i="15"/>
  <c r="O35" i="23" l="1"/>
  <c r="AC37" i="23"/>
  <c r="D36" i="23"/>
  <c r="BF34" i="23"/>
  <c r="U34" i="23" s="1"/>
  <c r="P34" i="23"/>
  <c r="H34" i="23"/>
  <c r="Q34" i="23" s="1"/>
  <c r="I34" i="23"/>
  <c r="R34" i="23" s="1"/>
  <c r="AI33" i="23"/>
  <c r="X32" i="23" s="1"/>
  <c r="Y32" i="23" s="1"/>
  <c r="Z32" i="23" s="1"/>
  <c r="V33" i="23"/>
  <c r="V37" i="15"/>
  <c r="E37" i="15"/>
  <c r="K37" i="15" s="1"/>
  <c r="AC38" i="15"/>
  <c r="C38" i="15"/>
  <c r="AO36" i="23" l="1"/>
  <c r="AK36" i="23"/>
  <c r="AG36" i="23"/>
  <c r="AN36" i="23"/>
  <c r="AJ36" i="23"/>
  <c r="AF36" i="23"/>
  <c r="L36" i="23"/>
  <c r="N36" i="23" s="1"/>
  <c r="F35" i="23"/>
  <c r="G35" i="23" s="1"/>
  <c r="AP36" i="23"/>
  <c r="E36" i="23"/>
  <c r="W36" i="23" s="1"/>
  <c r="AL36" i="23"/>
  <c r="AM36" i="23"/>
  <c r="T34" i="23"/>
  <c r="AH34" i="23"/>
  <c r="BA34" i="23"/>
  <c r="AD37" i="23"/>
  <c r="C37" i="23"/>
  <c r="J34" i="23"/>
  <c r="F37" i="15"/>
  <c r="O37" i="15" s="1"/>
  <c r="AB39" i="15"/>
  <c r="D38" i="15"/>
  <c r="AC38" i="23" l="1"/>
  <c r="D37" i="23"/>
  <c r="AI34" i="23"/>
  <c r="X33" i="23" s="1"/>
  <c r="Y33" i="23" s="1"/>
  <c r="Z33" i="23" s="1"/>
  <c r="V34" i="23"/>
  <c r="P35" i="23"/>
  <c r="BF35" i="23"/>
  <c r="U35" i="23" s="1"/>
  <c r="H35" i="23"/>
  <c r="Q35" i="23" s="1"/>
  <c r="I35" i="23"/>
  <c r="R35" i="23" s="1"/>
  <c r="M36" i="23"/>
  <c r="O36" i="23" s="1"/>
  <c r="E38" i="15"/>
  <c r="F38" i="15" s="1"/>
  <c r="V38" i="15"/>
  <c r="C39" i="15"/>
  <c r="AC39" i="15"/>
  <c r="BA35" i="23" l="1"/>
  <c r="T35" i="23"/>
  <c r="AH35" i="23"/>
  <c r="AP37" i="23"/>
  <c r="AL37" i="23"/>
  <c r="E37" i="23"/>
  <c r="W37" i="23" s="1"/>
  <c r="AO37" i="23"/>
  <c r="AK37" i="23"/>
  <c r="AG37" i="23"/>
  <c r="AM37" i="23"/>
  <c r="AJ37" i="23"/>
  <c r="F36" i="23"/>
  <c r="G36" i="23" s="1"/>
  <c r="AN37" i="23"/>
  <c r="L37" i="23"/>
  <c r="AF37" i="23"/>
  <c r="M37" i="23" s="1"/>
  <c r="J35" i="23"/>
  <c r="AD38" i="23"/>
  <c r="C38" i="23"/>
  <c r="K38" i="15"/>
  <c r="AB40" i="15"/>
  <c r="D39" i="15"/>
  <c r="N37" i="23" l="1"/>
  <c r="O37" i="23" s="1"/>
  <c r="BF36" i="23"/>
  <c r="U36" i="23" s="1"/>
  <c r="P36" i="23"/>
  <c r="H36" i="23"/>
  <c r="Q36" i="23" s="1"/>
  <c r="I36" i="23"/>
  <c r="R36" i="23" s="1"/>
  <c r="AI35" i="23"/>
  <c r="X34" i="23" s="1"/>
  <c r="Y34" i="23" s="1"/>
  <c r="Z34" i="23" s="1"/>
  <c r="V35" i="23"/>
  <c r="D38" i="23"/>
  <c r="AC39" i="23"/>
  <c r="O38" i="15"/>
  <c r="V39" i="15"/>
  <c r="E39" i="15"/>
  <c r="F39" i="15" s="1"/>
  <c r="AC40" i="15"/>
  <c r="C40" i="15"/>
  <c r="AM38" i="23" l="1"/>
  <c r="AP38" i="23"/>
  <c r="AL38" i="23"/>
  <c r="E38" i="23"/>
  <c r="W38" i="23" s="1"/>
  <c r="AO38" i="23"/>
  <c r="AG38" i="23"/>
  <c r="F37" i="23"/>
  <c r="G37" i="23" s="1"/>
  <c r="AN38" i="23"/>
  <c r="AF38" i="23"/>
  <c r="M38" i="23" s="1"/>
  <c r="L38" i="23"/>
  <c r="AK38" i="23"/>
  <c r="AJ38" i="23"/>
  <c r="J36" i="23"/>
  <c r="C39" i="23"/>
  <c r="AD39" i="23"/>
  <c r="BA36" i="23"/>
  <c r="AH36" i="23"/>
  <c r="T36" i="23"/>
  <c r="K39" i="15"/>
  <c r="O39" i="15" s="1"/>
  <c r="D40" i="15"/>
  <c r="AB41" i="15"/>
  <c r="N38" i="23" l="1"/>
  <c r="AI36" i="23"/>
  <c r="V36" i="23"/>
  <c r="D39" i="23"/>
  <c r="AC40" i="23"/>
  <c r="X35" i="23"/>
  <c r="Y35" i="23" s="1"/>
  <c r="Z35" i="23" s="1"/>
  <c r="O38" i="23"/>
  <c r="BF37" i="23"/>
  <c r="U37" i="23" s="1"/>
  <c r="P37" i="23"/>
  <c r="I37" i="23"/>
  <c r="R37" i="23" s="1"/>
  <c r="H37" i="23"/>
  <c r="Q37" i="23" s="1"/>
  <c r="AC41" i="15"/>
  <c r="C41" i="15"/>
  <c r="E40" i="15"/>
  <c r="K40" i="15" s="1"/>
  <c r="V40" i="15"/>
  <c r="AH37" i="23" l="1"/>
  <c r="T37" i="23"/>
  <c r="BA37" i="23"/>
  <c r="J37" i="23"/>
  <c r="C40" i="23"/>
  <c r="AD40" i="23"/>
  <c r="AN39" i="23"/>
  <c r="AJ39" i="23"/>
  <c r="AF39" i="23"/>
  <c r="M39" i="23" s="1"/>
  <c r="L39" i="23"/>
  <c r="F38" i="23"/>
  <c r="G38" i="23" s="1"/>
  <c r="AM39" i="23"/>
  <c r="AO39" i="23"/>
  <c r="AG39" i="23"/>
  <c r="N39" i="23" s="1"/>
  <c r="AL39" i="23"/>
  <c r="AK39" i="23"/>
  <c r="AP39" i="23"/>
  <c r="E39" i="23"/>
  <c r="W39" i="23" s="1"/>
  <c r="F40" i="15"/>
  <c r="O40" i="15" s="1"/>
  <c r="D41" i="15"/>
  <c r="AB42" i="15"/>
  <c r="AI37" i="23" l="1"/>
  <c r="V37" i="23"/>
  <c r="BF38" i="23"/>
  <c r="U38" i="23" s="1"/>
  <c r="P38" i="23"/>
  <c r="I38" i="23"/>
  <c r="R38" i="23" s="1"/>
  <c r="H38" i="23"/>
  <c r="Q38" i="23" s="1"/>
  <c r="AC41" i="23"/>
  <c r="D40" i="23"/>
  <c r="X36" i="23"/>
  <c r="Y36" i="23" s="1"/>
  <c r="Z36" i="23" s="1"/>
  <c r="O39" i="23"/>
  <c r="C42" i="15"/>
  <c r="AC42" i="15"/>
  <c r="V41" i="15"/>
  <c r="E41" i="15"/>
  <c r="K41" i="15" s="1"/>
  <c r="AO40" i="23" l="1"/>
  <c r="AK40" i="23"/>
  <c r="AG40" i="23"/>
  <c r="AN40" i="23"/>
  <c r="AJ40" i="23"/>
  <c r="AF40" i="23"/>
  <c r="L40" i="23"/>
  <c r="F39" i="23"/>
  <c r="G39" i="23" s="1"/>
  <c r="AP40" i="23"/>
  <c r="E40" i="23"/>
  <c r="W40" i="23" s="1"/>
  <c r="AM40" i="23"/>
  <c r="AL40" i="23"/>
  <c r="T38" i="23"/>
  <c r="AH38" i="23"/>
  <c r="BA38" i="23"/>
  <c r="AD41" i="23"/>
  <c r="C41" i="23"/>
  <c r="J38" i="23"/>
  <c r="F41" i="15"/>
  <c r="O41" i="15" s="1"/>
  <c r="AB43" i="15"/>
  <c r="D42" i="15"/>
  <c r="M40" i="23" l="1"/>
  <c r="AC42" i="23"/>
  <c r="D41" i="23"/>
  <c r="AI38" i="23"/>
  <c r="X37" i="23" s="1"/>
  <c r="Y37" i="23" s="1"/>
  <c r="Z37" i="23" s="1"/>
  <c r="V38" i="23"/>
  <c r="P39" i="23"/>
  <c r="BF39" i="23"/>
  <c r="U39" i="23" s="1"/>
  <c r="H39" i="23"/>
  <c r="Q39" i="23" s="1"/>
  <c r="I39" i="23"/>
  <c r="R39" i="23" s="1"/>
  <c r="N40" i="23"/>
  <c r="E42" i="15"/>
  <c r="K42" i="15" s="1"/>
  <c r="V42" i="15"/>
  <c r="C43" i="15"/>
  <c r="AC43" i="15"/>
  <c r="O40" i="23" l="1"/>
  <c r="AD42" i="23"/>
  <c r="C42" i="23"/>
  <c r="BA39" i="23"/>
  <c r="T39" i="23"/>
  <c r="AH39" i="23"/>
  <c r="J39" i="23"/>
  <c r="AP41" i="23"/>
  <c r="AL41" i="23"/>
  <c r="E41" i="23"/>
  <c r="W41" i="23" s="1"/>
  <c r="AO41" i="23"/>
  <c r="AK41" i="23"/>
  <c r="AG41" i="23"/>
  <c r="AM41" i="23"/>
  <c r="AJ41" i="23"/>
  <c r="AN41" i="23"/>
  <c r="L41" i="23"/>
  <c r="M41" i="23" s="1"/>
  <c r="AF41" i="23"/>
  <c r="F40" i="23"/>
  <c r="G40" i="23" s="1"/>
  <c r="F42" i="15"/>
  <c r="O42" i="15" s="1"/>
  <c r="AB44" i="15"/>
  <c r="D43" i="15"/>
  <c r="BF40" i="23" l="1"/>
  <c r="U40" i="23" s="1"/>
  <c r="P40" i="23"/>
  <c r="I40" i="23"/>
  <c r="R40" i="23" s="1"/>
  <c r="H40" i="23"/>
  <c r="Q40" i="23" s="1"/>
  <c r="N41" i="23"/>
  <c r="O41" i="23" s="1"/>
  <c r="D42" i="23"/>
  <c r="AC43" i="23"/>
  <c r="AI39" i="23"/>
  <c r="X38" i="23" s="1"/>
  <c r="Y38" i="23" s="1"/>
  <c r="Z38" i="23" s="1"/>
  <c r="V39" i="23"/>
  <c r="E43" i="15"/>
  <c r="F43" i="15" s="1"/>
  <c r="V43" i="15"/>
  <c r="AC44" i="15"/>
  <c r="C44" i="15"/>
  <c r="AM42" i="23" l="1"/>
  <c r="AP42" i="23"/>
  <c r="AL42" i="23"/>
  <c r="E42" i="23"/>
  <c r="W42" i="23" s="1"/>
  <c r="AO42" i="23"/>
  <c r="AG42" i="23"/>
  <c r="AK42" i="23"/>
  <c r="AN42" i="23"/>
  <c r="AF42" i="23"/>
  <c r="M42" i="23" s="1"/>
  <c r="L42" i="23"/>
  <c r="F41" i="23"/>
  <c r="G41" i="23" s="1"/>
  <c r="AJ42" i="23"/>
  <c r="J40" i="23"/>
  <c r="C43" i="23"/>
  <c r="AD43" i="23"/>
  <c r="BA40" i="23"/>
  <c r="AH40" i="23"/>
  <c r="T40" i="23"/>
  <c r="K43" i="15"/>
  <c r="O43" i="15" s="1"/>
  <c r="AB45" i="15"/>
  <c r="D44" i="15"/>
  <c r="D43" i="23" l="1"/>
  <c r="AC44" i="23"/>
  <c r="AI40" i="23"/>
  <c r="V40" i="23"/>
  <c r="BF41" i="23"/>
  <c r="U41" i="23" s="1"/>
  <c r="P41" i="23"/>
  <c r="I41" i="23"/>
  <c r="R41" i="23" s="1"/>
  <c r="H41" i="23"/>
  <c r="Q41" i="23" s="1"/>
  <c r="X39" i="23"/>
  <c r="Y39" i="23" s="1"/>
  <c r="Z39" i="23" s="1"/>
  <c r="N42" i="23"/>
  <c r="O42" i="23" s="1"/>
  <c r="C45" i="15"/>
  <c r="AC45" i="15"/>
  <c r="V44" i="15"/>
  <c r="E44" i="15"/>
  <c r="F44" i="15" s="1"/>
  <c r="J41" i="23" l="1"/>
  <c r="C44" i="23"/>
  <c r="AD44" i="23"/>
  <c r="AN43" i="23"/>
  <c r="AJ43" i="23"/>
  <c r="AF43" i="23"/>
  <c r="M43" i="23" s="1"/>
  <c r="L43" i="23"/>
  <c r="F42" i="23"/>
  <c r="G42" i="23" s="1"/>
  <c r="AM43" i="23"/>
  <c r="AO43" i="23"/>
  <c r="AG43" i="23"/>
  <c r="AK43" i="23"/>
  <c r="AL43" i="23"/>
  <c r="N43" i="23"/>
  <c r="AP43" i="23"/>
  <c r="E43" i="23"/>
  <c r="W43" i="23" s="1"/>
  <c r="AH41" i="23"/>
  <c r="T41" i="23"/>
  <c r="BA41" i="23"/>
  <c r="K44" i="15"/>
  <c r="AB46" i="15"/>
  <c r="D45" i="15"/>
  <c r="BF42" i="23" l="1"/>
  <c r="U42" i="23" s="1"/>
  <c r="P42" i="23"/>
  <c r="H42" i="23"/>
  <c r="Q42" i="23" s="1"/>
  <c r="I42" i="23"/>
  <c r="R42" i="23" s="1"/>
  <c r="AC45" i="23"/>
  <c r="D44" i="23"/>
  <c r="AI41" i="23"/>
  <c r="X40" i="23" s="1"/>
  <c r="Y40" i="23" s="1"/>
  <c r="Z40" i="23" s="1"/>
  <c r="V41" i="23"/>
  <c r="O43" i="23"/>
  <c r="O44" i="15"/>
  <c r="V45" i="15"/>
  <c r="E45" i="15"/>
  <c r="F45" i="15" s="1"/>
  <c r="AC46" i="15"/>
  <c r="C46" i="15"/>
  <c r="AD45" i="23" l="1"/>
  <c r="C45" i="23"/>
  <c r="J42" i="23"/>
  <c r="AO44" i="23"/>
  <c r="AK44" i="23"/>
  <c r="AG44" i="23"/>
  <c r="AN44" i="23"/>
  <c r="AJ44" i="23"/>
  <c r="AF44" i="23"/>
  <c r="L44" i="23"/>
  <c r="F43" i="23"/>
  <c r="G43" i="23" s="1"/>
  <c r="AP44" i="23"/>
  <c r="E44" i="23"/>
  <c r="W44" i="23" s="1"/>
  <c r="AL44" i="23"/>
  <c r="AM44" i="23"/>
  <c r="T42" i="23"/>
  <c r="AH42" i="23"/>
  <c r="BA42" i="23"/>
  <c r="K45" i="15"/>
  <c r="O45" i="15" s="1"/>
  <c r="D46" i="15"/>
  <c r="AB47" i="15"/>
  <c r="AI42" i="23" l="1"/>
  <c r="X41" i="23" s="1"/>
  <c r="Y41" i="23" s="1"/>
  <c r="Z41" i="23" s="1"/>
  <c r="V42" i="23"/>
  <c r="P43" i="23"/>
  <c r="BF43" i="23"/>
  <c r="U43" i="23" s="1"/>
  <c r="I43" i="23"/>
  <c r="R43" i="23" s="1"/>
  <c r="H43" i="23"/>
  <c r="Q43" i="23" s="1"/>
  <c r="M44" i="23"/>
  <c r="AC46" i="23"/>
  <c r="D45" i="23"/>
  <c r="N44" i="23"/>
  <c r="C47" i="15"/>
  <c r="AC47" i="15"/>
  <c r="E46" i="15"/>
  <c r="F46" i="15" s="1"/>
  <c r="V46" i="15"/>
  <c r="O44" i="23" l="1"/>
  <c r="AD46" i="23"/>
  <c r="C46" i="23"/>
  <c r="J43" i="23"/>
  <c r="BA43" i="23"/>
  <c r="T43" i="23"/>
  <c r="AH43" i="23"/>
  <c r="AP45" i="23"/>
  <c r="AL45" i="23"/>
  <c r="E45" i="23"/>
  <c r="W45" i="23" s="1"/>
  <c r="AO45" i="23"/>
  <c r="AK45" i="23"/>
  <c r="AG45" i="23"/>
  <c r="AM45" i="23"/>
  <c r="AJ45" i="23"/>
  <c r="AF45" i="23"/>
  <c r="L45" i="23"/>
  <c r="F44" i="23"/>
  <c r="G44" i="23" s="1"/>
  <c r="AN45" i="23"/>
  <c r="K46" i="15"/>
  <c r="O46" i="15" s="1"/>
  <c r="D47" i="15"/>
  <c r="AB48" i="15"/>
  <c r="N45" i="23" l="1"/>
  <c r="BF44" i="23"/>
  <c r="U44" i="23" s="1"/>
  <c r="P44" i="23"/>
  <c r="H44" i="23"/>
  <c r="Q44" i="23" s="1"/>
  <c r="I44" i="23"/>
  <c r="R44" i="23" s="1"/>
  <c r="M45" i="23"/>
  <c r="X42" i="23"/>
  <c r="Y42" i="23" s="1"/>
  <c r="Z42" i="23" s="1"/>
  <c r="D46" i="23"/>
  <c r="AC47" i="23"/>
  <c r="AI43" i="23"/>
  <c r="V43" i="23"/>
  <c r="AC48" i="15"/>
  <c r="C48" i="15"/>
  <c r="V47" i="15"/>
  <c r="E47" i="15"/>
  <c r="F47" i="15" s="1"/>
  <c r="O45" i="23" l="1"/>
  <c r="AM46" i="23"/>
  <c r="AP46" i="23"/>
  <c r="AL46" i="23"/>
  <c r="E46" i="23"/>
  <c r="W46" i="23" s="1"/>
  <c r="AO46" i="23"/>
  <c r="AG46" i="23"/>
  <c r="M46" i="23"/>
  <c r="F45" i="23"/>
  <c r="G45" i="23" s="1"/>
  <c r="AN46" i="23"/>
  <c r="AF46" i="23"/>
  <c r="L46" i="23"/>
  <c r="N46" i="23" s="1"/>
  <c r="AK46" i="23"/>
  <c r="AJ46" i="23"/>
  <c r="J44" i="23"/>
  <c r="C47" i="23"/>
  <c r="AD47" i="23"/>
  <c r="BA44" i="23"/>
  <c r="AH44" i="23"/>
  <c r="T44" i="23"/>
  <c r="K47" i="15"/>
  <c r="O47" i="15" s="1"/>
  <c r="AB49" i="15"/>
  <c r="D48" i="15"/>
  <c r="AI44" i="23" l="1"/>
  <c r="V44" i="23"/>
  <c r="D47" i="23"/>
  <c r="AC48" i="23"/>
  <c r="X43" i="23"/>
  <c r="Y43" i="23" s="1"/>
  <c r="Z43" i="23" s="1"/>
  <c r="O46" i="23"/>
  <c r="BF45" i="23"/>
  <c r="U45" i="23" s="1"/>
  <c r="P45" i="23"/>
  <c r="H45" i="23"/>
  <c r="Q45" i="23" s="1"/>
  <c r="I45" i="23"/>
  <c r="R45" i="23" s="1"/>
  <c r="E48" i="15"/>
  <c r="F48" i="15" s="1"/>
  <c r="V48" i="15"/>
  <c r="AC49" i="15"/>
  <c r="C49" i="15"/>
  <c r="AH45" i="23" l="1"/>
  <c r="T45" i="23"/>
  <c r="BA45" i="23"/>
  <c r="J45" i="23"/>
  <c r="C48" i="23"/>
  <c r="AD48" i="23"/>
  <c r="AN47" i="23"/>
  <c r="AJ47" i="23"/>
  <c r="AF47" i="23"/>
  <c r="M47" i="23" s="1"/>
  <c r="L47" i="23"/>
  <c r="F46" i="23"/>
  <c r="G46" i="23" s="1"/>
  <c r="AM47" i="23"/>
  <c r="AO47" i="23"/>
  <c r="AG47" i="23"/>
  <c r="N47" i="23" s="1"/>
  <c r="AL47" i="23"/>
  <c r="AK47" i="23"/>
  <c r="AP47" i="23"/>
  <c r="E47" i="23"/>
  <c r="W47" i="23" s="1"/>
  <c r="K48" i="15"/>
  <c r="O48" i="15" s="1"/>
  <c r="AB50" i="15"/>
  <c r="D49" i="15"/>
  <c r="AI45" i="23" l="1"/>
  <c r="V45" i="23"/>
  <c r="BF46" i="23"/>
  <c r="U46" i="23" s="1"/>
  <c r="P46" i="23"/>
  <c r="I46" i="23"/>
  <c r="R46" i="23" s="1"/>
  <c r="H46" i="23"/>
  <c r="Q46" i="23" s="1"/>
  <c r="AC49" i="23"/>
  <c r="D48" i="23"/>
  <c r="X44" i="23"/>
  <c r="Y44" i="23" s="1"/>
  <c r="Z44" i="23" s="1"/>
  <c r="O47" i="23"/>
  <c r="V49" i="15"/>
  <c r="E49" i="15"/>
  <c r="F49" i="15" s="1"/>
  <c r="AC50" i="15"/>
  <c r="C50" i="15"/>
  <c r="AO48" i="23" l="1"/>
  <c r="AK48" i="23"/>
  <c r="AG48" i="23"/>
  <c r="AN48" i="23"/>
  <c r="AJ48" i="23"/>
  <c r="AF48" i="23"/>
  <c r="L48" i="23"/>
  <c r="F47" i="23"/>
  <c r="G47" i="23" s="1"/>
  <c r="AP48" i="23"/>
  <c r="E48" i="23"/>
  <c r="W48" i="23" s="1"/>
  <c r="AM48" i="23"/>
  <c r="AL48" i="23"/>
  <c r="T46" i="23"/>
  <c r="AH46" i="23"/>
  <c r="BA46" i="23"/>
  <c r="AD49" i="23"/>
  <c r="C49" i="23"/>
  <c r="J46" i="23"/>
  <c r="K49" i="15"/>
  <c r="O49" i="15" s="1"/>
  <c r="AB51" i="15"/>
  <c r="D50" i="15"/>
  <c r="AC50" i="23" l="1"/>
  <c r="D49" i="23"/>
  <c r="AI46" i="23"/>
  <c r="X45" i="23" s="1"/>
  <c r="Y45" i="23" s="1"/>
  <c r="Z45" i="23" s="1"/>
  <c r="V46" i="23"/>
  <c r="M48" i="23"/>
  <c r="P47" i="23"/>
  <c r="BF47" i="23"/>
  <c r="U47" i="23" s="1"/>
  <c r="H47" i="23"/>
  <c r="Q47" i="23" s="1"/>
  <c r="I47" i="23"/>
  <c r="R47" i="23" s="1"/>
  <c r="N48" i="23"/>
  <c r="E50" i="15"/>
  <c r="K50" i="15" s="1"/>
  <c r="V50" i="15"/>
  <c r="C51" i="15"/>
  <c r="AC51" i="15"/>
  <c r="O48" i="23" l="1"/>
  <c r="AP49" i="23"/>
  <c r="AL49" i="23"/>
  <c r="W49" i="23"/>
  <c r="E49" i="23"/>
  <c r="AO49" i="23"/>
  <c r="AK49" i="23"/>
  <c r="AG49" i="23"/>
  <c r="N49" i="23" s="1"/>
  <c r="AM49" i="23"/>
  <c r="AJ49" i="23"/>
  <c r="AN49" i="23"/>
  <c r="L49" i="23"/>
  <c r="F48" i="23"/>
  <c r="G48" i="23" s="1"/>
  <c r="AF49" i="23"/>
  <c r="M49" i="23" s="1"/>
  <c r="AD50" i="23"/>
  <c r="C50" i="23"/>
  <c r="J47" i="23"/>
  <c r="BA47" i="23"/>
  <c r="T47" i="23"/>
  <c r="AH47" i="23"/>
  <c r="F50" i="15"/>
  <c r="O50" i="15" s="1"/>
  <c r="D51" i="15"/>
  <c r="AB52" i="15"/>
  <c r="BF48" i="23" l="1"/>
  <c r="U48" i="23" s="1"/>
  <c r="P48" i="23"/>
  <c r="I48" i="23"/>
  <c r="R48" i="23" s="1"/>
  <c r="H48" i="23"/>
  <c r="Q48" i="23" s="1"/>
  <c r="AI47" i="23"/>
  <c r="V47" i="23"/>
  <c r="D50" i="23"/>
  <c r="AC51" i="23"/>
  <c r="O49" i="23"/>
  <c r="X46" i="23"/>
  <c r="Y46" i="23" s="1"/>
  <c r="Z46" i="23" s="1"/>
  <c r="E51" i="15"/>
  <c r="K51" i="15" s="1"/>
  <c r="V51" i="15"/>
  <c r="AC52" i="15"/>
  <c r="C52" i="15"/>
  <c r="J48" i="23" l="1"/>
  <c r="C51" i="23"/>
  <c r="AD51" i="23"/>
  <c r="BA48" i="23"/>
  <c r="AH48" i="23"/>
  <c r="T48" i="23"/>
  <c r="AM50" i="23"/>
  <c r="AP50" i="23"/>
  <c r="AL50" i="23"/>
  <c r="E50" i="23"/>
  <c r="W50" i="23" s="1"/>
  <c r="AO50" i="23"/>
  <c r="AG50" i="23"/>
  <c r="AN50" i="23"/>
  <c r="AF50" i="23"/>
  <c r="L50" i="23"/>
  <c r="AK50" i="23"/>
  <c r="F49" i="23"/>
  <c r="G49" i="23" s="1"/>
  <c r="AJ50" i="23"/>
  <c r="F51" i="15"/>
  <c r="O51" i="15" s="1"/>
  <c r="AB53" i="15"/>
  <c r="D52" i="15"/>
  <c r="AI48" i="23" l="1"/>
  <c r="V48" i="23"/>
  <c r="AC52" i="23"/>
  <c r="D51" i="23"/>
  <c r="M50" i="23"/>
  <c r="BF49" i="23"/>
  <c r="U49" i="23" s="1"/>
  <c r="P49" i="23"/>
  <c r="I49" i="23"/>
  <c r="R49" i="23" s="1"/>
  <c r="H49" i="23"/>
  <c r="Q49" i="23" s="1"/>
  <c r="X47" i="23"/>
  <c r="Y47" i="23" s="1"/>
  <c r="Z47" i="23" s="1"/>
  <c r="N50" i="23"/>
  <c r="V52" i="15"/>
  <c r="E52" i="15"/>
  <c r="K52" i="15" s="1"/>
  <c r="C53" i="15"/>
  <c r="AC53" i="15"/>
  <c r="O50" i="23" l="1"/>
  <c r="AH49" i="23"/>
  <c r="T49" i="23"/>
  <c r="BA49" i="23"/>
  <c r="AN51" i="23"/>
  <c r="AJ51" i="23"/>
  <c r="AF51" i="23"/>
  <c r="M51" i="23" s="1"/>
  <c r="L51" i="23"/>
  <c r="F50" i="23"/>
  <c r="G50" i="23" s="1"/>
  <c r="AM51" i="23"/>
  <c r="AO51" i="23"/>
  <c r="AG51" i="23"/>
  <c r="N51" i="23" s="1"/>
  <c r="AL51" i="23"/>
  <c r="AK51" i="23"/>
  <c r="AP51" i="23"/>
  <c r="E51" i="23"/>
  <c r="W51" i="23" s="1"/>
  <c r="J49" i="23"/>
  <c r="C52" i="23"/>
  <c r="AD52" i="23"/>
  <c r="F52" i="15"/>
  <c r="O52" i="15" s="1"/>
  <c r="AB54" i="15"/>
  <c r="D53" i="15"/>
  <c r="AC53" i="23" l="1"/>
  <c r="D52" i="23"/>
  <c r="BF50" i="23"/>
  <c r="U50" i="23" s="1"/>
  <c r="P50" i="23"/>
  <c r="H50" i="23"/>
  <c r="Q50" i="23" s="1"/>
  <c r="I50" i="23"/>
  <c r="R50" i="23" s="1"/>
  <c r="AI49" i="23"/>
  <c r="X48" i="23" s="1"/>
  <c r="Y48" i="23" s="1"/>
  <c r="Z48" i="23" s="1"/>
  <c r="V49" i="23"/>
  <c r="O51" i="23"/>
  <c r="C54" i="15"/>
  <c r="AC54" i="15"/>
  <c r="E53" i="15"/>
  <c r="F53" i="15" s="1"/>
  <c r="V53" i="15"/>
  <c r="J50" i="23" l="1"/>
  <c r="AN52" i="23"/>
  <c r="AJ52" i="23"/>
  <c r="AF52" i="23"/>
  <c r="L52" i="23"/>
  <c r="AM52" i="23"/>
  <c r="F51" i="23"/>
  <c r="G51" i="23" s="1"/>
  <c r="AL52" i="23"/>
  <c r="AK52" i="23"/>
  <c r="AP52" i="23"/>
  <c r="E52" i="23"/>
  <c r="W52" i="23" s="1"/>
  <c r="M52" i="23"/>
  <c r="AO52" i="23"/>
  <c r="AG52" i="23"/>
  <c r="N52" i="23" s="1"/>
  <c r="T50" i="23"/>
  <c r="AH50" i="23"/>
  <c r="BA50" i="23"/>
  <c r="C53" i="23"/>
  <c r="AD53" i="23"/>
  <c r="K53" i="15"/>
  <c r="D54" i="15"/>
  <c r="AB55" i="15"/>
  <c r="AI50" i="23" l="1"/>
  <c r="V50" i="23"/>
  <c r="AC54" i="23"/>
  <c r="D53" i="23"/>
  <c r="X49" i="23"/>
  <c r="Y49" i="23" s="1"/>
  <c r="Z49" i="23" s="1"/>
  <c r="P51" i="23"/>
  <c r="BF51" i="23"/>
  <c r="U51" i="23" s="1"/>
  <c r="H51" i="23"/>
  <c r="Q51" i="23" s="1"/>
  <c r="I51" i="23"/>
  <c r="R51" i="23" s="1"/>
  <c r="O52" i="23"/>
  <c r="O53" i="15"/>
  <c r="C55" i="15"/>
  <c r="AC55" i="15"/>
  <c r="V54" i="15"/>
  <c r="E54" i="15"/>
  <c r="F54" i="15" s="1"/>
  <c r="T51" i="23" l="1"/>
  <c r="BA51" i="23"/>
  <c r="AH51" i="23"/>
  <c r="AO53" i="23"/>
  <c r="AK53" i="23"/>
  <c r="AG53" i="23"/>
  <c r="AN53" i="23"/>
  <c r="AJ53" i="23"/>
  <c r="AF53" i="23"/>
  <c r="L53" i="23"/>
  <c r="F52" i="23"/>
  <c r="G52" i="23" s="1"/>
  <c r="AM53" i="23"/>
  <c r="AL53" i="23"/>
  <c r="N53" i="23"/>
  <c r="AP53" i="23"/>
  <c r="E53" i="23"/>
  <c r="W53" i="23" s="1"/>
  <c r="J51" i="23"/>
  <c r="C54" i="23"/>
  <c r="AD54" i="23"/>
  <c r="K54" i="15"/>
  <c r="O54" i="15" s="1"/>
  <c r="AB56" i="15"/>
  <c r="D55" i="15"/>
  <c r="AC55" i="23" l="1"/>
  <c r="D54" i="23"/>
  <c r="P52" i="23"/>
  <c r="BF52" i="23"/>
  <c r="U52" i="23" s="1"/>
  <c r="H52" i="23"/>
  <c r="Q52" i="23" s="1"/>
  <c r="I52" i="23"/>
  <c r="R52" i="23" s="1"/>
  <c r="M53" i="23"/>
  <c r="O53" i="23" s="1"/>
  <c r="AI51" i="23"/>
  <c r="X50" i="23" s="1"/>
  <c r="Y50" i="23" s="1"/>
  <c r="Z50" i="23" s="1"/>
  <c r="V51" i="23"/>
  <c r="C56" i="15"/>
  <c r="AC56" i="15"/>
  <c r="E55" i="15"/>
  <c r="K55" i="15" s="1"/>
  <c r="V55" i="15"/>
  <c r="J52" i="23" l="1"/>
  <c r="AP54" i="23"/>
  <c r="AL54" i="23"/>
  <c r="E54" i="23"/>
  <c r="W54" i="23" s="1"/>
  <c r="AO54" i="23"/>
  <c r="AK54" i="23"/>
  <c r="AG54" i="23"/>
  <c r="AJ54" i="23"/>
  <c r="AN54" i="23"/>
  <c r="AF54" i="23"/>
  <c r="L54" i="23"/>
  <c r="F53" i="23"/>
  <c r="G53" i="23" s="1"/>
  <c r="AM54" i="23"/>
  <c r="BA52" i="23"/>
  <c r="T52" i="23"/>
  <c r="AH52" i="23"/>
  <c r="AD55" i="23"/>
  <c r="C55" i="23"/>
  <c r="F55" i="15"/>
  <c r="O55" i="15" s="1"/>
  <c r="AB57" i="15"/>
  <c r="D56" i="15"/>
  <c r="M54" i="23" l="1"/>
  <c r="AC56" i="23"/>
  <c r="D55" i="23"/>
  <c r="AI52" i="23"/>
  <c r="X51" i="23" s="1"/>
  <c r="Y51" i="23" s="1"/>
  <c r="Z51" i="23" s="1"/>
  <c r="V52" i="23"/>
  <c r="BF53" i="23"/>
  <c r="U53" i="23" s="1"/>
  <c r="P53" i="23"/>
  <c r="H53" i="23"/>
  <c r="Q53" i="23" s="1"/>
  <c r="I53" i="23"/>
  <c r="R53" i="23" s="1"/>
  <c r="N54" i="23"/>
  <c r="V56" i="15"/>
  <c r="E56" i="15"/>
  <c r="F56" i="15" s="1"/>
  <c r="C57" i="15"/>
  <c r="AC57" i="15"/>
  <c r="O54" i="23" l="1"/>
  <c r="AM55" i="23"/>
  <c r="AP55" i="23"/>
  <c r="AL55" i="23"/>
  <c r="E55" i="23"/>
  <c r="W55" i="23" s="1"/>
  <c r="AN55" i="23"/>
  <c r="AF55" i="23"/>
  <c r="L55" i="23"/>
  <c r="AJ55" i="23"/>
  <c r="AK55" i="23"/>
  <c r="F54" i="23"/>
  <c r="G54" i="23" s="1"/>
  <c r="AO55" i="23"/>
  <c r="AG55" i="23"/>
  <c r="J53" i="23"/>
  <c r="C56" i="23"/>
  <c r="AD56" i="23"/>
  <c r="BA53" i="23"/>
  <c r="T53" i="23"/>
  <c r="AH53" i="23"/>
  <c r="K56" i="15"/>
  <c r="O56" i="15" s="1"/>
  <c r="AB58" i="15"/>
  <c r="D57" i="15"/>
  <c r="BF54" i="23" l="1"/>
  <c r="U54" i="23" s="1"/>
  <c r="P54" i="23"/>
  <c r="H54" i="23"/>
  <c r="Q54" i="23" s="1"/>
  <c r="I54" i="23"/>
  <c r="R54" i="23" s="1"/>
  <c r="AC57" i="23"/>
  <c r="D56" i="23"/>
  <c r="AI53" i="23"/>
  <c r="X52" i="23" s="1"/>
  <c r="Y52" i="23" s="1"/>
  <c r="Z52" i="23" s="1"/>
  <c r="V53" i="23"/>
  <c r="M55" i="23"/>
  <c r="N55" i="23"/>
  <c r="E57" i="15"/>
  <c r="F57" i="15" s="1"/>
  <c r="V57" i="15"/>
  <c r="AC58" i="15"/>
  <c r="C58" i="15"/>
  <c r="O55" i="23" l="1"/>
  <c r="C57" i="23"/>
  <c r="AD57" i="23"/>
  <c r="J54" i="23"/>
  <c r="AH54" i="23"/>
  <c r="BA54" i="23"/>
  <c r="T54" i="23"/>
  <c r="AN56" i="23"/>
  <c r="AJ56" i="23"/>
  <c r="AF56" i="23"/>
  <c r="L56" i="23"/>
  <c r="F55" i="23"/>
  <c r="G55" i="23" s="1"/>
  <c r="AM56" i="23"/>
  <c r="AL56" i="23"/>
  <c r="AP56" i="23"/>
  <c r="E56" i="23"/>
  <c r="W56" i="23" s="1"/>
  <c r="AK56" i="23"/>
  <c r="M56" i="23"/>
  <c r="AO56" i="23"/>
  <c r="AG56" i="23"/>
  <c r="N56" i="23" s="1"/>
  <c r="K57" i="15"/>
  <c r="O57" i="15" s="1"/>
  <c r="D58" i="15"/>
  <c r="AB59" i="15"/>
  <c r="BF55" i="23" l="1"/>
  <c r="U55" i="23" s="1"/>
  <c r="P55" i="23"/>
  <c r="H55" i="23"/>
  <c r="Q55" i="23" s="1"/>
  <c r="I55" i="23"/>
  <c r="R55" i="23" s="1"/>
  <c r="AI54" i="23"/>
  <c r="V54" i="23"/>
  <c r="AC58" i="23"/>
  <c r="D57" i="23"/>
  <c r="O56" i="23"/>
  <c r="X53" i="23"/>
  <c r="Y53" i="23" s="1"/>
  <c r="Z53" i="23" s="1"/>
  <c r="C59" i="15"/>
  <c r="AC59" i="15"/>
  <c r="E58" i="15"/>
  <c r="F58" i="15" s="1"/>
  <c r="V58" i="15"/>
  <c r="T55" i="23" l="1"/>
  <c r="AH55" i="23"/>
  <c r="BA55" i="23"/>
  <c r="AO57" i="23"/>
  <c r="AK57" i="23"/>
  <c r="AG57" i="23"/>
  <c r="AN57" i="23"/>
  <c r="AJ57" i="23"/>
  <c r="AF57" i="23"/>
  <c r="L57" i="23"/>
  <c r="F56" i="23"/>
  <c r="G56" i="23" s="1"/>
  <c r="AM57" i="23"/>
  <c r="AP57" i="23"/>
  <c r="AL57" i="23"/>
  <c r="N57" i="23"/>
  <c r="E57" i="23"/>
  <c r="W57" i="23" s="1"/>
  <c r="C58" i="23"/>
  <c r="AD58" i="23"/>
  <c r="J55" i="23"/>
  <c r="K58" i="15"/>
  <c r="O58" i="15" s="1"/>
  <c r="AB60" i="15"/>
  <c r="D59" i="15"/>
  <c r="AC59" i="23" l="1"/>
  <c r="D58" i="23"/>
  <c r="AI55" i="23"/>
  <c r="X54" i="23" s="1"/>
  <c r="Y54" i="23" s="1"/>
  <c r="Z54" i="23" s="1"/>
  <c r="V55" i="23"/>
  <c r="P56" i="23"/>
  <c r="BF56" i="23"/>
  <c r="U56" i="23" s="1"/>
  <c r="H56" i="23"/>
  <c r="Q56" i="23" s="1"/>
  <c r="I56" i="23"/>
  <c r="R56" i="23" s="1"/>
  <c r="M57" i="23"/>
  <c r="O57" i="23" s="1"/>
  <c r="AC60" i="15"/>
  <c r="C60" i="15"/>
  <c r="V59" i="15"/>
  <c r="E59" i="15"/>
  <c r="K59" i="15" s="1"/>
  <c r="BA56" i="23" l="1"/>
  <c r="T56" i="23"/>
  <c r="AH56" i="23"/>
  <c r="AP58" i="23"/>
  <c r="AL58" i="23"/>
  <c r="E58" i="23"/>
  <c r="W58" i="23" s="1"/>
  <c r="AO58" i="23"/>
  <c r="AK58" i="23"/>
  <c r="AG58" i="23"/>
  <c r="AJ58" i="23"/>
  <c r="F57" i="23"/>
  <c r="G57" i="23" s="1"/>
  <c r="AN58" i="23"/>
  <c r="AF58" i="23"/>
  <c r="M58" i="23" s="1"/>
  <c r="L58" i="23"/>
  <c r="AM58" i="23"/>
  <c r="J56" i="23"/>
  <c r="AD59" i="23"/>
  <c r="C59" i="23"/>
  <c r="F59" i="15"/>
  <c r="AB61" i="15"/>
  <c r="D60" i="15"/>
  <c r="AC60" i="23" l="1"/>
  <c r="D59" i="23"/>
  <c r="N58" i="23"/>
  <c r="O58" i="23" s="1"/>
  <c r="BF57" i="23"/>
  <c r="U57" i="23" s="1"/>
  <c r="P57" i="23"/>
  <c r="H57" i="23"/>
  <c r="Q57" i="23" s="1"/>
  <c r="I57" i="23"/>
  <c r="R57" i="23" s="1"/>
  <c r="X55" i="23"/>
  <c r="Y55" i="23" s="1"/>
  <c r="Z55" i="23" s="1"/>
  <c r="AI56" i="23"/>
  <c r="V56" i="23"/>
  <c r="O59" i="15"/>
  <c r="AC61" i="15"/>
  <c r="C61" i="15"/>
  <c r="E60" i="15"/>
  <c r="F60" i="15" s="1"/>
  <c r="V60" i="15"/>
  <c r="J57" i="23" l="1"/>
  <c r="AM59" i="23"/>
  <c r="AP59" i="23"/>
  <c r="AL59" i="23"/>
  <c r="E59" i="23"/>
  <c r="W59" i="23" s="1"/>
  <c r="AN59" i="23"/>
  <c r="AF59" i="23"/>
  <c r="L59" i="23"/>
  <c r="AJ59" i="23"/>
  <c r="AO59" i="23"/>
  <c r="AK59" i="23"/>
  <c r="F58" i="23"/>
  <c r="G58" i="23" s="1"/>
  <c r="AG59" i="23"/>
  <c r="M59" i="23"/>
  <c r="BA57" i="23"/>
  <c r="T57" i="23"/>
  <c r="AH57" i="23"/>
  <c r="C60" i="23"/>
  <c r="AD60" i="23"/>
  <c r="K60" i="15"/>
  <c r="O60" i="15" s="1"/>
  <c r="D61" i="15"/>
  <c r="AB62" i="15"/>
  <c r="AI57" i="23" l="1"/>
  <c r="V57" i="23"/>
  <c r="BF58" i="23"/>
  <c r="U58" i="23" s="1"/>
  <c r="P58" i="23"/>
  <c r="I58" i="23"/>
  <c r="R58" i="23" s="1"/>
  <c r="H58" i="23"/>
  <c r="Q58" i="23" s="1"/>
  <c r="D60" i="23"/>
  <c r="AC61" i="23"/>
  <c r="N59" i="23"/>
  <c r="O59" i="23" s="1"/>
  <c r="X56" i="23"/>
  <c r="Y56" i="23" s="1"/>
  <c r="Z56" i="23" s="1"/>
  <c r="AC62" i="15"/>
  <c r="C62" i="15"/>
  <c r="E61" i="15"/>
  <c r="F61" i="15" s="1"/>
  <c r="V61" i="15"/>
  <c r="C61" i="23" l="1"/>
  <c r="AD61" i="23"/>
  <c r="J58" i="23"/>
  <c r="AN60" i="23"/>
  <c r="AJ60" i="23"/>
  <c r="AF60" i="23"/>
  <c r="L60" i="23"/>
  <c r="F59" i="23"/>
  <c r="G59" i="23" s="1"/>
  <c r="AM60" i="23"/>
  <c r="AL60" i="23"/>
  <c r="AP60" i="23"/>
  <c r="W60" i="23"/>
  <c r="E60" i="23"/>
  <c r="AO60" i="23"/>
  <c r="AG60" i="23"/>
  <c r="AK60" i="23"/>
  <c r="M60" i="23"/>
  <c r="AH58" i="23"/>
  <c r="BA58" i="23"/>
  <c r="T58" i="23"/>
  <c r="K61" i="15"/>
  <c r="O61" i="15" s="1"/>
  <c r="D62" i="15"/>
  <c r="AB63" i="15"/>
  <c r="AI58" i="23" l="1"/>
  <c r="V58" i="23"/>
  <c r="BF59" i="23"/>
  <c r="U59" i="23" s="1"/>
  <c r="P59" i="23"/>
  <c r="H59" i="23"/>
  <c r="Q59" i="23" s="1"/>
  <c r="I59" i="23"/>
  <c r="R59" i="23" s="1"/>
  <c r="X57" i="23"/>
  <c r="Y57" i="23" s="1"/>
  <c r="Z57" i="23" s="1"/>
  <c r="N60" i="23"/>
  <c r="O60" i="23" s="1"/>
  <c r="AC62" i="23"/>
  <c r="D61" i="23"/>
  <c r="C63" i="15"/>
  <c r="AC63" i="15"/>
  <c r="E62" i="15"/>
  <c r="K62" i="15" s="1"/>
  <c r="V62" i="15"/>
  <c r="AD62" i="23" l="1"/>
  <c r="C62" i="23"/>
  <c r="T59" i="23"/>
  <c r="AH59" i="23"/>
  <c r="BA59" i="23"/>
  <c r="AO61" i="23"/>
  <c r="AK61" i="23"/>
  <c r="AG61" i="23"/>
  <c r="N61" i="23" s="1"/>
  <c r="AN61" i="23"/>
  <c r="AJ61" i="23"/>
  <c r="AF61" i="23"/>
  <c r="L61" i="23"/>
  <c r="M61" i="23" s="1"/>
  <c r="F60" i="23"/>
  <c r="G60" i="23" s="1"/>
  <c r="AM61" i="23"/>
  <c r="AP61" i="23"/>
  <c r="E61" i="23"/>
  <c r="W61" i="23" s="1"/>
  <c r="AL61" i="23"/>
  <c r="J59" i="23"/>
  <c r="F62" i="15"/>
  <c r="O62" i="15" s="1"/>
  <c r="D63" i="15"/>
  <c r="AB64" i="15"/>
  <c r="P60" i="23" l="1"/>
  <c r="BF60" i="23"/>
  <c r="U60" i="23" s="1"/>
  <c r="I60" i="23"/>
  <c r="R60" i="23" s="1"/>
  <c r="H60" i="23"/>
  <c r="Q60" i="23" s="1"/>
  <c r="AI59" i="23"/>
  <c r="X58" i="23" s="1"/>
  <c r="Y58" i="23" s="1"/>
  <c r="Z58" i="23" s="1"/>
  <c r="V59" i="23"/>
  <c r="AC63" i="23"/>
  <c r="D62" i="23"/>
  <c r="O61" i="23"/>
  <c r="AC64" i="15"/>
  <c r="C64" i="15"/>
  <c r="E63" i="15"/>
  <c r="K63" i="15" s="1"/>
  <c r="V63" i="15"/>
  <c r="AP62" i="23" l="1"/>
  <c r="AL62" i="23"/>
  <c r="E62" i="23"/>
  <c r="W62" i="23" s="1"/>
  <c r="AO62" i="23"/>
  <c r="AK62" i="23"/>
  <c r="AG62" i="23"/>
  <c r="AJ62" i="23"/>
  <c r="F61" i="23"/>
  <c r="G61" i="23" s="1"/>
  <c r="AN62" i="23"/>
  <c r="AF62" i="23"/>
  <c r="L62" i="23"/>
  <c r="AM62" i="23"/>
  <c r="J60" i="23"/>
  <c r="AD63" i="23"/>
  <c r="C63" i="23"/>
  <c r="BA60" i="23"/>
  <c r="T60" i="23"/>
  <c r="AH60" i="23"/>
  <c r="F63" i="15"/>
  <c r="O63" i="15" s="1"/>
  <c r="AB65" i="15"/>
  <c r="D64" i="15"/>
  <c r="AC64" i="23" l="1"/>
  <c r="D63" i="23"/>
  <c r="N62" i="23"/>
  <c r="BF61" i="23"/>
  <c r="U61" i="23" s="1"/>
  <c r="P61" i="23"/>
  <c r="I61" i="23"/>
  <c r="R61" i="23" s="1"/>
  <c r="H61" i="23"/>
  <c r="Q61" i="23" s="1"/>
  <c r="M62" i="23"/>
  <c r="AI60" i="23"/>
  <c r="X59" i="23" s="1"/>
  <c r="Y59" i="23" s="1"/>
  <c r="Z59" i="23" s="1"/>
  <c r="V60" i="23"/>
  <c r="E64" i="15"/>
  <c r="F64" i="15" s="1"/>
  <c r="V64" i="15"/>
  <c r="AC65" i="15"/>
  <c r="C65" i="15"/>
  <c r="O62" i="23" l="1"/>
  <c r="BA61" i="23"/>
  <c r="T61" i="23"/>
  <c r="AH61" i="23"/>
  <c r="AN63" i="23"/>
  <c r="AJ63" i="23"/>
  <c r="AF63" i="23"/>
  <c r="AP63" i="23"/>
  <c r="AK63" i="23"/>
  <c r="AO63" i="23"/>
  <c r="E63" i="23"/>
  <c r="W63" i="23" s="1"/>
  <c r="AG63" i="23"/>
  <c r="N63" i="23" s="1"/>
  <c r="L63" i="23"/>
  <c r="AM63" i="23"/>
  <c r="F62" i="23"/>
  <c r="G62" i="23" s="1"/>
  <c r="AL63" i="23"/>
  <c r="M63" i="23"/>
  <c r="AD64" i="23"/>
  <c r="C64" i="23"/>
  <c r="J61" i="23"/>
  <c r="K64" i="15"/>
  <c r="O64" i="15" s="1"/>
  <c r="AB66" i="15"/>
  <c r="D65" i="15"/>
  <c r="AT109" i="19"/>
  <c r="AT69" i="19"/>
  <c r="AT70" i="19" s="1"/>
  <c r="AT71" i="19" s="1"/>
  <c r="AT72" i="19" s="1"/>
  <c r="AT73" i="19" s="1"/>
  <c r="AT107" i="20"/>
  <c r="AI61" i="23" l="1"/>
  <c r="X60" i="23" s="1"/>
  <c r="Y60" i="23" s="1"/>
  <c r="Z60" i="23" s="1"/>
  <c r="V61" i="23"/>
  <c r="AC65" i="23"/>
  <c r="D64" i="23"/>
  <c r="BF62" i="23"/>
  <c r="U62" i="23" s="1"/>
  <c r="P62" i="23"/>
  <c r="I62" i="23"/>
  <c r="R62" i="23" s="1"/>
  <c r="H62" i="23"/>
  <c r="Q62" i="23" s="1"/>
  <c r="O63" i="23"/>
  <c r="V65" i="15"/>
  <c r="E65" i="15"/>
  <c r="F65" i="15" s="1"/>
  <c r="C66" i="15"/>
  <c r="AC66" i="15"/>
  <c r="AH62" i="23" l="1"/>
  <c r="BA62" i="23"/>
  <c r="T62" i="23"/>
  <c r="AO64" i="23"/>
  <c r="AK64" i="23"/>
  <c r="AG64" i="23"/>
  <c r="AP64" i="23"/>
  <c r="AJ64" i="23"/>
  <c r="E64" i="23"/>
  <c r="W64" i="23" s="1"/>
  <c r="F63" i="23"/>
  <c r="G63" i="23" s="1"/>
  <c r="AN64" i="23"/>
  <c r="AL64" i="23"/>
  <c r="L64" i="23"/>
  <c r="N64" i="23"/>
  <c r="AF64" i="23"/>
  <c r="AM64" i="23"/>
  <c r="J62" i="23"/>
  <c r="AD65" i="23"/>
  <c r="C65" i="23"/>
  <c r="K65" i="15"/>
  <c r="D66" i="15"/>
  <c r="AB67" i="15"/>
  <c r="AR120" i="20"/>
  <c r="AR119" i="20"/>
  <c r="AR118" i="20"/>
  <c r="AR117" i="20"/>
  <c r="AR116" i="20"/>
  <c r="AR115" i="20"/>
  <c r="AR114" i="20"/>
  <c r="AR113" i="20"/>
  <c r="AR112" i="20"/>
  <c r="AR123" i="19"/>
  <c r="AR122" i="19"/>
  <c r="AR121" i="19"/>
  <c r="AR120" i="19"/>
  <c r="AR119" i="19"/>
  <c r="AR118" i="19"/>
  <c r="AR117" i="19"/>
  <c r="AR116" i="19"/>
  <c r="AR115" i="19"/>
  <c r="AR114" i="19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AZ121" i="20"/>
  <c r="AY121" i="20"/>
  <c r="AZ120" i="20"/>
  <c r="AY120" i="20"/>
  <c r="AZ119" i="20"/>
  <c r="AY119" i="20"/>
  <c r="AZ118" i="20"/>
  <c r="AY118" i="20"/>
  <c r="AZ117" i="20"/>
  <c r="AY117" i="20"/>
  <c r="AZ116" i="20"/>
  <c r="AY116" i="20"/>
  <c r="AZ115" i="20"/>
  <c r="AY115" i="20"/>
  <c r="AZ114" i="20"/>
  <c r="AY114" i="20"/>
  <c r="AZ113" i="20"/>
  <c r="AY113" i="20"/>
  <c r="AZ112" i="20"/>
  <c r="AY112" i="20"/>
  <c r="AZ111" i="20"/>
  <c r="AY111" i="20"/>
  <c r="AR111" i="20"/>
  <c r="AZ110" i="20"/>
  <c r="AY110" i="20"/>
  <c r="AR110" i="20"/>
  <c r="AZ109" i="20"/>
  <c r="AY109" i="20"/>
  <c r="AR109" i="20"/>
  <c r="AZ108" i="20"/>
  <c r="AY108" i="20"/>
  <c r="AR108" i="20"/>
  <c r="AZ107" i="20"/>
  <c r="AY107" i="20"/>
  <c r="AR107" i="20"/>
  <c r="AZ106" i="20"/>
  <c r="AY106" i="20"/>
  <c r="AR106" i="20"/>
  <c r="AZ105" i="20"/>
  <c r="AY105" i="20"/>
  <c r="AR105" i="20"/>
  <c r="AZ104" i="20"/>
  <c r="AY104" i="20"/>
  <c r="AR104" i="20"/>
  <c r="AZ103" i="20"/>
  <c r="AY103" i="20"/>
  <c r="AR103" i="20"/>
  <c r="AZ102" i="20"/>
  <c r="AY102" i="20"/>
  <c r="AR102" i="20"/>
  <c r="AZ101" i="20"/>
  <c r="AY101" i="20"/>
  <c r="AR101" i="20"/>
  <c r="AZ100" i="20"/>
  <c r="AY100" i="20"/>
  <c r="AR100" i="20"/>
  <c r="AZ99" i="20"/>
  <c r="AY99" i="20"/>
  <c r="AR99" i="20"/>
  <c r="AZ98" i="20"/>
  <c r="AY98" i="20"/>
  <c r="AR98" i="20"/>
  <c r="AZ97" i="20"/>
  <c r="AY97" i="20"/>
  <c r="AR97" i="20"/>
  <c r="AZ96" i="20"/>
  <c r="AY96" i="20"/>
  <c r="AR96" i="20"/>
  <c r="AZ95" i="20"/>
  <c r="AY95" i="20"/>
  <c r="AR95" i="20"/>
  <c r="AZ94" i="20"/>
  <c r="AY94" i="20"/>
  <c r="AR94" i="20"/>
  <c r="AZ93" i="20"/>
  <c r="AY93" i="20"/>
  <c r="AR93" i="20"/>
  <c r="AZ92" i="20"/>
  <c r="AY92" i="20"/>
  <c r="AR92" i="20"/>
  <c r="AZ91" i="20"/>
  <c r="AY91" i="20"/>
  <c r="AR91" i="20"/>
  <c r="AZ90" i="20"/>
  <c r="AY90" i="20"/>
  <c r="AR90" i="20"/>
  <c r="AZ89" i="20"/>
  <c r="AY89" i="20"/>
  <c r="AR89" i="20"/>
  <c r="AZ88" i="20"/>
  <c r="AY88" i="20"/>
  <c r="AR88" i="20"/>
  <c r="AZ87" i="20"/>
  <c r="AY87" i="20"/>
  <c r="AR87" i="20"/>
  <c r="AZ86" i="20"/>
  <c r="AY86" i="20"/>
  <c r="AR86" i="20"/>
  <c r="AZ85" i="20"/>
  <c r="AY85" i="20"/>
  <c r="AR85" i="20"/>
  <c r="AZ84" i="20"/>
  <c r="AY84" i="20"/>
  <c r="AR84" i="20"/>
  <c r="AZ83" i="20"/>
  <c r="AY83" i="20"/>
  <c r="AR83" i="20"/>
  <c r="AZ82" i="20"/>
  <c r="AY82" i="20"/>
  <c r="AR82" i="20"/>
  <c r="AZ81" i="20"/>
  <c r="AY81" i="20"/>
  <c r="AR81" i="20"/>
  <c r="AZ80" i="20"/>
  <c r="AY80" i="20"/>
  <c r="AR80" i="20"/>
  <c r="AZ79" i="20"/>
  <c r="AY79" i="20"/>
  <c r="AR79" i="20"/>
  <c r="AZ78" i="20"/>
  <c r="AY78" i="20"/>
  <c r="AR78" i="20"/>
  <c r="AZ77" i="20"/>
  <c r="AY77" i="20"/>
  <c r="AR77" i="20"/>
  <c r="AZ76" i="20"/>
  <c r="AY76" i="20"/>
  <c r="AR76" i="20"/>
  <c r="AZ75" i="20"/>
  <c r="AY75" i="20"/>
  <c r="AR75" i="20"/>
  <c r="AZ74" i="20"/>
  <c r="AY74" i="20"/>
  <c r="AR74" i="20"/>
  <c r="AZ73" i="20"/>
  <c r="AY73" i="20"/>
  <c r="AR73" i="20"/>
  <c r="AZ72" i="20"/>
  <c r="AY72" i="20"/>
  <c r="AR72" i="20"/>
  <c r="AZ71" i="20"/>
  <c r="AY71" i="20"/>
  <c r="AR71" i="20"/>
  <c r="AZ70" i="20"/>
  <c r="AY70" i="20"/>
  <c r="AR70" i="20"/>
  <c r="AZ69" i="20"/>
  <c r="AY69" i="20"/>
  <c r="AR69" i="20"/>
  <c r="AZ68" i="20"/>
  <c r="AY68" i="20"/>
  <c r="AR68" i="20"/>
  <c r="AZ67" i="20"/>
  <c r="AY67" i="20"/>
  <c r="AT67" i="20"/>
  <c r="AT68" i="20" s="1"/>
  <c r="AT69" i="20" s="1"/>
  <c r="AT70" i="20" s="1"/>
  <c r="AT71" i="20" s="1"/>
  <c r="AT72" i="20" s="1"/>
  <c r="AT73" i="20" s="1"/>
  <c r="AT74" i="20" s="1"/>
  <c r="AT75" i="20" s="1"/>
  <c r="AT76" i="20" s="1"/>
  <c r="AT77" i="20" s="1"/>
  <c r="AT78" i="20" s="1"/>
  <c r="AT79" i="20" s="1"/>
  <c r="AT80" i="20" s="1"/>
  <c r="AT81" i="20" s="1"/>
  <c r="AT82" i="20" s="1"/>
  <c r="AT83" i="20" s="1"/>
  <c r="AT84" i="20" s="1"/>
  <c r="AT85" i="20" s="1"/>
  <c r="AT86" i="20" s="1"/>
  <c r="AT87" i="20" s="1"/>
  <c r="AT88" i="20" s="1"/>
  <c r="AT89" i="20" s="1"/>
  <c r="AT90" i="20" s="1"/>
  <c r="AT91" i="20" s="1"/>
  <c r="AT92" i="20" s="1"/>
  <c r="AT93" i="20" s="1"/>
  <c r="AT94" i="20" s="1"/>
  <c r="AT95" i="20" s="1"/>
  <c r="AT96" i="20" s="1"/>
  <c r="AT97" i="20" s="1"/>
  <c r="AT98" i="20" s="1"/>
  <c r="AT99" i="20" s="1"/>
  <c r="AT100" i="20" s="1"/>
  <c r="AT101" i="20" s="1"/>
  <c r="AT102" i="20" s="1"/>
  <c r="AR67" i="20"/>
  <c r="AZ66" i="20"/>
  <c r="AY66" i="20"/>
  <c r="AR66" i="20"/>
  <c r="AZ65" i="20"/>
  <c r="AY65" i="20"/>
  <c r="AR65" i="20"/>
  <c r="AZ64" i="20"/>
  <c r="AY64" i="20"/>
  <c r="AR64" i="20"/>
  <c r="AZ63" i="20"/>
  <c r="AY63" i="20"/>
  <c r="AR63" i="20"/>
  <c r="AZ62" i="20"/>
  <c r="AY62" i="20"/>
  <c r="AR62" i="20"/>
  <c r="AZ61" i="20"/>
  <c r="AY61" i="20"/>
  <c r="AR61" i="20"/>
  <c r="AZ60" i="20"/>
  <c r="AY60" i="20"/>
  <c r="AR60" i="20"/>
  <c r="AZ59" i="20"/>
  <c r="AY59" i="20"/>
  <c r="AR59" i="20"/>
  <c r="AZ58" i="20"/>
  <c r="AY58" i="20"/>
  <c r="AR58" i="20"/>
  <c r="AZ57" i="20"/>
  <c r="AY57" i="20"/>
  <c r="AR57" i="20"/>
  <c r="AZ56" i="20"/>
  <c r="AY56" i="20"/>
  <c r="AR56" i="20"/>
  <c r="AZ55" i="20"/>
  <c r="AY55" i="20"/>
  <c r="AR55" i="20"/>
  <c r="AZ54" i="20"/>
  <c r="AY54" i="20"/>
  <c r="AR54" i="20"/>
  <c r="AZ53" i="20"/>
  <c r="AY53" i="20"/>
  <c r="AR53" i="20"/>
  <c r="AZ52" i="20"/>
  <c r="AY52" i="20"/>
  <c r="AR52" i="20"/>
  <c r="AZ51" i="20"/>
  <c r="AY51" i="20"/>
  <c r="AR51" i="20"/>
  <c r="AZ50" i="20"/>
  <c r="AY50" i="20"/>
  <c r="AR50" i="20"/>
  <c r="AZ49" i="20"/>
  <c r="AY49" i="20"/>
  <c r="AR49" i="20"/>
  <c r="AZ48" i="20"/>
  <c r="AY48" i="20"/>
  <c r="AR48" i="20"/>
  <c r="AZ47" i="20"/>
  <c r="AY47" i="20"/>
  <c r="AR47" i="20"/>
  <c r="AZ46" i="20"/>
  <c r="AY46" i="20"/>
  <c r="AR46" i="20"/>
  <c r="AZ45" i="20"/>
  <c r="AY45" i="20"/>
  <c r="AR45" i="20"/>
  <c r="AZ44" i="20"/>
  <c r="AY44" i="20"/>
  <c r="AR44" i="20"/>
  <c r="AZ43" i="20"/>
  <c r="AY43" i="20"/>
  <c r="AR43" i="20"/>
  <c r="AZ42" i="20"/>
  <c r="AY42" i="20"/>
  <c r="AR42" i="20"/>
  <c r="AZ41" i="20"/>
  <c r="AY41" i="20"/>
  <c r="AR41" i="20"/>
  <c r="AZ40" i="20"/>
  <c r="AY40" i="20"/>
  <c r="AR40" i="20"/>
  <c r="AZ39" i="20"/>
  <c r="AY39" i="20"/>
  <c r="AR39" i="20"/>
  <c r="AZ38" i="20"/>
  <c r="AY38" i="20"/>
  <c r="AR38" i="20"/>
  <c r="AZ37" i="20"/>
  <c r="AY37" i="20"/>
  <c r="AR37" i="20"/>
  <c r="AZ36" i="20"/>
  <c r="AY36" i="20"/>
  <c r="AR36" i="20"/>
  <c r="AZ35" i="20"/>
  <c r="AY35" i="20"/>
  <c r="AR35" i="20"/>
  <c r="AZ34" i="20"/>
  <c r="AY34" i="20"/>
  <c r="AR34" i="20"/>
  <c r="AZ33" i="20"/>
  <c r="AY33" i="20"/>
  <c r="AR33" i="20"/>
  <c r="AZ32" i="20"/>
  <c r="AY32" i="20"/>
  <c r="AR32" i="20"/>
  <c r="AZ31" i="20"/>
  <c r="AY31" i="20"/>
  <c r="AR31" i="20"/>
  <c r="AZ30" i="20"/>
  <c r="AY30" i="20"/>
  <c r="AR30" i="20"/>
  <c r="AZ29" i="20"/>
  <c r="AY29" i="20"/>
  <c r="AR29" i="20"/>
  <c r="AZ28" i="20"/>
  <c r="AY28" i="20"/>
  <c r="AR28" i="20"/>
  <c r="AZ27" i="20"/>
  <c r="AY27" i="20"/>
  <c r="AR27" i="20"/>
  <c r="AZ26" i="20"/>
  <c r="AY26" i="20"/>
  <c r="AR26" i="20"/>
  <c r="AZ25" i="20"/>
  <c r="AY25" i="20"/>
  <c r="AR25" i="20"/>
  <c r="AZ24" i="20"/>
  <c r="AY24" i="20"/>
  <c r="AR24" i="20"/>
  <c r="AZ23" i="20"/>
  <c r="AY23" i="20"/>
  <c r="AR23" i="20"/>
  <c r="AZ22" i="20"/>
  <c r="AY22" i="20"/>
  <c r="AR22" i="20"/>
  <c r="AZ21" i="20"/>
  <c r="AY21" i="20"/>
  <c r="AR21" i="20"/>
  <c r="AZ20" i="20"/>
  <c r="AY20" i="20"/>
  <c r="AR20" i="20"/>
  <c r="AZ19" i="20"/>
  <c r="AY19" i="20"/>
  <c r="AR19" i="20"/>
  <c r="AZ18" i="20"/>
  <c r="AY18" i="20"/>
  <c r="AR18" i="20"/>
  <c r="AZ17" i="20"/>
  <c r="AY17" i="20"/>
  <c r="AR17" i="20"/>
  <c r="AZ16" i="20"/>
  <c r="AY16" i="20"/>
  <c r="AR16" i="20"/>
  <c r="AZ15" i="20"/>
  <c r="AY15" i="20"/>
  <c r="AR15" i="20"/>
  <c r="AC15" i="20"/>
  <c r="AD15" i="20" s="1"/>
  <c r="AZ14" i="20"/>
  <c r="AY14" i="20"/>
  <c r="AT23" i="20"/>
  <c r="AT24" i="20" s="1"/>
  <c r="AT25" i="20" s="1"/>
  <c r="AT26" i="20" s="1"/>
  <c r="AT27" i="20" s="1"/>
  <c r="AT28" i="20" s="1"/>
  <c r="AT29" i="20" s="1"/>
  <c r="AT30" i="20" s="1"/>
  <c r="AT31" i="20" s="1"/>
  <c r="AT32" i="20" s="1"/>
  <c r="AT33" i="20" s="1"/>
  <c r="AT34" i="20" s="1"/>
  <c r="AT35" i="20" s="1"/>
  <c r="AT36" i="20" s="1"/>
  <c r="AT37" i="20" s="1"/>
  <c r="AT38" i="20" s="1"/>
  <c r="AT39" i="20" s="1"/>
  <c r="AT40" i="20" s="1"/>
  <c r="AT41" i="20" s="1"/>
  <c r="AT42" i="20" s="1"/>
  <c r="AT43" i="20" s="1"/>
  <c r="AT44" i="20" s="1"/>
  <c r="AT45" i="20" s="1"/>
  <c r="AT46" i="20" s="1"/>
  <c r="AT47" i="20" s="1"/>
  <c r="AT48" i="20" s="1"/>
  <c r="AT49" i="20" s="1"/>
  <c r="AT50" i="20" s="1"/>
  <c r="AT51" i="20" s="1"/>
  <c r="AT52" i="20" s="1"/>
  <c r="AT53" i="20" s="1"/>
  <c r="AT54" i="20" s="1"/>
  <c r="AT55" i="20" s="1"/>
  <c r="AT56" i="20" s="1"/>
  <c r="AT57" i="20" s="1"/>
  <c r="AT58" i="20" s="1"/>
  <c r="AT59" i="20" s="1"/>
  <c r="AT60" i="20" s="1"/>
  <c r="AT61" i="20" s="1"/>
  <c r="AT62" i="20" s="1"/>
  <c r="AT63" i="20" s="1"/>
  <c r="AT64" i="20" s="1"/>
  <c r="AT65" i="20" s="1"/>
  <c r="AT66" i="20" s="1"/>
  <c r="AR14" i="20"/>
  <c r="AZ13" i="20"/>
  <c r="AY13" i="20"/>
  <c r="AV13" i="20"/>
  <c r="AV14" i="20" s="1"/>
  <c r="AV15" i="20" s="1"/>
  <c r="AV16" i="20" s="1"/>
  <c r="AV17" i="20" s="1"/>
  <c r="AV18" i="20" s="1"/>
  <c r="AV19" i="20" s="1"/>
  <c r="AV20" i="20" s="1"/>
  <c r="AV21" i="20" s="1"/>
  <c r="AV22" i="20" s="1"/>
  <c r="AV23" i="20" s="1"/>
  <c r="AV24" i="20" s="1"/>
  <c r="AV25" i="20" s="1"/>
  <c r="AV26" i="20" s="1"/>
  <c r="AV27" i="20" s="1"/>
  <c r="AV28" i="20" s="1"/>
  <c r="AV29" i="20" s="1"/>
  <c r="AV30" i="20" s="1"/>
  <c r="AV31" i="20" s="1"/>
  <c r="AV32" i="20" s="1"/>
  <c r="AV33" i="20" s="1"/>
  <c r="AV34" i="20" s="1"/>
  <c r="AV35" i="20" s="1"/>
  <c r="AV36" i="20" s="1"/>
  <c r="AV37" i="20" s="1"/>
  <c r="AV38" i="20" s="1"/>
  <c r="AV39" i="20" s="1"/>
  <c r="AV40" i="20" s="1"/>
  <c r="AV41" i="20" s="1"/>
  <c r="AV42" i="20" s="1"/>
  <c r="AV43" i="20" s="1"/>
  <c r="AV44" i="20" s="1"/>
  <c r="AV45" i="20" s="1"/>
  <c r="AV46" i="20" s="1"/>
  <c r="AV47" i="20" s="1"/>
  <c r="AV48" i="20" s="1"/>
  <c r="AV49" i="20" s="1"/>
  <c r="AV50" i="20" s="1"/>
  <c r="AV51" i="20" s="1"/>
  <c r="AV52" i="20" s="1"/>
  <c r="AV53" i="20" s="1"/>
  <c r="AV54" i="20" s="1"/>
  <c r="AV55" i="20" s="1"/>
  <c r="AV56" i="20" s="1"/>
  <c r="AV57" i="20" s="1"/>
  <c r="AV58" i="20" s="1"/>
  <c r="AV59" i="20" s="1"/>
  <c r="AV60" i="20" s="1"/>
  <c r="AV61" i="20" s="1"/>
  <c r="AV62" i="20" s="1"/>
  <c r="AV63" i="20" s="1"/>
  <c r="AV64" i="20" s="1"/>
  <c r="AV65" i="20" s="1"/>
  <c r="AV66" i="20" s="1"/>
  <c r="AV67" i="20" s="1"/>
  <c r="AV68" i="20" s="1"/>
  <c r="AV69" i="20" s="1"/>
  <c r="AV70" i="20" s="1"/>
  <c r="AV71" i="20" s="1"/>
  <c r="AV72" i="20" s="1"/>
  <c r="AV73" i="20" s="1"/>
  <c r="AV74" i="20" s="1"/>
  <c r="AV75" i="20" s="1"/>
  <c r="AV76" i="20" s="1"/>
  <c r="AV77" i="20" s="1"/>
  <c r="AV78" i="20" s="1"/>
  <c r="AV79" i="20" s="1"/>
  <c r="AV80" i="20" s="1"/>
  <c r="AV81" i="20" s="1"/>
  <c r="AV82" i="20" s="1"/>
  <c r="AV83" i="20" s="1"/>
  <c r="AV84" i="20" s="1"/>
  <c r="AV85" i="20" s="1"/>
  <c r="AV86" i="20" s="1"/>
  <c r="AV87" i="20" s="1"/>
  <c r="AV88" i="20" s="1"/>
  <c r="AV89" i="20" s="1"/>
  <c r="AV90" i="20" s="1"/>
  <c r="AV91" i="20" s="1"/>
  <c r="AV92" i="20" s="1"/>
  <c r="AV93" i="20" s="1"/>
  <c r="AV94" i="20" s="1"/>
  <c r="AV95" i="20" s="1"/>
  <c r="AV96" i="20" s="1"/>
  <c r="AV97" i="20" s="1"/>
  <c r="AV98" i="20" s="1"/>
  <c r="AV99" i="20" s="1"/>
  <c r="AV100" i="20" s="1"/>
  <c r="AV101" i="20" s="1"/>
  <c r="AV102" i="20" s="1"/>
  <c r="AV103" i="20" s="1"/>
  <c r="AV104" i="20" s="1"/>
  <c r="AV105" i="20" s="1"/>
  <c r="AV106" i="20" s="1"/>
  <c r="AV107" i="20" s="1"/>
  <c r="AV108" i="20" s="1"/>
  <c r="AV109" i="20" s="1"/>
  <c r="AV110" i="20" s="1"/>
  <c r="AV111" i="20" s="1"/>
  <c r="AV112" i="20" s="1"/>
  <c r="AV113" i="20" s="1"/>
  <c r="AV114" i="20" s="1"/>
  <c r="AV115" i="20" s="1"/>
  <c r="AV116" i="20" s="1"/>
  <c r="AV117" i="20" s="1"/>
  <c r="AV118" i="20" s="1"/>
  <c r="AV119" i="20" s="1"/>
  <c r="AV120" i="20" s="1"/>
  <c r="AV121" i="20" s="1"/>
  <c r="AV122" i="20" s="1"/>
  <c r="AV123" i="20" s="1"/>
  <c r="AV124" i="20" s="1"/>
  <c r="AV125" i="20" s="1"/>
  <c r="AV126" i="20" s="1"/>
  <c r="AV127" i="20" s="1"/>
  <c r="AV128" i="20" s="1"/>
  <c r="AV129" i="20" s="1"/>
  <c r="AV130" i="20" s="1"/>
  <c r="AV131" i="20" s="1"/>
  <c r="AV132" i="20" s="1"/>
  <c r="AV133" i="20" s="1"/>
  <c r="AR13" i="20"/>
  <c r="R12" i="20"/>
  <c r="I12" i="20"/>
  <c r="AO10" i="20"/>
  <c r="AW51" i="20" s="1"/>
  <c r="B10" i="20"/>
  <c r="L8" i="20"/>
  <c r="AC16" i="20" s="1"/>
  <c r="O7" i="20"/>
  <c r="P7" i="20" s="1"/>
  <c r="L7" i="20"/>
  <c r="P11" i="20" s="1"/>
  <c r="AE2" i="20"/>
  <c r="AZ113" i="19"/>
  <c r="AZ114" i="19"/>
  <c r="AZ115" i="19"/>
  <c r="AZ116" i="19"/>
  <c r="AZ117" i="19"/>
  <c r="AZ118" i="19"/>
  <c r="AZ119" i="19"/>
  <c r="AZ120" i="19"/>
  <c r="AZ121" i="19"/>
  <c r="AZ122" i="19"/>
  <c r="AZ123" i="19"/>
  <c r="AY113" i="19"/>
  <c r="AY114" i="19"/>
  <c r="AY115" i="19"/>
  <c r="AY116" i="19"/>
  <c r="AY117" i="19"/>
  <c r="AY118" i="19"/>
  <c r="AY119" i="19"/>
  <c r="AY120" i="19"/>
  <c r="AY121" i="19"/>
  <c r="AY122" i="19"/>
  <c r="AY123" i="19"/>
  <c r="AR113" i="19"/>
  <c r="AZ112" i="19"/>
  <c r="AY112" i="19"/>
  <c r="AR112" i="19"/>
  <c r="AZ111" i="19"/>
  <c r="AY111" i="19"/>
  <c r="AR111" i="19"/>
  <c r="AZ110" i="19"/>
  <c r="AY110" i="19"/>
  <c r="AR110" i="19"/>
  <c r="AZ109" i="19"/>
  <c r="AY109" i="19"/>
  <c r="AR109" i="19"/>
  <c r="AZ108" i="19"/>
  <c r="AY108" i="19"/>
  <c r="AR108" i="19"/>
  <c r="AZ107" i="19"/>
  <c r="AY107" i="19"/>
  <c r="AR107" i="19"/>
  <c r="AZ106" i="19"/>
  <c r="AY106" i="19"/>
  <c r="AR106" i="19"/>
  <c r="AZ105" i="19"/>
  <c r="AY105" i="19"/>
  <c r="AR105" i="19"/>
  <c r="AZ104" i="19"/>
  <c r="AY104" i="19"/>
  <c r="AR104" i="19"/>
  <c r="AZ103" i="19"/>
  <c r="AY103" i="19"/>
  <c r="AR103" i="19"/>
  <c r="AZ102" i="19"/>
  <c r="AY102" i="19"/>
  <c r="AR102" i="19"/>
  <c r="AZ101" i="19"/>
  <c r="AY101" i="19"/>
  <c r="AR101" i="19"/>
  <c r="AZ100" i="19"/>
  <c r="AY100" i="19"/>
  <c r="AR100" i="19"/>
  <c r="AZ99" i="19"/>
  <c r="AY99" i="19"/>
  <c r="AR99" i="19"/>
  <c r="AZ98" i="19"/>
  <c r="AY98" i="19"/>
  <c r="AR98" i="19"/>
  <c r="AZ97" i="19"/>
  <c r="AY97" i="19"/>
  <c r="AR97" i="19"/>
  <c r="AZ96" i="19"/>
  <c r="AY96" i="19"/>
  <c r="AR96" i="19"/>
  <c r="AZ95" i="19"/>
  <c r="AY95" i="19"/>
  <c r="AR95" i="19"/>
  <c r="AZ94" i="19"/>
  <c r="AY94" i="19"/>
  <c r="AR94" i="19"/>
  <c r="AZ93" i="19"/>
  <c r="AY93" i="19"/>
  <c r="AR93" i="19"/>
  <c r="AZ92" i="19"/>
  <c r="AY92" i="19"/>
  <c r="AR92" i="19"/>
  <c r="AZ91" i="19"/>
  <c r="AY91" i="19"/>
  <c r="AR91" i="19"/>
  <c r="AZ90" i="19"/>
  <c r="AY90" i="19"/>
  <c r="AR90" i="19"/>
  <c r="AZ89" i="19"/>
  <c r="AY89" i="19"/>
  <c r="AR89" i="19"/>
  <c r="AZ88" i="19"/>
  <c r="AY88" i="19"/>
  <c r="AR88" i="19"/>
  <c r="AZ87" i="19"/>
  <c r="AY87" i="19"/>
  <c r="AR87" i="19"/>
  <c r="AZ86" i="19"/>
  <c r="AY86" i="19"/>
  <c r="AR86" i="19"/>
  <c r="AZ85" i="19"/>
  <c r="AY85" i="19"/>
  <c r="AR85" i="19"/>
  <c r="AZ84" i="19"/>
  <c r="AY84" i="19"/>
  <c r="AR84" i="19"/>
  <c r="AZ83" i="19"/>
  <c r="AY83" i="19"/>
  <c r="AR83" i="19"/>
  <c r="AZ82" i="19"/>
  <c r="AY82" i="19"/>
  <c r="AR82" i="19"/>
  <c r="AZ81" i="19"/>
  <c r="AY81" i="19"/>
  <c r="AR81" i="19"/>
  <c r="AZ80" i="19"/>
  <c r="AY80" i="19"/>
  <c r="AR80" i="19"/>
  <c r="AZ79" i="19"/>
  <c r="AY79" i="19"/>
  <c r="AR79" i="19"/>
  <c r="AZ78" i="19"/>
  <c r="AY78" i="19"/>
  <c r="AR78" i="19"/>
  <c r="AZ77" i="19"/>
  <c r="AY77" i="19"/>
  <c r="AR77" i="19"/>
  <c r="AZ76" i="19"/>
  <c r="AY76" i="19"/>
  <c r="AR76" i="19"/>
  <c r="AZ75" i="19"/>
  <c r="AY75" i="19"/>
  <c r="AR75" i="19"/>
  <c r="AZ74" i="19"/>
  <c r="AY74" i="19"/>
  <c r="AR74" i="19"/>
  <c r="AZ73" i="19"/>
  <c r="AY73" i="19"/>
  <c r="AR73" i="19"/>
  <c r="AZ72" i="19"/>
  <c r="AY72" i="19"/>
  <c r="AR72" i="19"/>
  <c r="AZ71" i="19"/>
  <c r="AY71" i="19"/>
  <c r="AR71" i="19"/>
  <c r="AZ70" i="19"/>
  <c r="AY70" i="19"/>
  <c r="AR70" i="19"/>
  <c r="AZ69" i="19"/>
  <c r="AY69" i="19"/>
  <c r="AT74" i="19"/>
  <c r="AT75" i="19" s="1"/>
  <c r="AT76" i="19" s="1"/>
  <c r="AT77" i="19" s="1"/>
  <c r="AT78" i="19" s="1"/>
  <c r="AT79" i="19" s="1"/>
  <c r="AT80" i="19" s="1"/>
  <c r="AT81" i="19" s="1"/>
  <c r="AT82" i="19" s="1"/>
  <c r="AT83" i="19" s="1"/>
  <c r="AT84" i="19" s="1"/>
  <c r="AT85" i="19" s="1"/>
  <c r="AT86" i="19" s="1"/>
  <c r="AT87" i="19" s="1"/>
  <c r="AT88" i="19" s="1"/>
  <c r="AT89" i="19" s="1"/>
  <c r="AT90" i="19" s="1"/>
  <c r="AT91" i="19" s="1"/>
  <c r="AT92" i="19" s="1"/>
  <c r="AT93" i="19" s="1"/>
  <c r="AT94" i="19" s="1"/>
  <c r="AT95" i="19" s="1"/>
  <c r="AT96" i="19" s="1"/>
  <c r="AT97" i="19" s="1"/>
  <c r="AT98" i="19" s="1"/>
  <c r="AT99" i="19" s="1"/>
  <c r="AT100" i="19" s="1"/>
  <c r="AT101" i="19" s="1"/>
  <c r="AT102" i="19" s="1"/>
  <c r="AT103" i="19" s="1"/>
  <c r="AT104" i="19" s="1"/>
  <c r="AR69" i="19"/>
  <c r="AZ68" i="19"/>
  <c r="AY68" i="19"/>
  <c r="AR68" i="19"/>
  <c r="AZ67" i="19"/>
  <c r="AY67" i="19"/>
  <c r="AR67" i="19"/>
  <c r="AZ66" i="19"/>
  <c r="AY66" i="19"/>
  <c r="AR66" i="19"/>
  <c r="AZ65" i="19"/>
  <c r="AY65" i="19"/>
  <c r="AR65" i="19"/>
  <c r="AZ64" i="19"/>
  <c r="AY64" i="19"/>
  <c r="AR64" i="19"/>
  <c r="AZ63" i="19"/>
  <c r="AY63" i="19"/>
  <c r="AR63" i="19"/>
  <c r="AZ62" i="19"/>
  <c r="AY62" i="19"/>
  <c r="AR62" i="19"/>
  <c r="AZ61" i="19"/>
  <c r="AY61" i="19"/>
  <c r="AR61" i="19"/>
  <c r="AZ60" i="19"/>
  <c r="AY60" i="19"/>
  <c r="AR60" i="19"/>
  <c r="AZ59" i="19"/>
  <c r="AY59" i="19"/>
  <c r="AR59" i="19"/>
  <c r="AZ58" i="19"/>
  <c r="AY58" i="19"/>
  <c r="AR58" i="19"/>
  <c r="AZ57" i="19"/>
  <c r="AY57" i="19"/>
  <c r="AR57" i="19"/>
  <c r="AZ56" i="19"/>
  <c r="AY56" i="19"/>
  <c r="AR56" i="19"/>
  <c r="AZ55" i="19"/>
  <c r="AY55" i="19"/>
  <c r="AR55" i="19"/>
  <c r="AZ54" i="19"/>
  <c r="AY54" i="19"/>
  <c r="AR54" i="19"/>
  <c r="AZ53" i="19"/>
  <c r="AY53" i="19"/>
  <c r="AR53" i="19"/>
  <c r="AZ52" i="19"/>
  <c r="AY52" i="19"/>
  <c r="AR52" i="19"/>
  <c r="AZ51" i="19"/>
  <c r="AY51" i="19"/>
  <c r="AR51" i="19"/>
  <c r="AZ50" i="19"/>
  <c r="AY50" i="19"/>
  <c r="AR50" i="19"/>
  <c r="AZ49" i="19"/>
  <c r="AY49" i="19"/>
  <c r="AR49" i="19"/>
  <c r="AZ48" i="19"/>
  <c r="AY48" i="19"/>
  <c r="AR48" i="19"/>
  <c r="AZ47" i="19"/>
  <c r="AY47" i="19"/>
  <c r="AR47" i="19"/>
  <c r="AZ46" i="19"/>
  <c r="AY46" i="19"/>
  <c r="AR46" i="19"/>
  <c r="AZ45" i="19"/>
  <c r="AY45" i="19"/>
  <c r="AR45" i="19"/>
  <c r="AZ44" i="19"/>
  <c r="AY44" i="19"/>
  <c r="AR44" i="19"/>
  <c r="AZ43" i="19"/>
  <c r="AY43" i="19"/>
  <c r="AR43" i="19"/>
  <c r="AZ42" i="19"/>
  <c r="AY42" i="19"/>
  <c r="AR42" i="19"/>
  <c r="AZ41" i="19"/>
  <c r="AY41" i="19"/>
  <c r="AR41" i="19"/>
  <c r="AZ40" i="19"/>
  <c r="AY40" i="19"/>
  <c r="AR40" i="19"/>
  <c r="AZ39" i="19"/>
  <c r="AY39" i="19"/>
  <c r="AR39" i="19"/>
  <c r="AZ38" i="19"/>
  <c r="AY38" i="19"/>
  <c r="AR38" i="19"/>
  <c r="AZ37" i="19"/>
  <c r="AY37" i="19"/>
  <c r="AR37" i="19"/>
  <c r="AZ36" i="19"/>
  <c r="AY36" i="19"/>
  <c r="AR36" i="19"/>
  <c r="AZ35" i="19"/>
  <c r="AY35" i="19"/>
  <c r="AR35" i="19"/>
  <c r="AZ34" i="19"/>
  <c r="AY34" i="19"/>
  <c r="AR34" i="19"/>
  <c r="AZ33" i="19"/>
  <c r="AY33" i="19"/>
  <c r="AR33" i="19"/>
  <c r="AZ32" i="19"/>
  <c r="AY32" i="19"/>
  <c r="AR32" i="19"/>
  <c r="AZ31" i="19"/>
  <c r="AY31" i="19"/>
  <c r="AR31" i="19"/>
  <c r="AZ30" i="19"/>
  <c r="AY30" i="19"/>
  <c r="AR30" i="19"/>
  <c r="AZ29" i="19"/>
  <c r="AY29" i="19"/>
  <c r="AR29" i="19"/>
  <c r="AZ28" i="19"/>
  <c r="AY28" i="19"/>
  <c r="AR28" i="19"/>
  <c r="AZ27" i="19"/>
  <c r="AY27" i="19"/>
  <c r="AR27" i="19"/>
  <c r="AZ26" i="19"/>
  <c r="AY26" i="19"/>
  <c r="AR26" i="19"/>
  <c r="AZ25" i="19"/>
  <c r="AY25" i="19"/>
  <c r="AR25" i="19"/>
  <c r="AZ24" i="19"/>
  <c r="AY24" i="19"/>
  <c r="AR24" i="19"/>
  <c r="AZ23" i="19"/>
  <c r="AY23" i="19"/>
  <c r="AR23" i="19"/>
  <c r="AZ22" i="19"/>
  <c r="AY22" i="19"/>
  <c r="AR22" i="19"/>
  <c r="AZ21" i="19"/>
  <c r="AY21" i="19"/>
  <c r="AR21" i="19"/>
  <c r="AZ20" i="19"/>
  <c r="AY20" i="19"/>
  <c r="AR20" i="19"/>
  <c r="AZ19" i="19"/>
  <c r="AY19" i="19"/>
  <c r="AR19" i="19"/>
  <c r="AZ18" i="19"/>
  <c r="AY18" i="19"/>
  <c r="AR18" i="19"/>
  <c r="AZ17" i="19"/>
  <c r="AY17" i="19"/>
  <c r="AR17" i="19"/>
  <c r="AC17" i="19"/>
  <c r="AD17" i="19" s="1"/>
  <c r="AZ16" i="19"/>
  <c r="AY16" i="19"/>
  <c r="AT25" i="19"/>
  <c r="AT26" i="19" s="1"/>
  <c r="AT27" i="19" s="1"/>
  <c r="AT28" i="19" s="1"/>
  <c r="AT29" i="19" s="1"/>
  <c r="AT30" i="19" s="1"/>
  <c r="AT31" i="19" s="1"/>
  <c r="AT32" i="19" s="1"/>
  <c r="AT33" i="19" s="1"/>
  <c r="AT34" i="19" s="1"/>
  <c r="AT35" i="19" s="1"/>
  <c r="AT36" i="19" s="1"/>
  <c r="AT37" i="19" s="1"/>
  <c r="AT38" i="19" s="1"/>
  <c r="AT39" i="19" s="1"/>
  <c r="AT40" i="19" s="1"/>
  <c r="AT41" i="19" s="1"/>
  <c r="AT42" i="19" s="1"/>
  <c r="AT43" i="19" s="1"/>
  <c r="AT44" i="19" s="1"/>
  <c r="AT45" i="19" s="1"/>
  <c r="AT46" i="19" s="1"/>
  <c r="AT47" i="19" s="1"/>
  <c r="AT48" i="19" s="1"/>
  <c r="AT49" i="19" s="1"/>
  <c r="AT50" i="19" s="1"/>
  <c r="AT51" i="19" s="1"/>
  <c r="AT52" i="19" s="1"/>
  <c r="AT53" i="19" s="1"/>
  <c r="AT54" i="19" s="1"/>
  <c r="AT55" i="19" s="1"/>
  <c r="AT56" i="19" s="1"/>
  <c r="AT57" i="19" s="1"/>
  <c r="AT58" i="19" s="1"/>
  <c r="AT59" i="19" s="1"/>
  <c r="AT60" i="19" s="1"/>
  <c r="AT61" i="19" s="1"/>
  <c r="AT62" i="19" s="1"/>
  <c r="AT63" i="19" s="1"/>
  <c r="AT64" i="19" s="1"/>
  <c r="AT65" i="19" s="1"/>
  <c r="AT66" i="19" s="1"/>
  <c r="AT67" i="19" s="1"/>
  <c r="AT68" i="19" s="1"/>
  <c r="AR16" i="19"/>
  <c r="AZ15" i="19"/>
  <c r="AY15" i="19"/>
  <c r="AV15" i="19"/>
  <c r="AV16" i="19" s="1"/>
  <c r="AV17" i="19" s="1"/>
  <c r="AV18" i="19" s="1"/>
  <c r="AV19" i="19" s="1"/>
  <c r="AV20" i="19" s="1"/>
  <c r="AV21" i="19" s="1"/>
  <c r="AV22" i="19" s="1"/>
  <c r="AV23" i="19" s="1"/>
  <c r="AV24" i="19" s="1"/>
  <c r="AV25" i="19" s="1"/>
  <c r="AV26" i="19" s="1"/>
  <c r="AV27" i="19" s="1"/>
  <c r="AV28" i="19" s="1"/>
  <c r="AV29" i="19" s="1"/>
  <c r="AV30" i="19" s="1"/>
  <c r="AV31" i="19" s="1"/>
  <c r="AV32" i="19" s="1"/>
  <c r="AV33" i="19" s="1"/>
  <c r="AV34" i="19" s="1"/>
  <c r="AV35" i="19" s="1"/>
  <c r="AV36" i="19" s="1"/>
  <c r="AV37" i="19" s="1"/>
  <c r="AV38" i="19" s="1"/>
  <c r="AV39" i="19" s="1"/>
  <c r="AV40" i="19" s="1"/>
  <c r="AV41" i="19" s="1"/>
  <c r="AV42" i="19" s="1"/>
  <c r="AV43" i="19" s="1"/>
  <c r="AV44" i="19" s="1"/>
  <c r="AV45" i="19" s="1"/>
  <c r="AV46" i="19" s="1"/>
  <c r="AV47" i="19" s="1"/>
  <c r="AV48" i="19" s="1"/>
  <c r="AV49" i="19" s="1"/>
  <c r="AV50" i="19" s="1"/>
  <c r="AV51" i="19" s="1"/>
  <c r="AV52" i="19" s="1"/>
  <c r="AV53" i="19" s="1"/>
  <c r="AV54" i="19" s="1"/>
  <c r="AV55" i="19" s="1"/>
  <c r="AV56" i="19" s="1"/>
  <c r="AV57" i="19" s="1"/>
  <c r="AV58" i="19" s="1"/>
  <c r="AV59" i="19" s="1"/>
  <c r="AV60" i="19" s="1"/>
  <c r="AV61" i="19" s="1"/>
  <c r="AV62" i="19" s="1"/>
  <c r="AV63" i="19" s="1"/>
  <c r="AV64" i="19" s="1"/>
  <c r="AV65" i="19" s="1"/>
  <c r="AV66" i="19" s="1"/>
  <c r="AV67" i="19" s="1"/>
  <c r="AV68" i="19" s="1"/>
  <c r="AV69" i="19" s="1"/>
  <c r="AV70" i="19" s="1"/>
  <c r="AV71" i="19" s="1"/>
  <c r="AV72" i="19" s="1"/>
  <c r="AV73" i="19" s="1"/>
  <c r="AV74" i="19" s="1"/>
  <c r="AV75" i="19" s="1"/>
  <c r="AV76" i="19" s="1"/>
  <c r="AV77" i="19" s="1"/>
  <c r="AV78" i="19" s="1"/>
  <c r="AV79" i="19" s="1"/>
  <c r="AV80" i="19" s="1"/>
  <c r="AV81" i="19" s="1"/>
  <c r="AV82" i="19" s="1"/>
  <c r="AV83" i="19" s="1"/>
  <c r="AV84" i="19" s="1"/>
  <c r="AV85" i="19" s="1"/>
  <c r="AV86" i="19" s="1"/>
  <c r="AV87" i="19" s="1"/>
  <c r="AV88" i="19" s="1"/>
  <c r="AV89" i="19" s="1"/>
  <c r="AV90" i="19" s="1"/>
  <c r="AV91" i="19" s="1"/>
  <c r="AV92" i="19" s="1"/>
  <c r="AV93" i="19" s="1"/>
  <c r="AV94" i="19" s="1"/>
  <c r="AV95" i="19" s="1"/>
  <c r="AV96" i="19" s="1"/>
  <c r="AV97" i="19" s="1"/>
  <c r="AV98" i="19" s="1"/>
  <c r="AV99" i="19" s="1"/>
  <c r="AV100" i="19" s="1"/>
  <c r="AV101" i="19" s="1"/>
  <c r="AV102" i="19" s="1"/>
  <c r="AV103" i="19" s="1"/>
  <c r="AV104" i="19" s="1"/>
  <c r="AV105" i="19" s="1"/>
  <c r="AV106" i="19" s="1"/>
  <c r="AV107" i="19" s="1"/>
  <c r="AV108" i="19" s="1"/>
  <c r="AV109" i="19" s="1"/>
  <c r="AV110" i="19" s="1"/>
  <c r="AV111" i="19" s="1"/>
  <c r="AV112" i="19" s="1"/>
  <c r="AV113" i="19" s="1"/>
  <c r="AV114" i="19" s="1"/>
  <c r="AV115" i="19" s="1"/>
  <c r="AV116" i="19" s="1"/>
  <c r="AV117" i="19" s="1"/>
  <c r="AV118" i="19" s="1"/>
  <c r="AV119" i="19" s="1"/>
  <c r="AV120" i="19" s="1"/>
  <c r="AV121" i="19" s="1"/>
  <c r="AV122" i="19" s="1"/>
  <c r="AV123" i="19" s="1"/>
  <c r="AR15" i="19"/>
  <c r="R14" i="19"/>
  <c r="I14" i="19"/>
  <c r="AO12" i="19"/>
  <c r="AW53" i="19" s="1"/>
  <c r="B12" i="19"/>
  <c r="L10" i="19"/>
  <c r="AC18" i="19" s="1"/>
  <c r="O9" i="19"/>
  <c r="P9" i="19" s="1"/>
  <c r="L9" i="19"/>
  <c r="C17" i="19" s="1"/>
  <c r="D17" i="19" s="1"/>
  <c r="BD38" i="19"/>
  <c r="AQ122" i="17"/>
  <c r="AQ143" i="17"/>
  <c r="AQ144" i="17"/>
  <c r="AQ145" i="17"/>
  <c r="AQ146" i="17"/>
  <c r="AQ113" i="17"/>
  <c r="AQ114" i="17"/>
  <c r="AQ115" i="17"/>
  <c r="AQ116" i="17"/>
  <c r="AQ117" i="17"/>
  <c r="AQ118" i="17"/>
  <c r="AQ119" i="17"/>
  <c r="AQ120" i="17"/>
  <c r="AQ121" i="17"/>
  <c r="AQ123" i="17"/>
  <c r="AQ124" i="17"/>
  <c r="AQ125" i="17"/>
  <c r="AQ126" i="17"/>
  <c r="AQ127" i="17"/>
  <c r="AQ128" i="17"/>
  <c r="AQ129" i="17"/>
  <c r="AQ130" i="17"/>
  <c r="AQ131" i="17"/>
  <c r="AQ132" i="17"/>
  <c r="AQ133" i="17"/>
  <c r="AQ134" i="17"/>
  <c r="AQ135" i="17"/>
  <c r="AQ136" i="17"/>
  <c r="AQ137" i="17"/>
  <c r="AQ138" i="17"/>
  <c r="AQ139" i="17"/>
  <c r="AQ140" i="17"/>
  <c r="AQ141" i="17"/>
  <c r="AQ142" i="17"/>
  <c r="AQ112" i="17"/>
  <c r="AQ111" i="17"/>
  <c r="AQ110" i="17"/>
  <c r="AQ109" i="17"/>
  <c r="AQ108" i="17"/>
  <c r="AQ107" i="17"/>
  <c r="AQ106" i="17"/>
  <c r="AQ105" i="17"/>
  <c r="AQ104" i="17"/>
  <c r="AQ103" i="17"/>
  <c r="AQ102" i="17"/>
  <c r="AQ101" i="17"/>
  <c r="AQ100" i="17"/>
  <c r="AQ99" i="17"/>
  <c r="AQ98" i="17"/>
  <c r="AQ97" i="17"/>
  <c r="AQ96" i="17"/>
  <c r="AQ95" i="17"/>
  <c r="AQ94" i="17"/>
  <c r="AQ93" i="17"/>
  <c r="AQ92" i="17"/>
  <c r="AQ91" i="17"/>
  <c r="AQ90" i="17"/>
  <c r="AQ89" i="17"/>
  <c r="AQ88" i="17"/>
  <c r="AQ87" i="17"/>
  <c r="AQ86" i="17"/>
  <c r="AQ85" i="17"/>
  <c r="AQ84" i="17"/>
  <c r="AQ83" i="17"/>
  <c r="AQ82" i="17"/>
  <c r="AQ81" i="17"/>
  <c r="AQ80" i="17"/>
  <c r="AQ79" i="17"/>
  <c r="AQ78" i="17"/>
  <c r="AQ77" i="17"/>
  <c r="AQ76" i="17"/>
  <c r="AQ75" i="17"/>
  <c r="AQ74" i="17"/>
  <c r="AQ73" i="17"/>
  <c r="AQ72" i="17"/>
  <c r="AQ71" i="17"/>
  <c r="AQ70" i="17"/>
  <c r="AQ69" i="17"/>
  <c r="AQ68" i="17"/>
  <c r="AQ67" i="17"/>
  <c r="AQ66" i="17"/>
  <c r="AQ65" i="17"/>
  <c r="AQ64" i="17"/>
  <c r="AQ63" i="17"/>
  <c r="AQ62" i="17"/>
  <c r="AQ61" i="17"/>
  <c r="AQ60" i="17"/>
  <c r="AQ59" i="17"/>
  <c r="AQ58" i="17"/>
  <c r="AQ57" i="17"/>
  <c r="AQ56" i="17"/>
  <c r="AQ55" i="17"/>
  <c r="AQ54" i="17"/>
  <c r="AQ53" i="17"/>
  <c r="AQ52" i="17"/>
  <c r="AQ51" i="17"/>
  <c r="AQ50" i="17"/>
  <c r="AQ49" i="17"/>
  <c r="AQ48" i="17"/>
  <c r="AQ47" i="17"/>
  <c r="AQ46" i="17"/>
  <c r="AQ45" i="17"/>
  <c r="AQ44" i="17"/>
  <c r="AQ43" i="17"/>
  <c r="AQ42" i="17"/>
  <c r="AQ41" i="17"/>
  <c r="AQ40" i="17"/>
  <c r="AQ39" i="17"/>
  <c r="AQ38" i="17"/>
  <c r="AQ37" i="17"/>
  <c r="AQ36" i="17"/>
  <c r="AQ35" i="17"/>
  <c r="AQ34" i="17"/>
  <c r="AQ33" i="17"/>
  <c r="AQ32" i="17"/>
  <c r="AQ31" i="17"/>
  <c r="AQ30" i="17"/>
  <c r="AQ29" i="17"/>
  <c r="AQ28" i="17"/>
  <c r="AQ27" i="17"/>
  <c r="AQ26" i="17"/>
  <c r="AQ25" i="17"/>
  <c r="AQ24" i="17"/>
  <c r="AQ23" i="17"/>
  <c r="AQ22" i="17"/>
  <c r="AQ21" i="17"/>
  <c r="AQ20" i="17"/>
  <c r="AQ19" i="17"/>
  <c r="AQ18" i="17"/>
  <c r="AQ17" i="17"/>
  <c r="AB17" i="17"/>
  <c r="AC17" i="17" s="1"/>
  <c r="AQ16" i="17"/>
  <c r="AU15" i="17"/>
  <c r="AU16" i="17" s="1"/>
  <c r="AU17" i="17" s="1"/>
  <c r="AU18" i="17" s="1"/>
  <c r="AU19" i="17" s="1"/>
  <c r="AU20" i="17" s="1"/>
  <c r="AU21" i="17" s="1"/>
  <c r="AU22" i="17" s="1"/>
  <c r="AU23" i="17" s="1"/>
  <c r="AU24" i="17" s="1"/>
  <c r="AU25" i="17" s="1"/>
  <c r="AU26" i="17" s="1"/>
  <c r="AU27" i="17" s="1"/>
  <c r="AU28" i="17" s="1"/>
  <c r="AU29" i="17" s="1"/>
  <c r="AU30" i="17" s="1"/>
  <c r="AU31" i="17" s="1"/>
  <c r="AU32" i="17" s="1"/>
  <c r="AU33" i="17" s="1"/>
  <c r="AU34" i="17" s="1"/>
  <c r="AU35" i="17" s="1"/>
  <c r="AU36" i="17" s="1"/>
  <c r="AU37" i="17" s="1"/>
  <c r="AU38" i="17" s="1"/>
  <c r="AU39" i="17" s="1"/>
  <c r="AU40" i="17" s="1"/>
  <c r="AU41" i="17" s="1"/>
  <c r="AU42" i="17" s="1"/>
  <c r="AU43" i="17" s="1"/>
  <c r="AU44" i="17" s="1"/>
  <c r="AU45" i="17" s="1"/>
  <c r="AU46" i="17" s="1"/>
  <c r="AU47" i="17" s="1"/>
  <c r="AU48" i="17" s="1"/>
  <c r="AU49" i="17" s="1"/>
  <c r="AU50" i="17" s="1"/>
  <c r="AU51" i="17" s="1"/>
  <c r="AU52" i="17" s="1"/>
  <c r="AU53" i="17" s="1"/>
  <c r="AU54" i="17" s="1"/>
  <c r="AU55" i="17" s="1"/>
  <c r="AU56" i="17" s="1"/>
  <c r="AU57" i="17" s="1"/>
  <c r="AU58" i="17" s="1"/>
  <c r="AU59" i="17" s="1"/>
  <c r="AU60" i="17" s="1"/>
  <c r="AU61" i="17" s="1"/>
  <c r="AU62" i="17" s="1"/>
  <c r="AU63" i="17" s="1"/>
  <c r="AU64" i="17" s="1"/>
  <c r="AU65" i="17" s="1"/>
  <c r="AU66" i="17" s="1"/>
  <c r="AU67" i="17" s="1"/>
  <c r="AU68" i="17" s="1"/>
  <c r="AU69" i="17" s="1"/>
  <c r="AU70" i="17" s="1"/>
  <c r="AU71" i="17" s="1"/>
  <c r="AU72" i="17" s="1"/>
  <c r="AU73" i="17" s="1"/>
  <c r="AU74" i="17" s="1"/>
  <c r="AU75" i="17" s="1"/>
  <c r="AU76" i="17" s="1"/>
  <c r="AU77" i="17" s="1"/>
  <c r="AU78" i="17" s="1"/>
  <c r="AU79" i="17" s="1"/>
  <c r="AU80" i="17" s="1"/>
  <c r="AU81" i="17" s="1"/>
  <c r="AU82" i="17" s="1"/>
  <c r="AU83" i="17" s="1"/>
  <c r="AU84" i="17" s="1"/>
  <c r="AU85" i="17" s="1"/>
  <c r="AU86" i="17" s="1"/>
  <c r="AU87" i="17" s="1"/>
  <c r="AU88" i="17" s="1"/>
  <c r="AU89" i="17" s="1"/>
  <c r="AU90" i="17" s="1"/>
  <c r="AU91" i="17" s="1"/>
  <c r="AU92" i="17" s="1"/>
  <c r="AU93" i="17" s="1"/>
  <c r="AU94" i="17" s="1"/>
  <c r="AU95" i="17" s="1"/>
  <c r="AU96" i="17" s="1"/>
  <c r="AU97" i="17" s="1"/>
  <c r="AU98" i="17" s="1"/>
  <c r="AU99" i="17" s="1"/>
  <c r="AU100" i="17" s="1"/>
  <c r="AU101" i="17" s="1"/>
  <c r="AU102" i="17" s="1"/>
  <c r="AU103" i="17" s="1"/>
  <c r="AU104" i="17" s="1"/>
  <c r="AU105" i="17" s="1"/>
  <c r="AU106" i="17" s="1"/>
  <c r="AU107" i="17" s="1"/>
  <c r="AU108" i="17" s="1"/>
  <c r="AU109" i="17" s="1"/>
  <c r="AU110" i="17" s="1"/>
  <c r="AU111" i="17" s="1"/>
  <c r="AU112" i="17" s="1"/>
  <c r="AU113" i="17" s="1"/>
  <c r="AU114" i="17" s="1"/>
  <c r="AU115" i="17" s="1"/>
  <c r="AU116" i="17" s="1"/>
  <c r="AU117" i="17" s="1"/>
  <c r="AU118" i="17" s="1"/>
  <c r="AU119" i="17" s="1"/>
  <c r="AU120" i="17" s="1"/>
  <c r="AU121" i="17" s="1"/>
  <c r="AU122" i="17" s="1"/>
  <c r="AU123" i="17" s="1"/>
  <c r="AU124" i="17" s="1"/>
  <c r="AU125" i="17" s="1"/>
  <c r="AU126" i="17" s="1"/>
  <c r="AU127" i="17" s="1"/>
  <c r="AU128" i="17" s="1"/>
  <c r="AU129" i="17" s="1"/>
  <c r="AU130" i="17" s="1"/>
  <c r="AU131" i="17" s="1"/>
  <c r="AU132" i="17" s="1"/>
  <c r="AU133" i="17" s="1"/>
  <c r="AU134" i="17" s="1"/>
  <c r="AU135" i="17" s="1"/>
  <c r="AU136" i="17" s="1"/>
  <c r="AU137" i="17" s="1"/>
  <c r="AU138" i="17" s="1"/>
  <c r="AU139" i="17" s="1"/>
  <c r="AU140" i="17" s="1"/>
  <c r="AU141" i="17" s="1"/>
  <c r="AU142" i="17" s="1"/>
  <c r="AU143" i="17" s="1"/>
  <c r="AU144" i="17" s="1"/>
  <c r="AU145" i="17" s="1"/>
  <c r="AU146" i="17" s="1"/>
  <c r="AQ15" i="17"/>
  <c r="Q14" i="17"/>
  <c r="H14" i="17"/>
  <c r="AN12" i="17"/>
  <c r="AV53" i="17" s="1"/>
  <c r="B12" i="17"/>
  <c r="K10" i="17"/>
  <c r="AB18" i="17" s="1"/>
  <c r="N9" i="17"/>
  <c r="O9" i="17" s="1"/>
  <c r="K9" i="17"/>
  <c r="O13" i="17" s="1"/>
  <c r="AD3" i="17"/>
  <c r="BA40" i="17" s="1"/>
  <c r="AZ16" i="15"/>
  <c r="AS25" i="15"/>
  <c r="AS26" i="15" s="1"/>
  <c r="AS27" i="15" s="1"/>
  <c r="AS28" i="15" s="1"/>
  <c r="AS29" i="15" s="1"/>
  <c r="AS30" i="15" s="1"/>
  <c r="AS31" i="15" s="1"/>
  <c r="AS32" i="15" s="1"/>
  <c r="AS33" i="15" s="1"/>
  <c r="AS34" i="15" s="1"/>
  <c r="AS35" i="15" s="1"/>
  <c r="AS36" i="15" s="1"/>
  <c r="AS37" i="15" s="1"/>
  <c r="AS38" i="15" s="1"/>
  <c r="AS39" i="15" s="1"/>
  <c r="AS40" i="15" s="1"/>
  <c r="AS41" i="15" s="1"/>
  <c r="AS42" i="15" s="1"/>
  <c r="AS43" i="15" s="1"/>
  <c r="AS44" i="15" s="1"/>
  <c r="AS45" i="15" s="1"/>
  <c r="AS46" i="15" s="1"/>
  <c r="AS47" i="15" s="1"/>
  <c r="AS48" i="15" s="1"/>
  <c r="AS49" i="15" s="1"/>
  <c r="AS50" i="15" s="1"/>
  <c r="AS51" i="15" s="1"/>
  <c r="AS52" i="15" s="1"/>
  <c r="AS53" i="15" s="1"/>
  <c r="AS54" i="15" s="1"/>
  <c r="AS55" i="15" s="1"/>
  <c r="AS56" i="15" s="1"/>
  <c r="AS57" i="15" s="1"/>
  <c r="AS58" i="15" s="1"/>
  <c r="AS59" i="15" s="1"/>
  <c r="AS60" i="15" s="1"/>
  <c r="AS61" i="15" s="1"/>
  <c r="AS62" i="15" s="1"/>
  <c r="AS63" i="15" s="1"/>
  <c r="AS64" i="15" s="1"/>
  <c r="AS65" i="15" s="1"/>
  <c r="AS66" i="15" s="1"/>
  <c r="AS67" i="15" s="1"/>
  <c r="AS68" i="15" s="1"/>
  <c r="AQ16" i="15"/>
  <c r="BB16" i="15" s="1"/>
  <c r="AZ15" i="15"/>
  <c r="AV15" i="15"/>
  <c r="AV16" i="15" s="1"/>
  <c r="AV17" i="15" s="1"/>
  <c r="AV18" i="15" s="1"/>
  <c r="AV19" i="15" s="1"/>
  <c r="AV20" i="15" s="1"/>
  <c r="AV21" i="15" s="1"/>
  <c r="AV22" i="15" s="1"/>
  <c r="AV23" i="15" s="1"/>
  <c r="AV24" i="15" s="1"/>
  <c r="AV25" i="15" s="1"/>
  <c r="AV26" i="15" s="1"/>
  <c r="AV27" i="15" s="1"/>
  <c r="AV28" i="15" s="1"/>
  <c r="AV29" i="15" s="1"/>
  <c r="AV30" i="15" s="1"/>
  <c r="AV31" i="15" s="1"/>
  <c r="AV32" i="15" s="1"/>
  <c r="AV33" i="15" s="1"/>
  <c r="AV34" i="15" s="1"/>
  <c r="AV35" i="15" s="1"/>
  <c r="AV36" i="15" s="1"/>
  <c r="AV37" i="15" s="1"/>
  <c r="AV38" i="15" s="1"/>
  <c r="AV39" i="15" s="1"/>
  <c r="AV40" i="15" s="1"/>
  <c r="AV41" i="15" s="1"/>
  <c r="AV42" i="15" s="1"/>
  <c r="AV43" i="15" s="1"/>
  <c r="AV44" i="15" s="1"/>
  <c r="AV45" i="15" s="1"/>
  <c r="AV46" i="15" s="1"/>
  <c r="AV47" i="15" s="1"/>
  <c r="AV48" i="15" s="1"/>
  <c r="AV49" i="15" s="1"/>
  <c r="AV50" i="15" s="1"/>
  <c r="AV51" i="15" s="1"/>
  <c r="AV52" i="15" s="1"/>
  <c r="AV53" i="15" s="1"/>
  <c r="AV54" i="15" s="1"/>
  <c r="AV55" i="15" s="1"/>
  <c r="AV56" i="15" s="1"/>
  <c r="AV57" i="15" s="1"/>
  <c r="AV58" i="15" s="1"/>
  <c r="AV59" i="15" s="1"/>
  <c r="AV60" i="15" s="1"/>
  <c r="AV61" i="15" s="1"/>
  <c r="AV62" i="15" s="1"/>
  <c r="AV63" i="15" s="1"/>
  <c r="AV64" i="15" s="1"/>
  <c r="AV65" i="15" s="1"/>
  <c r="AV66" i="15" s="1"/>
  <c r="AV67" i="15" s="1"/>
  <c r="AV68" i="15" s="1"/>
  <c r="AV69" i="15" s="1"/>
  <c r="AV70" i="15" s="1"/>
  <c r="AV71" i="15" s="1"/>
  <c r="AV72" i="15" s="1"/>
  <c r="AV73" i="15" s="1"/>
  <c r="AV74" i="15" s="1"/>
  <c r="AV75" i="15" s="1"/>
  <c r="AV76" i="15" s="1"/>
  <c r="AV77" i="15" s="1"/>
  <c r="AV78" i="15" s="1"/>
  <c r="AV79" i="15" s="1"/>
  <c r="AV80" i="15" s="1"/>
  <c r="AV81" i="15" s="1"/>
  <c r="AV82" i="15" s="1"/>
  <c r="AV83" i="15" s="1"/>
  <c r="AV84" i="15" s="1"/>
  <c r="AV85" i="15" s="1"/>
  <c r="AV86" i="15" s="1"/>
  <c r="AV87" i="15" s="1"/>
  <c r="AV88" i="15" s="1"/>
  <c r="AV89" i="15" s="1"/>
  <c r="AV90" i="15" s="1"/>
  <c r="AV91" i="15" s="1"/>
  <c r="AV92" i="15" s="1"/>
  <c r="AV93" i="15" s="1"/>
  <c r="AV94" i="15" s="1"/>
  <c r="AV95" i="15" s="1"/>
  <c r="AV96" i="15" s="1"/>
  <c r="AV97" i="15" s="1"/>
  <c r="AV98" i="15" s="1"/>
  <c r="AV99" i="15" s="1"/>
  <c r="AV100" i="15" s="1"/>
  <c r="AV101" i="15" s="1"/>
  <c r="AV102" i="15" s="1"/>
  <c r="AV103" i="15" s="1"/>
  <c r="AV104" i="15" s="1"/>
  <c r="AV105" i="15" s="1"/>
  <c r="AV106" i="15" s="1"/>
  <c r="AV107" i="15" s="1"/>
  <c r="AV108" i="15" s="1"/>
  <c r="AV109" i="15" s="1"/>
  <c r="AV110" i="15" s="1"/>
  <c r="AV111" i="15" s="1"/>
  <c r="AV112" i="15" s="1"/>
  <c r="AV113" i="15" s="1"/>
  <c r="AV114" i="15" s="1"/>
  <c r="AV115" i="15" s="1"/>
  <c r="AV116" i="15" s="1"/>
  <c r="AV117" i="15" s="1"/>
  <c r="AV118" i="15" s="1"/>
  <c r="AV119" i="15" s="1"/>
  <c r="AV120" i="15" s="1"/>
  <c r="AV121" i="15" s="1"/>
  <c r="AV122" i="15" s="1"/>
  <c r="AQ15" i="15"/>
  <c r="AN12" i="15"/>
  <c r="AW53" i="15" s="1"/>
  <c r="BF63" i="23" l="1"/>
  <c r="U63" i="23" s="1"/>
  <c r="P63" i="23"/>
  <c r="H63" i="23"/>
  <c r="Q63" i="23" s="1"/>
  <c r="I63" i="23"/>
  <c r="R63" i="23" s="1"/>
  <c r="AI62" i="23"/>
  <c r="V62" i="23"/>
  <c r="M64" i="23"/>
  <c r="O64" i="23" s="1"/>
  <c r="D65" i="23"/>
  <c r="AC66" i="23"/>
  <c r="X61" i="23"/>
  <c r="Y61" i="23" s="1"/>
  <c r="Z61" i="23" s="1"/>
  <c r="AL17" i="15"/>
  <c r="BA17" i="15" s="1"/>
  <c r="T17" i="15" s="1"/>
  <c r="AL18" i="15"/>
  <c r="BA18" i="15" s="1"/>
  <c r="T18" i="15" s="1"/>
  <c r="AL19" i="15"/>
  <c r="AL20" i="15"/>
  <c r="BA20" i="15" s="1"/>
  <c r="AL21" i="15"/>
  <c r="BA21" i="15" s="1"/>
  <c r="T21" i="15" s="1"/>
  <c r="AL22" i="15"/>
  <c r="BA22" i="15" s="1"/>
  <c r="AL23" i="15"/>
  <c r="BA23" i="15" s="1"/>
  <c r="AL24" i="15"/>
  <c r="BA24" i="15" s="1"/>
  <c r="AL25" i="15"/>
  <c r="BA25" i="15" s="1"/>
  <c r="T25" i="15" s="1"/>
  <c r="AL26" i="15"/>
  <c r="BA26" i="15" s="1"/>
  <c r="T26" i="15" s="1"/>
  <c r="AL27" i="15"/>
  <c r="BA27" i="15" s="1"/>
  <c r="T27" i="15" s="1"/>
  <c r="AL28" i="15"/>
  <c r="BA28" i="15" s="1"/>
  <c r="AL29" i="15"/>
  <c r="BA29" i="15" s="1"/>
  <c r="AL30" i="15"/>
  <c r="BA30" i="15" s="1"/>
  <c r="T30" i="15" s="1"/>
  <c r="AL31" i="15"/>
  <c r="BA31" i="15" s="1"/>
  <c r="T31" i="15" s="1"/>
  <c r="AL32" i="15"/>
  <c r="BA32" i="15" s="1"/>
  <c r="AL33" i="15"/>
  <c r="BA33" i="15" s="1"/>
  <c r="T33" i="15" s="1"/>
  <c r="AL34" i="15"/>
  <c r="BA34" i="15" s="1"/>
  <c r="T34" i="15" s="1"/>
  <c r="AL35" i="15"/>
  <c r="BA35" i="15" s="1"/>
  <c r="T35" i="15" s="1"/>
  <c r="AL36" i="15"/>
  <c r="BA36" i="15" s="1"/>
  <c r="AL37" i="15"/>
  <c r="BA37" i="15" s="1"/>
  <c r="T37" i="15" s="1"/>
  <c r="AL38" i="15"/>
  <c r="BA38" i="15" s="1"/>
  <c r="T38" i="15" s="1"/>
  <c r="AL39" i="15"/>
  <c r="BA39" i="15" s="1"/>
  <c r="T39" i="15" s="1"/>
  <c r="AL40" i="15"/>
  <c r="BA40" i="15" s="1"/>
  <c r="T40" i="15" s="1"/>
  <c r="AL41" i="15"/>
  <c r="BA41" i="15" s="1"/>
  <c r="AL42" i="15"/>
  <c r="BA42" i="15" s="1"/>
  <c r="T42" i="15" s="1"/>
  <c r="AL43" i="15"/>
  <c r="BA43" i="15" s="1"/>
  <c r="T43" i="15" s="1"/>
  <c r="AL44" i="15"/>
  <c r="BA44" i="15" s="1"/>
  <c r="T44" i="15" s="1"/>
  <c r="AL45" i="15"/>
  <c r="BA45" i="15" s="1"/>
  <c r="T45" i="15" s="1"/>
  <c r="AL46" i="15"/>
  <c r="BA46" i="15" s="1"/>
  <c r="T46" i="15" s="1"/>
  <c r="AL47" i="15"/>
  <c r="BA47" i="15" s="1"/>
  <c r="T47" i="15" s="1"/>
  <c r="AL48" i="15"/>
  <c r="BA48" i="15" s="1"/>
  <c r="AL49" i="15"/>
  <c r="BA49" i="15" s="1"/>
  <c r="AL50" i="15"/>
  <c r="BA50" i="15" s="1"/>
  <c r="T50" i="15" s="1"/>
  <c r="AL51" i="15"/>
  <c r="BA51" i="15" s="1"/>
  <c r="T51" i="15" s="1"/>
  <c r="AL52" i="15"/>
  <c r="BA52" i="15" s="1"/>
  <c r="T52" i="15" s="1"/>
  <c r="AL53" i="15"/>
  <c r="AL54" i="15"/>
  <c r="BA54" i="15" s="1"/>
  <c r="T54" i="15" s="1"/>
  <c r="AL55" i="15"/>
  <c r="BA55" i="15" s="1"/>
  <c r="T55" i="15" s="1"/>
  <c r="AL56" i="15"/>
  <c r="BA56" i="15" s="1"/>
  <c r="T56" i="15" s="1"/>
  <c r="AL57" i="15"/>
  <c r="AL58" i="15"/>
  <c r="BA58" i="15" s="1"/>
  <c r="T58" i="15" s="1"/>
  <c r="AL59" i="15"/>
  <c r="BA59" i="15" s="1"/>
  <c r="T59" i="15" s="1"/>
  <c r="AL60" i="15"/>
  <c r="BA60" i="15" s="1"/>
  <c r="T60" i="15" s="1"/>
  <c r="AL61" i="15"/>
  <c r="BA61" i="15" s="1"/>
  <c r="T61" i="15" s="1"/>
  <c r="AL62" i="15"/>
  <c r="BA62" i="15" s="1"/>
  <c r="T62" i="15" s="1"/>
  <c r="AL63" i="15"/>
  <c r="BA63" i="15" s="1"/>
  <c r="T63" i="15" s="1"/>
  <c r="AL64" i="15"/>
  <c r="BA64" i="15" s="1"/>
  <c r="T64" i="15" s="1"/>
  <c r="AL65" i="15"/>
  <c r="AL66" i="15"/>
  <c r="O65" i="15"/>
  <c r="W17" i="19"/>
  <c r="C67" i="15"/>
  <c r="AC67" i="15"/>
  <c r="E66" i="15"/>
  <c r="F66" i="15" s="1"/>
  <c r="AM66" i="15"/>
  <c r="AF66" i="15"/>
  <c r="AJ66" i="15"/>
  <c r="AN66" i="15"/>
  <c r="AO66" i="15"/>
  <c r="V66" i="15"/>
  <c r="AK66" i="15"/>
  <c r="AE66" i="15"/>
  <c r="BB15" i="15"/>
  <c r="AE17" i="15"/>
  <c r="AM17" i="15"/>
  <c r="AN17" i="15"/>
  <c r="AG17" i="15" s="1"/>
  <c r="AJ17" i="15"/>
  <c r="AF17" i="15"/>
  <c r="AO17" i="15"/>
  <c r="AK17" i="15"/>
  <c r="AF18" i="15"/>
  <c r="AM18" i="15"/>
  <c r="AJ18" i="15"/>
  <c r="AE18" i="15"/>
  <c r="AK18" i="15"/>
  <c r="AO18" i="15"/>
  <c r="AN18" i="15"/>
  <c r="AG18" i="15" s="1"/>
  <c r="AJ19" i="15"/>
  <c r="AE19" i="15"/>
  <c r="AK19" i="15"/>
  <c r="AN19" i="15"/>
  <c r="AG19" i="15" s="1"/>
  <c r="AF19" i="15"/>
  <c r="AO19" i="15"/>
  <c r="BA19" i="15"/>
  <c r="T19" i="15" s="1"/>
  <c r="AM19" i="15"/>
  <c r="AN20" i="15"/>
  <c r="AG20" i="15" s="1"/>
  <c r="AM20" i="15"/>
  <c r="AE20" i="15"/>
  <c r="AK20" i="15"/>
  <c r="AJ20" i="15"/>
  <c r="AO20" i="15"/>
  <c r="AF20" i="15"/>
  <c r="AE21" i="15"/>
  <c r="AM21" i="15"/>
  <c r="AF21" i="15"/>
  <c r="AK21" i="15"/>
  <c r="AJ21" i="15"/>
  <c r="AO21" i="15"/>
  <c r="AN21" i="15"/>
  <c r="AG21" i="15" s="1"/>
  <c r="AO22" i="15"/>
  <c r="AK22" i="15"/>
  <c r="AF22" i="15"/>
  <c r="AJ22" i="15"/>
  <c r="AM22" i="15"/>
  <c r="AE22" i="15"/>
  <c r="AN22" i="15"/>
  <c r="AG22" i="15" s="1"/>
  <c r="AN23" i="15"/>
  <c r="AG23" i="15" s="1"/>
  <c r="AM23" i="15"/>
  <c r="AJ23" i="15"/>
  <c r="AE23" i="15"/>
  <c r="AF23" i="15"/>
  <c r="AO23" i="15"/>
  <c r="AK23" i="15"/>
  <c r="AN24" i="15"/>
  <c r="AG24" i="15" s="1"/>
  <c r="AF24" i="15"/>
  <c r="AM24" i="15"/>
  <c r="AO24" i="15"/>
  <c r="AK24" i="15"/>
  <c r="AE24" i="15"/>
  <c r="AJ24" i="15"/>
  <c r="AJ25" i="15"/>
  <c r="AF25" i="15"/>
  <c r="AM25" i="15"/>
  <c r="AE25" i="15"/>
  <c r="AK25" i="15"/>
  <c r="AN25" i="15"/>
  <c r="AG25" i="15" s="1"/>
  <c r="AO25" i="15"/>
  <c r="AE26" i="15"/>
  <c r="AM26" i="15"/>
  <c r="AJ26" i="15"/>
  <c r="AF26" i="15"/>
  <c r="AO26" i="15"/>
  <c r="AK26" i="15"/>
  <c r="AN26" i="15"/>
  <c r="AG26" i="15" s="1"/>
  <c r="AF27" i="15"/>
  <c r="AK27" i="15"/>
  <c r="AE27" i="15"/>
  <c r="AN27" i="15"/>
  <c r="AG27" i="15" s="1"/>
  <c r="AJ27" i="15"/>
  <c r="AM27" i="15"/>
  <c r="AO27" i="15"/>
  <c r="AK28" i="15"/>
  <c r="AE28" i="15"/>
  <c r="AO28" i="15"/>
  <c r="AF28" i="15"/>
  <c r="AN28" i="15"/>
  <c r="AG28" i="15" s="1"/>
  <c r="AM28" i="15"/>
  <c r="AJ28" i="15"/>
  <c r="AN29" i="15"/>
  <c r="AG29" i="15" s="1"/>
  <c r="AE29" i="15"/>
  <c r="AM29" i="15"/>
  <c r="AO29" i="15"/>
  <c r="AF29" i="15"/>
  <c r="AJ29" i="15"/>
  <c r="AK29" i="15"/>
  <c r="AF30" i="15"/>
  <c r="AJ30" i="15"/>
  <c r="AN30" i="15"/>
  <c r="AG30" i="15" s="1"/>
  <c r="AM30" i="15"/>
  <c r="AE30" i="15"/>
  <c r="AK30" i="15"/>
  <c r="AO30" i="15"/>
  <c r="AE31" i="15"/>
  <c r="AK31" i="15"/>
  <c r="AF31" i="15"/>
  <c r="AM31" i="15"/>
  <c r="AJ31" i="15"/>
  <c r="AO31" i="15"/>
  <c r="AN31" i="15"/>
  <c r="AG31" i="15" s="1"/>
  <c r="AN32" i="15"/>
  <c r="AG32" i="15" s="1"/>
  <c r="AO32" i="15"/>
  <c r="AE32" i="15"/>
  <c r="AK32" i="15"/>
  <c r="AM32" i="15"/>
  <c r="AJ32" i="15"/>
  <c r="AF32" i="15"/>
  <c r="AF33" i="15"/>
  <c r="AK33" i="15"/>
  <c r="AO33" i="15"/>
  <c r="AM33" i="15"/>
  <c r="AN33" i="15"/>
  <c r="AG33" i="15" s="1"/>
  <c r="AE33" i="15"/>
  <c r="AJ33" i="15"/>
  <c r="AK34" i="15"/>
  <c r="AO34" i="15"/>
  <c r="AE34" i="15"/>
  <c r="AN34" i="15"/>
  <c r="AG34" i="15" s="1"/>
  <c r="AF34" i="15"/>
  <c r="AJ34" i="15"/>
  <c r="AM34" i="15"/>
  <c r="AK35" i="15"/>
  <c r="AN35" i="15"/>
  <c r="AG35" i="15" s="1"/>
  <c r="AE35" i="15"/>
  <c r="AM35" i="15"/>
  <c r="AJ35" i="15"/>
  <c r="AO35" i="15"/>
  <c r="AF35" i="15"/>
  <c r="AN36" i="15"/>
  <c r="AG36" i="15" s="1"/>
  <c r="AF36" i="15"/>
  <c r="AJ36" i="15"/>
  <c r="AM36" i="15"/>
  <c r="AE36" i="15"/>
  <c r="AO36" i="15"/>
  <c r="AK36" i="15"/>
  <c r="AK37" i="15"/>
  <c r="AF37" i="15"/>
  <c r="AE37" i="15"/>
  <c r="AJ37" i="15"/>
  <c r="AN37" i="15"/>
  <c r="AG37" i="15" s="1"/>
  <c r="AM37" i="15"/>
  <c r="AO37" i="15"/>
  <c r="AK38" i="15"/>
  <c r="AO38" i="15"/>
  <c r="AF38" i="15"/>
  <c r="AN38" i="15"/>
  <c r="AG38" i="15" s="1"/>
  <c r="AJ38" i="15"/>
  <c r="AE38" i="15"/>
  <c r="AM38" i="15"/>
  <c r="AN39" i="15"/>
  <c r="AG39" i="15" s="1"/>
  <c r="AO39" i="15"/>
  <c r="AJ39" i="15"/>
  <c r="AK39" i="15"/>
  <c r="AF39" i="15"/>
  <c r="AE39" i="15"/>
  <c r="AM39" i="15"/>
  <c r="AE40" i="15"/>
  <c r="AO40" i="15"/>
  <c r="AK40" i="15"/>
  <c r="AJ40" i="15"/>
  <c r="AF40" i="15"/>
  <c r="AM40" i="15"/>
  <c r="AN40" i="15"/>
  <c r="AG40" i="15" s="1"/>
  <c r="AO41" i="15"/>
  <c r="AJ41" i="15"/>
  <c r="AK41" i="15"/>
  <c r="AM41" i="15"/>
  <c r="AN41" i="15"/>
  <c r="AG41" i="15" s="1"/>
  <c r="AF41" i="15"/>
  <c r="AE41" i="15"/>
  <c r="AO42" i="15"/>
  <c r="AJ42" i="15"/>
  <c r="AE42" i="15"/>
  <c r="AN42" i="15"/>
  <c r="AG42" i="15" s="1"/>
  <c r="AF42" i="15"/>
  <c r="AM42" i="15"/>
  <c r="AK42" i="15"/>
  <c r="AK43" i="15"/>
  <c r="AE43" i="15"/>
  <c r="AN43" i="15"/>
  <c r="AG43" i="15" s="1"/>
  <c r="AF43" i="15"/>
  <c r="AJ43" i="15"/>
  <c r="AO43" i="15"/>
  <c r="AM43" i="15"/>
  <c r="AN44" i="15"/>
  <c r="AG44" i="15" s="1"/>
  <c r="AM44" i="15"/>
  <c r="AJ44" i="15"/>
  <c r="AE44" i="15"/>
  <c r="AK44" i="15"/>
  <c r="AF44" i="15"/>
  <c r="AO44" i="15"/>
  <c r="AO45" i="15"/>
  <c r="AM45" i="15"/>
  <c r="AK45" i="15"/>
  <c r="AF45" i="15"/>
  <c r="AE45" i="15"/>
  <c r="AN45" i="15"/>
  <c r="AG45" i="15" s="1"/>
  <c r="AJ45" i="15"/>
  <c r="AM46" i="15"/>
  <c r="AO46" i="15"/>
  <c r="AN46" i="15"/>
  <c r="AG46" i="15" s="1"/>
  <c r="AF46" i="15"/>
  <c r="AE46" i="15"/>
  <c r="AK46" i="15"/>
  <c r="AJ46" i="15"/>
  <c r="AO47" i="15"/>
  <c r="AK47" i="15"/>
  <c r="AN47" i="15"/>
  <c r="AG47" i="15" s="1"/>
  <c r="AE47" i="15"/>
  <c r="AF47" i="15"/>
  <c r="AJ47" i="15"/>
  <c r="AM47" i="15"/>
  <c r="AJ48" i="15"/>
  <c r="AF48" i="15"/>
  <c r="AN48" i="15"/>
  <c r="AG48" i="15" s="1"/>
  <c r="AK48" i="15"/>
  <c r="AO48" i="15"/>
  <c r="AM48" i="15"/>
  <c r="AE48" i="15"/>
  <c r="AN49" i="15"/>
  <c r="AG49" i="15" s="1"/>
  <c r="AK49" i="15"/>
  <c r="AF49" i="15"/>
  <c r="AJ49" i="15"/>
  <c r="AE49" i="15"/>
  <c r="AM49" i="15"/>
  <c r="AO49" i="15"/>
  <c r="AO50" i="15"/>
  <c r="AM50" i="15"/>
  <c r="AK50" i="15"/>
  <c r="AN50" i="15"/>
  <c r="AG50" i="15" s="1"/>
  <c r="AF50" i="15"/>
  <c r="AJ50" i="15"/>
  <c r="AE50" i="15"/>
  <c r="AJ51" i="15"/>
  <c r="AN51" i="15"/>
  <c r="AG51" i="15" s="1"/>
  <c r="AF51" i="15"/>
  <c r="AK51" i="15"/>
  <c r="AO51" i="15"/>
  <c r="AE51" i="15"/>
  <c r="AM51" i="15"/>
  <c r="AM52" i="15"/>
  <c r="AJ52" i="15"/>
  <c r="AF52" i="15"/>
  <c r="AO52" i="15"/>
  <c r="AK52" i="15"/>
  <c r="AN52" i="15"/>
  <c r="AG52" i="15" s="1"/>
  <c r="AE52" i="15"/>
  <c r="AE53" i="15"/>
  <c r="AO53" i="15"/>
  <c r="AF53" i="15"/>
  <c r="AM53" i="15"/>
  <c r="AN53" i="15"/>
  <c r="AG53" i="15" s="1"/>
  <c r="AK53" i="15"/>
  <c r="BA53" i="15"/>
  <c r="AJ53" i="15"/>
  <c r="AM54" i="15"/>
  <c r="AJ54" i="15"/>
  <c r="AO54" i="15"/>
  <c r="AF54" i="15"/>
  <c r="AE54" i="15"/>
  <c r="AK54" i="15"/>
  <c r="AN54" i="15"/>
  <c r="AG54" i="15" s="1"/>
  <c r="AN55" i="15"/>
  <c r="AG55" i="15" s="1"/>
  <c r="AK55" i="15"/>
  <c r="AF55" i="15"/>
  <c r="AO55" i="15"/>
  <c r="AM55" i="15"/>
  <c r="AE55" i="15"/>
  <c r="AJ55" i="15"/>
  <c r="AJ56" i="15"/>
  <c r="AK56" i="15"/>
  <c r="AM56" i="15"/>
  <c r="AE56" i="15"/>
  <c r="AN56" i="15"/>
  <c r="AG56" i="15" s="1"/>
  <c r="AO56" i="15"/>
  <c r="AF56" i="15"/>
  <c r="AM57" i="15"/>
  <c r="AO57" i="15"/>
  <c r="AJ57" i="15"/>
  <c r="AK57" i="15"/>
  <c r="AN57" i="15"/>
  <c r="AG57" i="15" s="1"/>
  <c r="BA57" i="15"/>
  <c r="T57" i="15" s="1"/>
  <c r="AF57" i="15"/>
  <c r="AE57" i="15"/>
  <c r="AM58" i="15"/>
  <c r="AK58" i="15"/>
  <c r="AN58" i="15"/>
  <c r="AG58" i="15" s="1"/>
  <c r="AO58" i="15"/>
  <c r="AE58" i="15"/>
  <c r="AF58" i="15"/>
  <c r="AJ58" i="15"/>
  <c r="AJ59" i="15"/>
  <c r="AM59" i="15"/>
  <c r="AK59" i="15"/>
  <c r="AF59" i="15"/>
  <c r="AO59" i="15"/>
  <c r="AE59" i="15"/>
  <c r="AN59" i="15"/>
  <c r="AG59" i="15" s="1"/>
  <c r="AE60" i="15"/>
  <c r="AM60" i="15"/>
  <c r="AJ60" i="15"/>
  <c r="AK60" i="15"/>
  <c r="AO60" i="15"/>
  <c r="AF60" i="15"/>
  <c r="AN60" i="15"/>
  <c r="AG60" i="15" s="1"/>
  <c r="AM61" i="15"/>
  <c r="AE61" i="15"/>
  <c r="AO61" i="15"/>
  <c r="AK61" i="15"/>
  <c r="AF61" i="15"/>
  <c r="AJ61" i="15"/>
  <c r="AN61" i="15"/>
  <c r="AG61" i="15" s="1"/>
  <c r="AF62" i="15"/>
  <c r="AE62" i="15"/>
  <c r="AM62" i="15"/>
  <c r="AO62" i="15"/>
  <c r="AK62" i="15"/>
  <c r="AJ62" i="15"/>
  <c r="AN62" i="15"/>
  <c r="AG62" i="15" s="1"/>
  <c r="AO63" i="15"/>
  <c r="AE63" i="15"/>
  <c r="AJ63" i="15"/>
  <c r="AK63" i="15"/>
  <c r="AN63" i="15"/>
  <c r="AG63" i="15" s="1"/>
  <c r="AF63" i="15"/>
  <c r="AM63" i="15"/>
  <c r="AM64" i="15"/>
  <c r="AJ64" i="15"/>
  <c r="AE64" i="15"/>
  <c r="AN64" i="15"/>
  <c r="AG64" i="15" s="1"/>
  <c r="AK64" i="15"/>
  <c r="AF64" i="15"/>
  <c r="AO64" i="15"/>
  <c r="AO65" i="15"/>
  <c r="AK65" i="15"/>
  <c r="H65" i="15" s="1"/>
  <c r="AF65" i="15"/>
  <c r="AM65" i="15"/>
  <c r="AE65" i="15"/>
  <c r="AN65" i="15"/>
  <c r="AJ65" i="15"/>
  <c r="G65" i="15" s="1"/>
  <c r="AT110" i="19"/>
  <c r="AT111" i="19" s="1"/>
  <c r="AT112" i="19" s="1"/>
  <c r="AT113" i="19" s="1"/>
  <c r="AT114" i="19" s="1"/>
  <c r="AT115" i="19" s="1"/>
  <c r="AT116" i="19" s="1"/>
  <c r="AT117" i="19" s="1"/>
  <c r="AT118" i="19" s="1"/>
  <c r="AT119" i="19" s="1"/>
  <c r="AT120" i="19" s="1"/>
  <c r="AT121" i="19" s="1"/>
  <c r="AT122" i="19" s="1"/>
  <c r="AT123" i="19" s="1"/>
  <c r="AT105" i="19"/>
  <c r="AT106" i="19" s="1"/>
  <c r="AT107" i="19" s="1"/>
  <c r="AT108" i="19" s="1"/>
  <c r="AT108" i="20"/>
  <c r="AT109" i="20" s="1"/>
  <c r="AT110" i="20" s="1"/>
  <c r="AT111" i="20" s="1"/>
  <c r="AT112" i="20" s="1"/>
  <c r="AT113" i="20" s="1"/>
  <c r="AT114" i="20" s="1"/>
  <c r="AT115" i="20" s="1"/>
  <c r="AT116" i="20" s="1"/>
  <c r="AT117" i="20" s="1"/>
  <c r="AT118" i="20" s="1"/>
  <c r="AT119" i="20" s="1"/>
  <c r="AT120" i="20" s="1"/>
  <c r="AT121" i="20" s="1"/>
  <c r="AT122" i="20" s="1"/>
  <c r="AT123" i="20" s="1"/>
  <c r="AT124" i="20" s="1"/>
  <c r="AT125" i="20" s="1"/>
  <c r="AT126" i="20" s="1"/>
  <c r="AT127" i="20" s="1"/>
  <c r="AT128" i="20" s="1"/>
  <c r="AT129" i="20" s="1"/>
  <c r="AT130" i="20" s="1"/>
  <c r="AT131" i="20" s="1"/>
  <c r="AT132" i="20" s="1"/>
  <c r="AT133" i="20" s="1"/>
  <c r="AT103" i="20"/>
  <c r="AT104" i="20" s="1"/>
  <c r="AT105" i="20" s="1"/>
  <c r="AT106" i="20" s="1"/>
  <c r="BD120" i="20"/>
  <c r="BD122" i="20"/>
  <c r="BD118" i="20"/>
  <c r="BD116" i="20"/>
  <c r="BD114" i="20"/>
  <c r="BD112" i="20"/>
  <c r="BD110" i="20"/>
  <c r="BD108" i="20"/>
  <c r="BD106" i="20"/>
  <c r="BD104" i="20"/>
  <c r="BD102" i="20"/>
  <c r="BD100" i="20"/>
  <c r="BD98" i="20"/>
  <c r="BD96" i="20"/>
  <c r="BD94" i="20"/>
  <c r="BD92" i="20"/>
  <c r="BD90" i="20"/>
  <c r="BD88" i="20"/>
  <c r="BD86" i="20"/>
  <c r="BD84" i="20"/>
  <c r="BD82" i="20"/>
  <c r="BD80" i="20"/>
  <c r="BD78" i="20"/>
  <c r="BD76" i="20"/>
  <c r="BD119" i="20"/>
  <c r="BD121" i="20"/>
  <c r="BD123" i="20"/>
  <c r="BD117" i="20"/>
  <c r="BD115" i="20"/>
  <c r="BD113" i="20"/>
  <c r="BD111" i="20"/>
  <c r="BD109" i="20"/>
  <c r="BD107" i="20"/>
  <c r="BD105" i="20"/>
  <c r="BD103" i="20"/>
  <c r="BD101" i="20"/>
  <c r="BD99" i="20"/>
  <c r="BD97" i="20"/>
  <c r="BD95" i="20"/>
  <c r="BD93" i="20"/>
  <c r="BD91" i="20"/>
  <c r="BD89" i="20"/>
  <c r="BD87" i="20"/>
  <c r="BD85" i="20"/>
  <c r="BD83" i="20"/>
  <c r="BD81" i="20"/>
  <c r="BD79" i="20"/>
  <c r="BD77" i="20"/>
  <c r="M8" i="20"/>
  <c r="S11" i="20"/>
  <c r="I7" i="20"/>
  <c r="J7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AF17" i="19"/>
  <c r="AD16" i="20"/>
  <c r="C16" i="20"/>
  <c r="C15" i="20"/>
  <c r="D15" i="20" s="1"/>
  <c r="C8" i="20"/>
  <c r="D8" i="20" s="1"/>
  <c r="AG17" i="19"/>
  <c r="AN17" i="19"/>
  <c r="AM17" i="19"/>
  <c r="AL17" i="19"/>
  <c r="AK17" i="19"/>
  <c r="C10" i="19"/>
  <c r="D10" i="19" s="1"/>
  <c r="P13" i="19"/>
  <c r="AO17" i="19"/>
  <c r="AP17" i="19"/>
  <c r="E17" i="19"/>
  <c r="S13" i="19"/>
  <c r="I9" i="19"/>
  <c r="J9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C18" i="19"/>
  <c r="AD18" i="19"/>
  <c r="M10" i="19"/>
  <c r="BD36" i="19"/>
  <c r="BD106" i="19"/>
  <c r="BD104" i="19"/>
  <c r="BD102" i="19"/>
  <c r="BD100" i="19"/>
  <c r="BD98" i="19"/>
  <c r="BD97" i="19"/>
  <c r="BD96" i="19"/>
  <c r="BD95" i="19"/>
  <c r="BD94" i="19"/>
  <c r="BD93" i="19"/>
  <c r="BD92" i="19"/>
  <c r="BD91" i="19"/>
  <c r="BD90" i="19"/>
  <c r="BD89" i="19"/>
  <c r="BD105" i="19"/>
  <c r="BD103" i="19"/>
  <c r="BD101" i="19"/>
  <c r="BD99" i="19"/>
  <c r="BD88" i="19"/>
  <c r="BD86" i="19"/>
  <c r="BD84" i="19"/>
  <c r="BD83" i="19"/>
  <c r="BD82" i="19"/>
  <c r="BD81" i="19"/>
  <c r="BD80" i="19"/>
  <c r="BD79" i="19"/>
  <c r="BD78" i="19"/>
  <c r="BD77" i="19"/>
  <c r="BD76" i="19"/>
  <c r="BD75" i="19"/>
  <c r="BD74" i="19"/>
  <c r="BD73" i="19"/>
  <c r="BD72" i="19"/>
  <c r="BD71" i="19"/>
  <c r="BD70" i="19"/>
  <c r="BD69" i="19"/>
  <c r="BD68" i="19"/>
  <c r="BD67" i="19"/>
  <c r="BD87" i="19"/>
  <c r="BD85" i="19"/>
  <c r="BD66" i="19"/>
  <c r="BD64" i="19"/>
  <c r="BD62" i="19"/>
  <c r="BD60" i="19"/>
  <c r="BD59" i="19"/>
  <c r="BD58" i="19"/>
  <c r="BD57" i="19"/>
  <c r="BD56" i="19"/>
  <c r="BD55" i="19"/>
  <c r="BD54" i="19"/>
  <c r="BD53" i="19"/>
  <c r="BD65" i="19"/>
  <c r="BD63" i="19"/>
  <c r="BD61" i="19"/>
  <c r="BD52" i="19"/>
  <c r="BD51" i="19"/>
  <c r="BD50" i="19"/>
  <c r="BD49" i="19"/>
  <c r="BD48" i="19"/>
  <c r="BD47" i="19"/>
  <c r="BD46" i="19"/>
  <c r="BD45" i="19"/>
  <c r="BD44" i="19"/>
  <c r="BD43" i="19"/>
  <c r="BD42" i="19"/>
  <c r="BD41" i="19"/>
  <c r="BD40" i="19"/>
  <c r="BD17" i="19"/>
  <c r="BD18" i="19"/>
  <c r="BD19" i="19"/>
  <c r="BD20" i="19"/>
  <c r="BD21" i="19"/>
  <c r="BD22" i="19"/>
  <c r="BD23" i="19"/>
  <c r="BD24" i="19"/>
  <c r="BD25" i="19"/>
  <c r="BD26" i="19"/>
  <c r="BD27" i="19"/>
  <c r="BD28" i="19"/>
  <c r="BD29" i="19"/>
  <c r="BD30" i="19"/>
  <c r="BD31" i="19"/>
  <c r="BD32" i="19"/>
  <c r="BD33" i="19"/>
  <c r="BD34" i="19"/>
  <c r="BD35" i="19"/>
  <c r="BD37" i="19"/>
  <c r="BD39" i="19"/>
  <c r="C18" i="17"/>
  <c r="AC18" i="17"/>
  <c r="R13" i="17"/>
  <c r="H9" i="17"/>
  <c r="I9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L10" i="17"/>
  <c r="C17" i="17"/>
  <c r="D17" i="17" s="1"/>
  <c r="V17" i="17" s="1"/>
  <c r="BA106" i="17"/>
  <c r="BA104" i="17"/>
  <c r="BA102" i="17"/>
  <c r="BA100" i="17"/>
  <c r="BA98" i="17"/>
  <c r="BA97" i="17"/>
  <c r="BA96" i="17"/>
  <c r="BA95" i="17"/>
  <c r="BA94" i="17"/>
  <c r="BA93" i="17"/>
  <c r="BA92" i="17"/>
  <c r="BA105" i="17"/>
  <c r="BA103" i="17"/>
  <c r="BA101" i="17"/>
  <c r="BA99" i="17"/>
  <c r="BA91" i="17"/>
  <c r="BA90" i="17"/>
  <c r="BA89" i="17"/>
  <c r="BA88" i="17"/>
  <c r="BA87" i="17"/>
  <c r="BA86" i="17"/>
  <c r="BA85" i="17"/>
  <c r="BA84" i="17"/>
  <c r="BA83" i="17"/>
  <c r="BA82" i="17"/>
  <c r="BA81" i="17"/>
  <c r="BA80" i="17"/>
  <c r="BA79" i="17"/>
  <c r="BA78" i="17"/>
  <c r="BA77" i="17"/>
  <c r="BA76" i="17"/>
  <c r="BA75" i="17"/>
  <c r="BA74" i="17"/>
  <c r="BA73" i="17"/>
  <c r="BA71" i="17"/>
  <c r="BA69" i="17"/>
  <c r="BA68" i="17"/>
  <c r="BA66" i="17"/>
  <c r="BA52" i="17"/>
  <c r="BA51" i="17"/>
  <c r="BA50" i="17"/>
  <c r="BA49" i="17"/>
  <c r="BA48" i="17"/>
  <c r="BA47" i="17"/>
  <c r="BA46" i="17"/>
  <c r="BA45" i="17"/>
  <c r="BA44" i="17"/>
  <c r="BA43" i="17"/>
  <c r="BA42" i="17"/>
  <c r="BA72" i="17"/>
  <c r="BA70" i="17"/>
  <c r="BA67" i="17"/>
  <c r="BA65" i="17"/>
  <c r="BA64" i="17"/>
  <c r="BA63" i="17"/>
  <c r="BA62" i="17"/>
  <c r="BA61" i="17"/>
  <c r="BA60" i="17"/>
  <c r="BA59" i="17"/>
  <c r="BA58" i="17"/>
  <c r="BA57" i="17"/>
  <c r="BA56" i="17"/>
  <c r="BA55" i="17"/>
  <c r="BA54" i="17"/>
  <c r="BA53" i="17"/>
  <c r="C10" i="17"/>
  <c r="D10" i="17" s="1"/>
  <c r="BA17" i="17"/>
  <c r="BA18" i="17"/>
  <c r="BA19" i="17"/>
  <c r="BA20" i="17"/>
  <c r="BA21" i="17"/>
  <c r="BA22" i="17"/>
  <c r="BA23" i="17"/>
  <c r="BA24" i="17"/>
  <c r="BA25" i="17"/>
  <c r="BA26" i="17"/>
  <c r="BA27" i="17"/>
  <c r="BA28" i="17"/>
  <c r="BA29" i="17"/>
  <c r="BA30" i="17"/>
  <c r="BA31" i="17"/>
  <c r="BA32" i="17"/>
  <c r="BA33" i="17"/>
  <c r="BA34" i="17"/>
  <c r="BA35" i="17"/>
  <c r="BA36" i="17"/>
  <c r="BA37" i="17"/>
  <c r="BA38" i="17"/>
  <c r="BA39" i="17"/>
  <c r="BA41" i="17"/>
  <c r="AD66" i="23" l="1"/>
  <c r="C66" i="23"/>
  <c r="AP65" i="23"/>
  <c r="AL65" i="23"/>
  <c r="E65" i="23"/>
  <c r="W65" i="23" s="1"/>
  <c r="AO65" i="23"/>
  <c r="AJ65" i="23"/>
  <c r="AN65" i="23"/>
  <c r="AF65" i="23"/>
  <c r="AK65" i="23"/>
  <c r="L65" i="23"/>
  <c r="AM65" i="23"/>
  <c r="M65" i="23"/>
  <c r="F64" i="23"/>
  <c r="G64" i="23" s="1"/>
  <c r="AG65" i="23"/>
  <c r="BA63" i="23"/>
  <c r="T63" i="23"/>
  <c r="AH63" i="23"/>
  <c r="J63" i="23"/>
  <c r="BA65" i="15"/>
  <c r="T65" i="15" s="1"/>
  <c r="T20" i="15"/>
  <c r="T23" i="15" s="1"/>
  <c r="L65" i="15"/>
  <c r="P65" i="15" s="1"/>
  <c r="K66" i="15"/>
  <c r="L66" i="15" s="1"/>
  <c r="G66" i="15"/>
  <c r="H66" i="15"/>
  <c r="M62" i="15"/>
  <c r="H62" i="15"/>
  <c r="M51" i="15"/>
  <c r="H51" i="15"/>
  <c r="L37" i="15"/>
  <c r="G37" i="15"/>
  <c r="H25" i="15"/>
  <c r="M25" i="15"/>
  <c r="M63" i="15"/>
  <c r="H63" i="15"/>
  <c r="H61" i="15"/>
  <c r="M61" i="15"/>
  <c r="H60" i="15"/>
  <c r="M60" i="15"/>
  <c r="H57" i="15"/>
  <c r="M57" i="15"/>
  <c r="G44" i="15"/>
  <c r="L44" i="15"/>
  <c r="H39" i="15"/>
  <c r="M39" i="15"/>
  <c r="G64" i="15"/>
  <c r="L64" i="15"/>
  <c r="G60" i="15"/>
  <c r="L60" i="15"/>
  <c r="H45" i="15"/>
  <c r="M45" i="15"/>
  <c r="H55" i="15"/>
  <c r="M55" i="15"/>
  <c r="G54" i="15"/>
  <c r="L54" i="15"/>
  <c r="L52" i="15"/>
  <c r="G52" i="15"/>
  <c r="G42" i="15"/>
  <c r="L42" i="15"/>
  <c r="G30" i="15"/>
  <c r="L30" i="15"/>
  <c r="L59" i="15"/>
  <c r="G59" i="15"/>
  <c r="H43" i="15"/>
  <c r="M43" i="15"/>
  <c r="H38" i="15"/>
  <c r="M38" i="15"/>
  <c r="H35" i="15"/>
  <c r="M35" i="15"/>
  <c r="M34" i="15"/>
  <c r="H34" i="15"/>
  <c r="G25" i="15"/>
  <c r="L25" i="15"/>
  <c r="I65" i="15"/>
  <c r="G55" i="15"/>
  <c r="L55" i="15"/>
  <c r="L46" i="15"/>
  <c r="G46" i="15"/>
  <c r="G45" i="15"/>
  <c r="L45" i="15"/>
  <c r="M42" i="15"/>
  <c r="H42" i="15"/>
  <c r="M65" i="15"/>
  <c r="Q65" i="15" s="1"/>
  <c r="G40" i="15"/>
  <c r="L40" i="15"/>
  <c r="M40" i="15"/>
  <c r="H40" i="15"/>
  <c r="L63" i="15"/>
  <c r="G63" i="15"/>
  <c r="M59" i="15"/>
  <c r="H59" i="15"/>
  <c r="L57" i="15"/>
  <c r="G57" i="15"/>
  <c r="H50" i="15"/>
  <c r="M50" i="15"/>
  <c r="G39" i="15"/>
  <c r="L39" i="15"/>
  <c r="L26" i="15"/>
  <c r="G26" i="15"/>
  <c r="M58" i="15"/>
  <c r="H58" i="15"/>
  <c r="M56" i="15"/>
  <c r="H56" i="15"/>
  <c r="L51" i="15"/>
  <c r="G51" i="15"/>
  <c r="H47" i="15"/>
  <c r="M47" i="15"/>
  <c r="M37" i="15"/>
  <c r="H37" i="15"/>
  <c r="M33" i="15"/>
  <c r="H33" i="15"/>
  <c r="H31" i="15"/>
  <c r="M31" i="15"/>
  <c r="H27" i="15"/>
  <c r="M27" i="15"/>
  <c r="L56" i="15"/>
  <c r="G56" i="15"/>
  <c r="AG65" i="15"/>
  <c r="L62" i="15"/>
  <c r="G62" i="15"/>
  <c r="G58" i="15"/>
  <c r="L58" i="15"/>
  <c r="G47" i="15"/>
  <c r="L47" i="15"/>
  <c r="H46" i="15"/>
  <c r="M46" i="15"/>
  <c r="L34" i="15"/>
  <c r="G34" i="15"/>
  <c r="L33" i="15"/>
  <c r="G33" i="15"/>
  <c r="M30" i="15"/>
  <c r="H30" i="15"/>
  <c r="M26" i="15"/>
  <c r="H26" i="15"/>
  <c r="H64" i="15"/>
  <c r="M64" i="15"/>
  <c r="G61" i="15"/>
  <c r="L61" i="15"/>
  <c r="M54" i="15"/>
  <c r="H54" i="15"/>
  <c r="M52" i="15"/>
  <c r="H52" i="15"/>
  <c r="G50" i="15"/>
  <c r="L50" i="15"/>
  <c r="H44" i="15"/>
  <c r="M44" i="15"/>
  <c r="L43" i="15"/>
  <c r="G43" i="15"/>
  <c r="G38" i="15"/>
  <c r="L38" i="15"/>
  <c r="G35" i="15"/>
  <c r="L35" i="15"/>
  <c r="G31" i="15"/>
  <c r="L31" i="15"/>
  <c r="G27" i="15"/>
  <c r="L27" i="15"/>
  <c r="T22" i="15"/>
  <c r="T28" i="15" s="1"/>
  <c r="M21" i="15"/>
  <c r="H21" i="15"/>
  <c r="L17" i="15"/>
  <c r="G17" i="15"/>
  <c r="AD17" i="15"/>
  <c r="H19" i="15"/>
  <c r="M19" i="15"/>
  <c r="G18" i="15"/>
  <c r="L18" i="15"/>
  <c r="L21" i="15"/>
  <c r="G21" i="15"/>
  <c r="H18" i="15"/>
  <c r="M18" i="15"/>
  <c r="M20" i="15" s="1"/>
  <c r="L19" i="15"/>
  <c r="L20" i="15" s="1"/>
  <c r="G19" i="15"/>
  <c r="G20" i="15" s="1"/>
  <c r="M17" i="15"/>
  <c r="H17" i="15"/>
  <c r="H20" i="15" s="1"/>
  <c r="AB68" i="15"/>
  <c r="D67" i="15"/>
  <c r="AL67" i="15" s="1"/>
  <c r="AK15" i="20"/>
  <c r="AJ15" i="20"/>
  <c r="B123" i="20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25" i="19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AO15" i="20"/>
  <c r="AM15" i="20"/>
  <c r="AF15" i="20"/>
  <c r="AP15" i="20"/>
  <c r="AN15" i="20"/>
  <c r="AL15" i="20"/>
  <c r="AG15" i="20"/>
  <c r="E15" i="20"/>
  <c r="W15" i="20" s="1"/>
  <c r="AC17" i="20"/>
  <c r="D16" i="20"/>
  <c r="G8" i="20"/>
  <c r="E8" i="20" s="1"/>
  <c r="G10" i="19"/>
  <c r="E10" i="19" s="1"/>
  <c r="L17" i="19" s="1"/>
  <c r="AC19" i="19"/>
  <c r="D18" i="19"/>
  <c r="AM17" i="17"/>
  <c r="AL17" i="17"/>
  <c r="AJ17" i="17"/>
  <c r="AN17" i="17"/>
  <c r="E17" i="17"/>
  <c r="AB19" i="17"/>
  <c r="D18" i="17"/>
  <c r="F10" i="17"/>
  <c r="E10" i="17" s="1"/>
  <c r="K17" i="17" s="1"/>
  <c r="N65" i="23" l="1"/>
  <c r="O65" i="23" s="1"/>
  <c r="AI63" i="23"/>
  <c r="X62" i="23" s="1"/>
  <c r="Y62" i="23" s="1"/>
  <c r="Z62" i="23" s="1"/>
  <c r="V63" i="23"/>
  <c r="BF64" i="23"/>
  <c r="U64" i="23" s="1"/>
  <c r="P64" i="23"/>
  <c r="H64" i="23"/>
  <c r="Q64" i="23" s="1"/>
  <c r="I64" i="23"/>
  <c r="R64" i="23" s="1"/>
  <c r="AC67" i="23"/>
  <c r="D66" i="23"/>
  <c r="M66" i="15"/>
  <c r="Q66" i="15" s="1"/>
  <c r="T24" i="15"/>
  <c r="P66" i="15"/>
  <c r="Q37" i="15"/>
  <c r="Q56" i="15"/>
  <c r="T53" i="15"/>
  <c r="Q54" i="15"/>
  <c r="N63" i="15"/>
  <c r="Q30" i="15"/>
  <c r="T29" i="15"/>
  <c r="O66" i="15"/>
  <c r="AG66" i="15" s="1"/>
  <c r="Q26" i="15"/>
  <c r="Q63" i="15"/>
  <c r="N34" i="15"/>
  <c r="Q33" i="15"/>
  <c r="Q40" i="15"/>
  <c r="T32" i="15"/>
  <c r="T48" i="15" s="1"/>
  <c r="H28" i="15"/>
  <c r="N31" i="15"/>
  <c r="N55" i="15"/>
  <c r="Q60" i="15"/>
  <c r="I66" i="15"/>
  <c r="N26" i="15"/>
  <c r="Q58" i="15"/>
  <c r="N39" i="15"/>
  <c r="Q59" i="15"/>
  <c r="N45" i="15"/>
  <c r="N54" i="15"/>
  <c r="N60" i="15"/>
  <c r="Q51" i="15"/>
  <c r="N27" i="15"/>
  <c r="Q27" i="15"/>
  <c r="N43" i="15"/>
  <c r="N25" i="15"/>
  <c r="N30" i="15"/>
  <c r="Q62" i="15"/>
  <c r="N50" i="15"/>
  <c r="N40" i="15"/>
  <c r="Q42" i="15"/>
  <c r="Q34" i="15"/>
  <c r="N62" i="15"/>
  <c r="N51" i="15"/>
  <c r="Q52" i="15"/>
  <c r="N57" i="15"/>
  <c r="N52" i="15"/>
  <c r="I47" i="15"/>
  <c r="P47" i="15"/>
  <c r="P58" i="15"/>
  <c r="I58" i="15"/>
  <c r="P50" i="15"/>
  <c r="I50" i="15"/>
  <c r="I52" i="15"/>
  <c r="P52" i="15"/>
  <c r="S65" i="15"/>
  <c r="I31" i="15"/>
  <c r="P31" i="15"/>
  <c r="P39" i="15"/>
  <c r="I39" i="15"/>
  <c r="P25" i="15"/>
  <c r="I25" i="15"/>
  <c r="Q31" i="15"/>
  <c r="P26" i="15"/>
  <c r="I26" i="15"/>
  <c r="P57" i="15"/>
  <c r="I57" i="15"/>
  <c r="Q61" i="15"/>
  <c r="P35" i="15"/>
  <c r="I35" i="15"/>
  <c r="I54" i="15"/>
  <c r="P54" i="15"/>
  <c r="Q44" i="15"/>
  <c r="N61" i="15"/>
  <c r="P60" i="15"/>
  <c r="I60" i="15"/>
  <c r="I61" i="15"/>
  <c r="P61" i="15"/>
  <c r="P33" i="15"/>
  <c r="I33" i="15"/>
  <c r="P56" i="15"/>
  <c r="I56" i="15"/>
  <c r="Q47" i="15"/>
  <c r="Q38" i="15"/>
  <c r="Q55" i="15"/>
  <c r="N64" i="15"/>
  <c r="Q57" i="15"/>
  <c r="P27" i="15"/>
  <c r="I27" i="15"/>
  <c r="N38" i="15"/>
  <c r="N33" i="15"/>
  <c r="Q46" i="15"/>
  <c r="N56" i="15"/>
  <c r="P40" i="15"/>
  <c r="I40" i="15"/>
  <c r="I46" i="15"/>
  <c r="P46" i="15"/>
  <c r="N65" i="15"/>
  <c r="N59" i="15"/>
  <c r="P42" i="15"/>
  <c r="I42" i="15"/>
  <c r="P64" i="15"/>
  <c r="I64" i="15"/>
  <c r="P44" i="15"/>
  <c r="I44" i="15"/>
  <c r="P37" i="15"/>
  <c r="I37" i="15"/>
  <c r="P43" i="15"/>
  <c r="I43" i="15"/>
  <c r="Q64" i="15"/>
  <c r="Q35" i="15"/>
  <c r="P30" i="15"/>
  <c r="I30" i="15"/>
  <c r="N35" i="15"/>
  <c r="I62" i="15"/>
  <c r="P62" i="15"/>
  <c r="Q39" i="15"/>
  <c r="Q43" i="15"/>
  <c r="I45" i="15"/>
  <c r="P45" i="15"/>
  <c r="P55" i="15"/>
  <c r="I55" i="15"/>
  <c r="P59" i="15"/>
  <c r="I59" i="15"/>
  <c r="N42" i="15"/>
  <c r="Q45" i="15"/>
  <c r="N44" i="15"/>
  <c r="I38" i="15"/>
  <c r="P38" i="15"/>
  <c r="P34" i="15"/>
  <c r="I34" i="15"/>
  <c r="N47" i="15"/>
  <c r="N58" i="15"/>
  <c r="P51" i="15"/>
  <c r="I51" i="15"/>
  <c r="Q50" i="15"/>
  <c r="P63" i="15"/>
  <c r="I63" i="15"/>
  <c r="N46" i="15"/>
  <c r="Q25" i="15"/>
  <c r="N37" i="15"/>
  <c r="W18" i="19"/>
  <c r="M17" i="17"/>
  <c r="N17" i="19"/>
  <c r="Q21" i="15"/>
  <c r="N21" i="15"/>
  <c r="P21" i="15"/>
  <c r="I21" i="15"/>
  <c r="P17" i="15"/>
  <c r="I17" i="15"/>
  <c r="G22" i="15"/>
  <c r="G23" i="15" s="1"/>
  <c r="P19" i="15"/>
  <c r="I19" i="15"/>
  <c r="Q19" i="15"/>
  <c r="Q17" i="15"/>
  <c r="H22" i="15"/>
  <c r="H24" i="15" s="1"/>
  <c r="N19" i="15"/>
  <c r="Q20" i="15"/>
  <c r="P20" i="15"/>
  <c r="I20" i="15"/>
  <c r="AF67" i="15"/>
  <c r="AO67" i="15"/>
  <c r="AE67" i="15"/>
  <c r="AM67" i="15"/>
  <c r="AK67" i="15"/>
  <c r="V67" i="15"/>
  <c r="AN67" i="15"/>
  <c r="E67" i="15"/>
  <c r="K67" i="15" s="1"/>
  <c r="AJ67" i="15"/>
  <c r="AC68" i="15"/>
  <c r="C68" i="15"/>
  <c r="N17" i="15"/>
  <c r="L22" i="15"/>
  <c r="L28" i="15" s="1"/>
  <c r="M22" i="15"/>
  <c r="M24" i="15" s="1"/>
  <c r="N18" i="15"/>
  <c r="Q18" i="15"/>
  <c r="P18" i="15"/>
  <c r="I18" i="15"/>
  <c r="N20" i="15"/>
  <c r="AJ16" i="20"/>
  <c r="L15" i="20"/>
  <c r="N15" i="20" s="1"/>
  <c r="BB10" i="20"/>
  <c r="L16" i="20"/>
  <c r="G15" i="20"/>
  <c r="BF15" i="20" s="1"/>
  <c r="U15" i="20" s="1"/>
  <c r="G17" i="19"/>
  <c r="P17" i="19" s="1"/>
  <c r="M17" i="19"/>
  <c r="AP16" i="20"/>
  <c r="AN16" i="20"/>
  <c r="AL16" i="20"/>
  <c r="AG16" i="20"/>
  <c r="E16" i="20"/>
  <c r="W16" i="20" s="1"/>
  <c r="AO16" i="20"/>
  <c r="AM16" i="20"/>
  <c r="AK16" i="20"/>
  <c r="AF16" i="20"/>
  <c r="AD17" i="20"/>
  <c r="C17" i="20"/>
  <c r="AN18" i="19"/>
  <c r="AL18" i="19"/>
  <c r="AG18" i="19"/>
  <c r="AF18" i="19"/>
  <c r="AM18" i="19"/>
  <c r="AK18" i="19"/>
  <c r="AO18" i="19"/>
  <c r="E18" i="19"/>
  <c r="AP18" i="19"/>
  <c r="C19" i="19"/>
  <c r="AD19" i="19"/>
  <c r="L17" i="17"/>
  <c r="AM18" i="17"/>
  <c r="AL18" i="17"/>
  <c r="AJ18" i="17"/>
  <c r="C19" i="17"/>
  <c r="AC19" i="17"/>
  <c r="AN18" i="17"/>
  <c r="E18" i="17"/>
  <c r="F17" i="17"/>
  <c r="L23" i="15" l="1"/>
  <c r="N23" i="15" s="1"/>
  <c r="H23" i="15"/>
  <c r="Q23" i="15" s="1"/>
  <c r="M23" i="15"/>
  <c r="G28" i="15"/>
  <c r="H41" i="15"/>
  <c r="C67" i="23"/>
  <c r="AD67" i="23"/>
  <c r="AH64" i="23"/>
  <c r="T64" i="23"/>
  <c r="BA64" i="23"/>
  <c r="AM66" i="23"/>
  <c r="AN66" i="23"/>
  <c r="AL66" i="23"/>
  <c r="AG66" i="23"/>
  <c r="AK66" i="23"/>
  <c r="L66" i="23"/>
  <c r="F65" i="23"/>
  <c r="G65" i="23" s="1"/>
  <c r="AP66" i="23"/>
  <c r="AF66" i="23"/>
  <c r="E66" i="23"/>
  <c r="W66" i="23" s="1"/>
  <c r="AO66" i="23"/>
  <c r="AJ66" i="23"/>
  <c r="J64" i="23"/>
  <c r="N66" i="15"/>
  <c r="Q24" i="15"/>
  <c r="G24" i="15"/>
  <c r="G32" i="15" s="1"/>
  <c r="L24" i="15"/>
  <c r="N24" i="15" s="1"/>
  <c r="S37" i="15"/>
  <c r="AH37" i="15" s="1"/>
  <c r="T36" i="15"/>
  <c r="T41" i="15" s="1"/>
  <c r="S56" i="15"/>
  <c r="AH56" i="15" s="1"/>
  <c r="W55" i="15" s="1"/>
  <c r="BA66" i="15"/>
  <c r="T66" i="15" s="1"/>
  <c r="S66" i="15"/>
  <c r="U66" i="15" s="1"/>
  <c r="T49" i="15"/>
  <c r="M28" i="15"/>
  <c r="Q28" i="15" s="1"/>
  <c r="S54" i="15"/>
  <c r="AH54" i="15" s="1"/>
  <c r="S30" i="15"/>
  <c r="U30" i="15" s="1"/>
  <c r="S58" i="15"/>
  <c r="AH58" i="15" s="1"/>
  <c r="W57" i="15" s="1"/>
  <c r="S51" i="15"/>
  <c r="U51" i="15" s="1"/>
  <c r="S63" i="15"/>
  <c r="AH63" i="15" s="1"/>
  <c r="W62" i="15" s="1"/>
  <c r="S26" i="15"/>
  <c r="U26" i="15" s="1"/>
  <c r="S45" i="15"/>
  <c r="AH45" i="15" s="1"/>
  <c r="W44" i="15" s="1"/>
  <c r="L29" i="15"/>
  <c r="L32" i="15" s="1"/>
  <c r="L53" i="15" s="1"/>
  <c r="H29" i="15"/>
  <c r="H36" i="15" s="1"/>
  <c r="M29" i="15"/>
  <c r="M53" i="15" s="1"/>
  <c r="G29" i="15"/>
  <c r="G53" i="15" s="1"/>
  <c r="S40" i="15"/>
  <c r="AH40" i="15" s="1"/>
  <c r="W39" i="15" s="1"/>
  <c r="S27" i="15"/>
  <c r="U27" i="15" s="1"/>
  <c r="S33" i="15"/>
  <c r="U33" i="15" s="1"/>
  <c r="S39" i="15"/>
  <c r="AH39" i="15" s="1"/>
  <c r="W38" i="15" s="1"/>
  <c r="S52" i="15"/>
  <c r="AH52" i="15" s="1"/>
  <c r="W51" i="15" s="1"/>
  <c r="S31" i="15"/>
  <c r="U31" i="15" s="1"/>
  <c r="I28" i="15"/>
  <c r="S62" i="15"/>
  <c r="AH62" i="15" s="1"/>
  <c r="W61" i="15" s="1"/>
  <c r="S35" i="15"/>
  <c r="AH35" i="15" s="1"/>
  <c r="W34" i="15" s="1"/>
  <c r="M32" i="15"/>
  <c r="S60" i="15"/>
  <c r="AH60" i="15" s="1"/>
  <c r="W59" i="15" s="1"/>
  <c r="S59" i="15"/>
  <c r="AH59" i="15" s="1"/>
  <c r="W58" i="15" s="1"/>
  <c r="P28" i="15"/>
  <c r="S46" i="15"/>
  <c r="AH46" i="15" s="1"/>
  <c r="W45" i="15" s="1"/>
  <c r="S34" i="15"/>
  <c r="U34" i="15" s="1"/>
  <c r="S42" i="15"/>
  <c r="U42" i="15" s="1"/>
  <c r="S47" i="15"/>
  <c r="U47" i="15" s="1"/>
  <c r="S38" i="15"/>
  <c r="AH38" i="15" s="1"/>
  <c r="W37" i="15" s="1"/>
  <c r="S55" i="15"/>
  <c r="AH55" i="15" s="1"/>
  <c r="W54" i="15" s="1"/>
  <c r="L67" i="15"/>
  <c r="M67" i="15"/>
  <c r="U56" i="15"/>
  <c r="S50" i="15"/>
  <c r="S61" i="15"/>
  <c r="S25" i="15"/>
  <c r="U65" i="15"/>
  <c r="AH65" i="15"/>
  <c r="W64" i="15" s="1"/>
  <c r="S64" i="15"/>
  <c r="S43" i="15"/>
  <c r="F67" i="15"/>
  <c r="O67" i="15" s="1"/>
  <c r="S44" i="15"/>
  <c r="U52" i="15"/>
  <c r="S57" i="15"/>
  <c r="S18" i="15"/>
  <c r="AH18" i="15" s="1"/>
  <c r="W17" i="15" s="1"/>
  <c r="F18" i="17"/>
  <c r="O17" i="19"/>
  <c r="H17" i="19"/>
  <c r="Q17" i="19" s="1"/>
  <c r="I17" i="19"/>
  <c r="R17" i="19" s="1"/>
  <c r="S21" i="15"/>
  <c r="AH21" i="15" s="1"/>
  <c r="S17" i="15"/>
  <c r="AH17" i="15" s="1"/>
  <c r="N22" i="15"/>
  <c r="S20" i="15"/>
  <c r="AH20" i="15" s="1"/>
  <c r="W19" i="15" s="1"/>
  <c r="Q22" i="15"/>
  <c r="AB69" i="15"/>
  <c r="D68" i="15"/>
  <c r="AL68" i="15" s="1"/>
  <c r="S19" i="15"/>
  <c r="P22" i="15"/>
  <c r="I22" i="15"/>
  <c r="M15" i="20"/>
  <c r="P15" i="20"/>
  <c r="I15" i="20"/>
  <c r="H15" i="20"/>
  <c r="D17" i="20"/>
  <c r="AC18" i="20"/>
  <c r="AC20" i="19"/>
  <c r="D19" i="19"/>
  <c r="AH17" i="19"/>
  <c r="BA17" i="19"/>
  <c r="U17" i="19" s="1"/>
  <c r="AE17" i="19"/>
  <c r="H17" i="17"/>
  <c r="O17" i="17"/>
  <c r="G17" i="17"/>
  <c r="AB20" i="17"/>
  <c r="D19" i="17"/>
  <c r="V18" i="17" s="1"/>
  <c r="V19" i="17" s="1"/>
  <c r="P23" i="15" l="1"/>
  <c r="S23" i="15" s="1"/>
  <c r="I23" i="15"/>
  <c r="N28" i="15"/>
  <c r="H32" i="15"/>
  <c r="Q32" i="15" s="1"/>
  <c r="M41" i="15"/>
  <c r="Q41" i="15" s="1"/>
  <c r="M66" i="23"/>
  <c r="N66" i="23"/>
  <c r="AI64" i="23"/>
  <c r="X63" i="23" s="1"/>
  <c r="Y63" i="23" s="1"/>
  <c r="Z63" i="23" s="1"/>
  <c r="V64" i="23"/>
  <c r="P65" i="23"/>
  <c r="BF65" i="23"/>
  <c r="U65" i="23" s="1"/>
  <c r="H65" i="23"/>
  <c r="Q65" i="23" s="1"/>
  <c r="I65" i="23"/>
  <c r="R65" i="23" s="1"/>
  <c r="AC68" i="23"/>
  <c r="D67" i="23"/>
  <c r="O15" i="20"/>
  <c r="U54" i="15"/>
  <c r="X54" i="15" s="1"/>
  <c r="Y54" i="15" s="1"/>
  <c r="U59" i="15"/>
  <c r="U63" i="15"/>
  <c r="U62" i="15"/>
  <c r="X62" i="15" s="1"/>
  <c r="Y62" i="15" s="1"/>
  <c r="U60" i="15"/>
  <c r="U58" i="15"/>
  <c r="X58" i="15" s="1"/>
  <c r="Y58" i="15" s="1"/>
  <c r="U37" i="15"/>
  <c r="X37" i="15" s="1"/>
  <c r="Y37" i="15" s="1"/>
  <c r="U55" i="15"/>
  <c r="X55" i="15" s="1"/>
  <c r="Y55" i="15" s="1"/>
  <c r="M36" i="15"/>
  <c r="Q36" i="15" s="1"/>
  <c r="P24" i="15"/>
  <c r="S24" i="15" s="1"/>
  <c r="AH24" i="15" s="1"/>
  <c r="I24" i="15"/>
  <c r="G36" i="15"/>
  <c r="G41" i="15" s="1"/>
  <c r="U35" i="15"/>
  <c r="L48" i="15"/>
  <c r="L36" i="15"/>
  <c r="L41" i="15" s="1"/>
  <c r="AH26" i="15"/>
  <c r="W25" i="15" s="1"/>
  <c r="AH33" i="15"/>
  <c r="AH66" i="15"/>
  <c r="W65" i="15" s="1"/>
  <c r="X65" i="15" s="1"/>
  <c r="Y65" i="15" s="1"/>
  <c r="N67" i="15"/>
  <c r="U45" i="15"/>
  <c r="X45" i="15" s="1"/>
  <c r="Y45" i="15" s="1"/>
  <c r="U38" i="15"/>
  <c r="X38" i="15" s="1"/>
  <c r="Y38" i="15" s="1"/>
  <c r="H53" i="15"/>
  <c r="I53" i="15" s="1"/>
  <c r="H49" i="15"/>
  <c r="G49" i="15"/>
  <c r="L49" i="15"/>
  <c r="N53" i="15"/>
  <c r="M48" i="15"/>
  <c r="G48" i="15"/>
  <c r="H48" i="15"/>
  <c r="P53" i="15"/>
  <c r="AH30" i="15"/>
  <c r="U40" i="15"/>
  <c r="AH51" i="15"/>
  <c r="W50" i="15" s="1"/>
  <c r="U46" i="15"/>
  <c r="U39" i="15"/>
  <c r="X39" i="15" s="1"/>
  <c r="Y39" i="15" s="1"/>
  <c r="AH27" i="15"/>
  <c r="W26" i="15" s="1"/>
  <c r="X26" i="15" s="1"/>
  <c r="Y26" i="15" s="1"/>
  <c r="Q29" i="15"/>
  <c r="P29" i="15"/>
  <c r="I29" i="15"/>
  <c r="N29" i="15"/>
  <c r="N32" i="15"/>
  <c r="AH23" i="15"/>
  <c r="S28" i="15"/>
  <c r="AH28" i="15" s="1"/>
  <c r="W27" i="15" s="1"/>
  <c r="X27" i="15" s="1"/>
  <c r="Y27" i="15" s="1"/>
  <c r="AH31" i="15"/>
  <c r="W30" i="15" s="1"/>
  <c r="X30" i="15" s="1"/>
  <c r="Y30" i="15" s="1"/>
  <c r="AH47" i="15"/>
  <c r="W46" i="15" s="1"/>
  <c r="P32" i="15"/>
  <c r="I32" i="15"/>
  <c r="AH34" i="15"/>
  <c r="W33" i="15" s="1"/>
  <c r="X33" i="15" s="1"/>
  <c r="Y33" i="15" s="1"/>
  <c r="AH42" i="15"/>
  <c r="U18" i="15"/>
  <c r="U25" i="15"/>
  <c r="AH25" i="15"/>
  <c r="U61" i="15"/>
  <c r="X61" i="15" s="1"/>
  <c r="Y61" i="15" s="1"/>
  <c r="AH61" i="15"/>
  <c r="W60" i="15" s="1"/>
  <c r="U43" i="15"/>
  <c r="AH43" i="15"/>
  <c r="W42" i="15" s="1"/>
  <c r="X42" i="15" s="1"/>
  <c r="Y42" i="15" s="1"/>
  <c r="U64" i="15"/>
  <c r="X64" i="15" s="1"/>
  <c r="Y64" i="15" s="1"/>
  <c r="AH64" i="15"/>
  <c r="W63" i="15" s="1"/>
  <c r="X63" i="15" s="1"/>
  <c r="Y63" i="15" s="1"/>
  <c r="U57" i="15"/>
  <c r="X57" i="15" s="1"/>
  <c r="Y57" i="15" s="1"/>
  <c r="AH57" i="15"/>
  <c r="W56" i="15" s="1"/>
  <c r="X56" i="15" s="1"/>
  <c r="Y56" i="15" s="1"/>
  <c r="H67" i="15"/>
  <c r="Q67" i="15" s="1"/>
  <c r="G67" i="15"/>
  <c r="P67" i="15" s="1"/>
  <c r="U50" i="15"/>
  <c r="AH50" i="15"/>
  <c r="X51" i="15"/>
  <c r="Y51" i="15" s="1"/>
  <c r="X34" i="15"/>
  <c r="Y34" i="15" s="1"/>
  <c r="U44" i="15"/>
  <c r="X44" i="15" s="1"/>
  <c r="Y44" i="15" s="1"/>
  <c r="AH44" i="15"/>
  <c r="W43" i="15" s="1"/>
  <c r="X59" i="15"/>
  <c r="Y59" i="15" s="1"/>
  <c r="U17" i="15"/>
  <c r="W19" i="19"/>
  <c r="U21" i="15"/>
  <c r="J17" i="19"/>
  <c r="S22" i="15"/>
  <c r="AH22" i="15" s="1"/>
  <c r="W21" i="15" s="1"/>
  <c r="U20" i="15"/>
  <c r="AG67" i="15"/>
  <c r="BA67" i="15"/>
  <c r="T67" i="15" s="1"/>
  <c r="AH19" i="15"/>
  <c r="W18" i="15" s="1"/>
  <c r="W20" i="15" s="1"/>
  <c r="U19" i="15"/>
  <c r="X19" i="15" s="1"/>
  <c r="Y19" i="15" s="1"/>
  <c r="AM68" i="15"/>
  <c r="AJ68" i="15"/>
  <c r="AK68" i="15"/>
  <c r="AE68" i="15"/>
  <c r="AF68" i="15"/>
  <c r="V68" i="15"/>
  <c r="E68" i="15"/>
  <c r="K68" i="15" s="1"/>
  <c r="AN68" i="15"/>
  <c r="AO68" i="15"/>
  <c r="AC69" i="15"/>
  <c r="C69" i="15"/>
  <c r="T17" i="19"/>
  <c r="AO13" i="19" s="1"/>
  <c r="AJ17" i="20"/>
  <c r="L17" i="20"/>
  <c r="F16" i="20"/>
  <c r="G16" i="20" s="1"/>
  <c r="BF16" i="20" s="1"/>
  <c r="U16" i="20" s="1"/>
  <c r="R15" i="20"/>
  <c r="Q15" i="20"/>
  <c r="AO17" i="20"/>
  <c r="AM17" i="20"/>
  <c r="AK17" i="20"/>
  <c r="AF17" i="20"/>
  <c r="AP17" i="20"/>
  <c r="AN17" i="20"/>
  <c r="AL17" i="20"/>
  <c r="AG17" i="20"/>
  <c r="E17" i="20"/>
  <c r="W17" i="20" s="1"/>
  <c r="AH15" i="20"/>
  <c r="BA15" i="20"/>
  <c r="AE15" i="20"/>
  <c r="AD18" i="20"/>
  <c r="C18" i="20"/>
  <c r="J15" i="20"/>
  <c r="F18" i="19"/>
  <c r="G18" i="19" s="1"/>
  <c r="AG19" i="19"/>
  <c r="AF19" i="19"/>
  <c r="AM19" i="19"/>
  <c r="AN19" i="19"/>
  <c r="AL19" i="19"/>
  <c r="AK19" i="19"/>
  <c r="AO19" i="19"/>
  <c r="E19" i="19"/>
  <c r="AP19" i="19"/>
  <c r="C20" i="19"/>
  <c r="AD20" i="19"/>
  <c r="AL19" i="17"/>
  <c r="AM19" i="17"/>
  <c r="H18" i="17"/>
  <c r="G18" i="17"/>
  <c r="AJ19" i="17"/>
  <c r="C20" i="17"/>
  <c r="AC20" i="17"/>
  <c r="AX17" i="17"/>
  <c r="T17" i="17" s="1"/>
  <c r="AD17" i="17"/>
  <c r="AN19" i="17"/>
  <c r="E19" i="17"/>
  <c r="F19" i="17" s="1"/>
  <c r="I17" i="17"/>
  <c r="O66" i="23" l="1"/>
  <c r="N41" i="15"/>
  <c r="S32" i="15"/>
  <c r="AH32" i="15" s="1"/>
  <c r="W31" i="15" s="1"/>
  <c r="X31" i="15" s="1"/>
  <c r="Y31" i="15" s="1"/>
  <c r="P41" i="15"/>
  <c r="S41" i="15" s="1"/>
  <c r="AH41" i="15" s="1"/>
  <c r="W40" i="15" s="1"/>
  <c r="X40" i="15" s="1"/>
  <c r="Y40" i="15" s="1"/>
  <c r="I41" i="15"/>
  <c r="AN67" i="23"/>
  <c r="AJ67" i="23"/>
  <c r="AF67" i="23"/>
  <c r="L67" i="23"/>
  <c r="F66" i="23"/>
  <c r="G66" i="23" s="1"/>
  <c r="AP67" i="23"/>
  <c r="AK67" i="23"/>
  <c r="E67" i="23"/>
  <c r="W67" i="23" s="1"/>
  <c r="AO67" i="23"/>
  <c r="AM67" i="23"/>
  <c r="AG67" i="23"/>
  <c r="N67" i="23" s="1"/>
  <c r="AL67" i="23"/>
  <c r="M67" i="23"/>
  <c r="C68" i="23"/>
  <c r="AD68" i="23"/>
  <c r="J65" i="23"/>
  <c r="AH65" i="23"/>
  <c r="BA65" i="23"/>
  <c r="T65" i="23"/>
  <c r="X60" i="15"/>
  <c r="Y60" i="15" s="1"/>
  <c r="N36" i="15"/>
  <c r="Q53" i="15"/>
  <c r="S53" i="15" s="1"/>
  <c r="AH53" i="15" s="1"/>
  <c r="W52" i="15" s="1"/>
  <c r="X52" i="15" s="1"/>
  <c r="Y52" i="15" s="1"/>
  <c r="X25" i="15"/>
  <c r="Y25" i="15" s="1"/>
  <c r="N48" i="15"/>
  <c r="I36" i="15"/>
  <c r="P36" i="15"/>
  <c r="S36" i="15" s="1"/>
  <c r="AH36" i="15" s="1"/>
  <c r="W35" i="15" s="1"/>
  <c r="X35" i="15" s="1"/>
  <c r="Y35" i="15" s="1"/>
  <c r="Q48" i="15"/>
  <c r="I49" i="15"/>
  <c r="P49" i="15"/>
  <c r="M49" i="15"/>
  <c r="Q49" i="15" s="1"/>
  <c r="X17" i="15"/>
  <c r="Y17" i="15" s="1"/>
  <c r="P48" i="15"/>
  <c r="I48" i="15"/>
  <c r="X50" i="15"/>
  <c r="Y50" i="15" s="1"/>
  <c r="X46" i="15"/>
  <c r="Y46" i="15" s="1"/>
  <c r="S29" i="15"/>
  <c r="AH29" i="15" s="1"/>
  <c r="X20" i="15"/>
  <c r="Y20" i="15" s="1"/>
  <c r="X43" i="15"/>
  <c r="Y43" i="15" s="1"/>
  <c r="X18" i="15"/>
  <c r="Y18" i="15" s="1"/>
  <c r="S67" i="15"/>
  <c r="U67" i="15" s="1"/>
  <c r="F68" i="15"/>
  <c r="G68" i="15" s="1"/>
  <c r="M68" i="15"/>
  <c r="L68" i="15"/>
  <c r="I67" i="15"/>
  <c r="X21" i="15"/>
  <c r="Y21" i="15" s="1"/>
  <c r="L18" i="19"/>
  <c r="V17" i="19"/>
  <c r="AI17" i="19"/>
  <c r="D69" i="15"/>
  <c r="AL69" i="15" s="1"/>
  <c r="AB70" i="15"/>
  <c r="U22" i="15"/>
  <c r="U28" i="15" s="1"/>
  <c r="W22" i="15"/>
  <c r="W24" i="15" s="1"/>
  <c r="H16" i="20"/>
  <c r="T15" i="20"/>
  <c r="AI15" i="20" s="1"/>
  <c r="AC19" i="20"/>
  <c r="D18" i="20"/>
  <c r="AC21" i="19"/>
  <c r="D20" i="19"/>
  <c r="G19" i="17"/>
  <c r="H19" i="17"/>
  <c r="AB21" i="17"/>
  <c r="D20" i="17"/>
  <c r="V20" i="17" s="1"/>
  <c r="U23" i="15" l="1"/>
  <c r="W23" i="15"/>
  <c r="X23" i="15" s="1"/>
  <c r="Y23" i="15" s="1"/>
  <c r="AI65" i="23"/>
  <c r="V65" i="23"/>
  <c r="AC69" i="23"/>
  <c r="D68" i="23"/>
  <c r="P66" i="23"/>
  <c r="BF66" i="23"/>
  <c r="U66" i="23" s="1"/>
  <c r="H66" i="23"/>
  <c r="Q66" i="23" s="1"/>
  <c r="I66" i="23"/>
  <c r="R66" i="23" s="1"/>
  <c r="X64" i="23"/>
  <c r="Y64" i="23" s="1"/>
  <c r="Z64" i="23" s="1"/>
  <c r="O67" i="23"/>
  <c r="H68" i="15"/>
  <c r="U24" i="15"/>
  <c r="X24" i="15" s="1"/>
  <c r="Y24" i="15" s="1"/>
  <c r="S48" i="15"/>
  <c r="AH48" i="15" s="1"/>
  <c r="W47" i="15" s="1"/>
  <c r="X47" i="15" s="1"/>
  <c r="Y47" i="15" s="1"/>
  <c r="N49" i="15"/>
  <c r="S49" i="15"/>
  <c r="AH49" i="15" s="1"/>
  <c r="W28" i="15"/>
  <c r="W29" i="15" s="1"/>
  <c r="I68" i="15"/>
  <c r="AH67" i="15"/>
  <c r="W66" i="15" s="1"/>
  <c r="X66" i="15" s="1"/>
  <c r="Y66" i="15" s="1"/>
  <c r="O68" i="15"/>
  <c r="AG68" i="15" s="1"/>
  <c r="P68" i="15"/>
  <c r="U29" i="15"/>
  <c r="Q68" i="15"/>
  <c r="N68" i="15"/>
  <c r="W20" i="19"/>
  <c r="AC70" i="15"/>
  <c r="C70" i="15"/>
  <c r="AK69" i="15"/>
  <c r="E69" i="15"/>
  <c r="F69" i="15" s="1"/>
  <c r="AM69" i="15"/>
  <c r="AN69" i="15"/>
  <c r="AJ69" i="15"/>
  <c r="AE69" i="15"/>
  <c r="AF69" i="15"/>
  <c r="AO69" i="15"/>
  <c r="V69" i="15"/>
  <c r="X22" i="15"/>
  <c r="Y22" i="15" s="1"/>
  <c r="AJ18" i="20"/>
  <c r="AO11" i="20"/>
  <c r="AN13" i="15"/>
  <c r="L18" i="20"/>
  <c r="F17" i="20"/>
  <c r="V15" i="20"/>
  <c r="N18" i="19"/>
  <c r="M18" i="19"/>
  <c r="N16" i="20"/>
  <c r="M16" i="20"/>
  <c r="AD19" i="20"/>
  <c r="C19" i="20"/>
  <c r="P16" i="20"/>
  <c r="I16" i="20"/>
  <c r="AP18" i="20"/>
  <c r="AN18" i="20"/>
  <c r="AL18" i="20"/>
  <c r="AG18" i="20"/>
  <c r="E18" i="20"/>
  <c r="W18" i="20" s="1"/>
  <c r="AO18" i="20"/>
  <c r="AM18" i="20"/>
  <c r="AK18" i="20"/>
  <c r="AF18" i="20"/>
  <c r="H18" i="19"/>
  <c r="I18" i="19"/>
  <c r="P18" i="19"/>
  <c r="AE18" i="19" s="1"/>
  <c r="F19" i="19"/>
  <c r="L19" i="19" s="1"/>
  <c r="AN20" i="19"/>
  <c r="AL20" i="19"/>
  <c r="AG20" i="19"/>
  <c r="AF20" i="19"/>
  <c r="AM20" i="19"/>
  <c r="AK20" i="19"/>
  <c r="C21" i="19"/>
  <c r="AD21" i="19"/>
  <c r="AO20" i="19"/>
  <c r="E20" i="19"/>
  <c r="AP20" i="19"/>
  <c r="AM20" i="17"/>
  <c r="AL20" i="17"/>
  <c r="AJ20" i="17"/>
  <c r="AN20" i="17"/>
  <c r="E20" i="17"/>
  <c r="C21" i="17"/>
  <c r="AC21" i="17"/>
  <c r="U32" i="15" l="1"/>
  <c r="W32" i="15"/>
  <c r="T66" i="23"/>
  <c r="BA66" i="23"/>
  <c r="AH66" i="23"/>
  <c r="J66" i="23"/>
  <c r="AO68" i="23"/>
  <c r="AK68" i="23"/>
  <c r="AG68" i="23"/>
  <c r="AN68" i="23"/>
  <c r="AM68" i="23"/>
  <c r="AJ68" i="23"/>
  <c r="W68" i="23"/>
  <c r="AP68" i="23"/>
  <c r="E68" i="23"/>
  <c r="F67" i="23"/>
  <c r="G67" i="23" s="1"/>
  <c r="AF68" i="23"/>
  <c r="AL68" i="23"/>
  <c r="L68" i="23"/>
  <c r="M68" i="23" s="1"/>
  <c r="C69" i="23"/>
  <c r="AD69" i="23"/>
  <c r="U36" i="15"/>
  <c r="U41" i="15" s="1"/>
  <c r="W36" i="15"/>
  <c r="W41" i="15" s="1"/>
  <c r="W53" i="15"/>
  <c r="U53" i="15"/>
  <c r="U48" i="15"/>
  <c r="U49" i="15" s="1"/>
  <c r="W48" i="15"/>
  <c r="W49" i="15" s="1"/>
  <c r="X28" i="15"/>
  <c r="Y28" i="15" s="1"/>
  <c r="X29" i="15"/>
  <c r="Y29" i="15" s="1"/>
  <c r="S68" i="15"/>
  <c r="U68" i="15" s="1"/>
  <c r="BA68" i="15"/>
  <c r="T68" i="15" s="1"/>
  <c r="X32" i="15"/>
  <c r="Y32" i="15" s="1"/>
  <c r="H69" i="15"/>
  <c r="G69" i="15"/>
  <c r="K69" i="15"/>
  <c r="O69" i="15" s="1"/>
  <c r="F20" i="17"/>
  <c r="G19" i="19"/>
  <c r="D70" i="15"/>
  <c r="AL70" i="15" s="1"/>
  <c r="AB71" i="15"/>
  <c r="R16" i="20"/>
  <c r="O16" i="20"/>
  <c r="Q16" i="20"/>
  <c r="G17" i="20"/>
  <c r="BA16" i="20"/>
  <c r="AH16" i="20"/>
  <c r="D19" i="20"/>
  <c r="AC20" i="20"/>
  <c r="J16" i="20"/>
  <c r="O18" i="19"/>
  <c r="AH18" i="19"/>
  <c r="BA18" i="19"/>
  <c r="U18" i="19" s="1"/>
  <c r="Q18" i="19"/>
  <c r="J18" i="19"/>
  <c r="R18" i="19"/>
  <c r="AC22" i="19"/>
  <c r="D21" i="19"/>
  <c r="AB22" i="17"/>
  <c r="D21" i="17"/>
  <c r="V21" i="17" s="1"/>
  <c r="X41" i="15" l="1"/>
  <c r="Y41" i="15" s="1"/>
  <c r="N68" i="23"/>
  <c r="O68" i="23" s="1"/>
  <c r="D69" i="23"/>
  <c r="AC70" i="23"/>
  <c r="P67" i="23"/>
  <c r="BF67" i="23"/>
  <c r="U67" i="23" s="1"/>
  <c r="H67" i="23"/>
  <c r="Q67" i="23" s="1"/>
  <c r="I67" i="23"/>
  <c r="R67" i="23" s="1"/>
  <c r="AI66" i="23"/>
  <c r="X65" i="23" s="1"/>
  <c r="Y65" i="23" s="1"/>
  <c r="Z65" i="23" s="1"/>
  <c r="V66" i="23"/>
  <c r="X53" i="15"/>
  <c r="Y53" i="15" s="1"/>
  <c r="X49" i="15"/>
  <c r="Y49" i="15" s="1"/>
  <c r="X36" i="15"/>
  <c r="Y36" i="15" s="1"/>
  <c r="X48" i="15"/>
  <c r="Y48" i="15" s="1"/>
  <c r="AH68" i="15"/>
  <c r="W67" i="15" s="1"/>
  <c r="X67" i="15" s="1"/>
  <c r="Y67" i="15" s="1"/>
  <c r="T16" i="20"/>
  <c r="AI16" i="20" s="1"/>
  <c r="X15" i="20" s="1"/>
  <c r="I69" i="15"/>
  <c r="M69" i="15"/>
  <c r="Q69" i="15" s="1"/>
  <c r="L69" i="15"/>
  <c r="P69" i="15" s="1"/>
  <c r="W21" i="19"/>
  <c r="C71" i="15"/>
  <c r="AC71" i="15"/>
  <c r="BA69" i="15"/>
  <c r="T69" i="15" s="1"/>
  <c r="AG69" i="15"/>
  <c r="E70" i="15"/>
  <c r="F70" i="15" s="1"/>
  <c r="AF70" i="15"/>
  <c r="AO70" i="15"/>
  <c r="AJ70" i="15"/>
  <c r="AM70" i="15"/>
  <c r="V70" i="15"/>
  <c r="AN70" i="15"/>
  <c r="AK70" i="15"/>
  <c r="AE70" i="15"/>
  <c r="AJ19" i="20"/>
  <c r="BF17" i="20"/>
  <c r="U17" i="20" s="1"/>
  <c r="L19" i="20"/>
  <c r="F18" i="20"/>
  <c r="F20" i="19"/>
  <c r="N19" i="19"/>
  <c r="M19" i="19"/>
  <c r="AD20" i="20"/>
  <c r="C20" i="20"/>
  <c r="M17" i="20"/>
  <c r="N17" i="20"/>
  <c r="AO19" i="20"/>
  <c r="AM19" i="20"/>
  <c r="AK19" i="20"/>
  <c r="AF19" i="20"/>
  <c r="AP19" i="20"/>
  <c r="AN19" i="20"/>
  <c r="AL19" i="20"/>
  <c r="AG19" i="20"/>
  <c r="E19" i="20"/>
  <c r="W19" i="20" s="1"/>
  <c r="P17" i="20"/>
  <c r="I17" i="20"/>
  <c r="H17" i="20"/>
  <c r="T18" i="19"/>
  <c r="AI18" i="19" s="1"/>
  <c r="X17" i="19" s="1"/>
  <c r="H19" i="19"/>
  <c r="I19" i="19"/>
  <c r="P19" i="19"/>
  <c r="AE19" i="19" s="1"/>
  <c r="AG21" i="19"/>
  <c r="AF21" i="19"/>
  <c r="AM21" i="19"/>
  <c r="AN21" i="19"/>
  <c r="AL21" i="19"/>
  <c r="AK21" i="19"/>
  <c r="AO21" i="19"/>
  <c r="E21" i="19"/>
  <c r="AP21" i="19"/>
  <c r="C22" i="19"/>
  <c r="AD22" i="19"/>
  <c r="AL21" i="17"/>
  <c r="AM21" i="17"/>
  <c r="H20" i="17"/>
  <c r="G20" i="17"/>
  <c r="AJ21" i="17"/>
  <c r="C22" i="17"/>
  <c r="AC22" i="17"/>
  <c r="AN21" i="17"/>
  <c r="E21" i="17"/>
  <c r="J67" i="23" l="1"/>
  <c r="Y17" i="19"/>
  <c r="Z17" i="19" s="1"/>
  <c r="AP69" i="23"/>
  <c r="AL69" i="23"/>
  <c r="E69" i="23"/>
  <c r="W69" i="23" s="1"/>
  <c r="AN69" i="23"/>
  <c r="AM69" i="23"/>
  <c r="AG69" i="23"/>
  <c r="AO69" i="23"/>
  <c r="AJ69" i="23"/>
  <c r="AK69" i="23"/>
  <c r="L69" i="23"/>
  <c r="F68" i="23"/>
  <c r="G68" i="23" s="1"/>
  <c r="AF69" i="23"/>
  <c r="BA67" i="23"/>
  <c r="AH67" i="23"/>
  <c r="T67" i="23"/>
  <c r="AD70" i="23"/>
  <c r="C70" i="23"/>
  <c r="Y15" i="20"/>
  <c r="Z15" i="20" s="1"/>
  <c r="V16" i="20"/>
  <c r="N69" i="15"/>
  <c r="S69" i="15"/>
  <c r="U69" i="15" s="1"/>
  <c r="K70" i="15"/>
  <c r="M70" i="15" s="1"/>
  <c r="G70" i="15"/>
  <c r="H70" i="15"/>
  <c r="F21" i="17"/>
  <c r="G20" i="19"/>
  <c r="H20" i="19" s="1"/>
  <c r="L20" i="19"/>
  <c r="M20" i="19" s="1"/>
  <c r="D71" i="15"/>
  <c r="AL71" i="15" s="1"/>
  <c r="AB72" i="15"/>
  <c r="Q17" i="20"/>
  <c r="R17" i="20"/>
  <c r="O17" i="20"/>
  <c r="AH17" i="20"/>
  <c r="BA17" i="20"/>
  <c r="G18" i="20"/>
  <c r="AC21" i="20"/>
  <c r="D20" i="20"/>
  <c r="J17" i="20"/>
  <c r="O19" i="19"/>
  <c r="V18" i="19"/>
  <c r="J19" i="19"/>
  <c r="R19" i="19"/>
  <c r="AH19" i="19"/>
  <c r="BA19" i="19"/>
  <c r="U19" i="19" s="1"/>
  <c r="Q19" i="19"/>
  <c r="AC23" i="19"/>
  <c r="D22" i="19"/>
  <c r="I20" i="17"/>
  <c r="AB23" i="17"/>
  <c r="D22" i="17"/>
  <c r="V22" i="17" s="1"/>
  <c r="AC71" i="23" l="1"/>
  <c r="D70" i="23"/>
  <c r="AI67" i="23"/>
  <c r="X66" i="23" s="1"/>
  <c r="Y66" i="23" s="1"/>
  <c r="Z66" i="23" s="1"/>
  <c r="V67" i="23"/>
  <c r="BF68" i="23"/>
  <c r="U68" i="23" s="1"/>
  <c r="P68" i="23"/>
  <c r="I68" i="23"/>
  <c r="R68" i="23" s="1"/>
  <c r="H68" i="23"/>
  <c r="Q68" i="23" s="1"/>
  <c r="M69" i="23"/>
  <c r="N69" i="23"/>
  <c r="L70" i="15"/>
  <c r="P70" i="15" s="1"/>
  <c r="I20" i="19"/>
  <c r="J20" i="19" s="1"/>
  <c r="O70" i="15"/>
  <c r="AG70" i="15" s="1"/>
  <c r="Q70" i="15"/>
  <c r="AH69" i="15"/>
  <c r="W68" i="15" s="1"/>
  <c r="X68" i="15" s="1"/>
  <c r="Y68" i="15" s="1"/>
  <c r="I70" i="15"/>
  <c r="W22" i="19"/>
  <c r="N20" i="19"/>
  <c r="P20" i="19"/>
  <c r="AE20" i="19" s="1"/>
  <c r="AF71" i="15"/>
  <c r="AO71" i="15"/>
  <c r="AK71" i="15"/>
  <c r="E71" i="15"/>
  <c r="F71" i="15" s="1"/>
  <c r="AJ71" i="15"/>
  <c r="AN71" i="15"/>
  <c r="AM71" i="15"/>
  <c r="V71" i="15"/>
  <c r="AE71" i="15"/>
  <c r="AC72" i="15"/>
  <c r="C72" i="15"/>
  <c r="AJ20" i="20"/>
  <c r="BF18" i="20"/>
  <c r="U18" i="20" s="1"/>
  <c r="L20" i="20"/>
  <c r="F19" i="20"/>
  <c r="T17" i="20"/>
  <c r="AI17" i="20" s="1"/>
  <c r="X16" i="20" s="1"/>
  <c r="AP20" i="20"/>
  <c r="AN20" i="20"/>
  <c r="AL20" i="20"/>
  <c r="AG20" i="20"/>
  <c r="E20" i="20"/>
  <c r="W20" i="20" s="1"/>
  <c r="AO20" i="20"/>
  <c r="AM20" i="20"/>
  <c r="AK20" i="20"/>
  <c r="AF20" i="20"/>
  <c r="P18" i="20"/>
  <c r="I18" i="20"/>
  <c r="H18" i="20"/>
  <c r="AD21" i="20"/>
  <c r="C21" i="20"/>
  <c r="N18" i="20"/>
  <c r="M18" i="20"/>
  <c r="Q20" i="19"/>
  <c r="F21" i="19"/>
  <c r="G21" i="19" s="1"/>
  <c r="T19" i="19"/>
  <c r="AN22" i="19"/>
  <c r="AL22" i="19"/>
  <c r="AG22" i="19"/>
  <c r="AF22" i="19"/>
  <c r="AM22" i="19"/>
  <c r="AK22" i="19"/>
  <c r="AO22" i="19"/>
  <c r="E22" i="19"/>
  <c r="AP22" i="19"/>
  <c r="C23" i="19"/>
  <c r="AD23" i="19"/>
  <c r="AM22" i="17"/>
  <c r="AL22" i="17"/>
  <c r="G21" i="17"/>
  <c r="H21" i="17"/>
  <c r="AJ22" i="17"/>
  <c r="AN22" i="17"/>
  <c r="E22" i="17"/>
  <c r="C23" i="17"/>
  <c r="AC23" i="17"/>
  <c r="O69" i="23" l="1"/>
  <c r="C71" i="23"/>
  <c r="AD71" i="23"/>
  <c r="AH68" i="23"/>
  <c r="T68" i="23"/>
  <c r="BA68" i="23"/>
  <c r="J68" i="23"/>
  <c r="AM70" i="23"/>
  <c r="AL70" i="23"/>
  <c r="AG70" i="23"/>
  <c r="AP70" i="23"/>
  <c r="AK70" i="23"/>
  <c r="AF70" i="23"/>
  <c r="L70" i="23"/>
  <c r="E70" i="23"/>
  <c r="W70" i="23" s="1"/>
  <c r="AN70" i="23"/>
  <c r="AO70" i="23"/>
  <c r="AJ70" i="23"/>
  <c r="F69" i="23"/>
  <c r="G69" i="23" s="1"/>
  <c r="Y16" i="20"/>
  <c r="Z16" i="20" s="1"/>
  <c r="N70" i="15"/>
  <c r="R20" i="19"/>
  <c r="T20" i="19" s="1"/>
  <c r="BA70" i="15"/>
  <c r="T70" i="15" s="1"/>
  <c r="S70" i="15"/>
  <c r="U70" i="15" s="1"/>
  <c r="H71" i="15"/>
  <c r="G71" i="15"/>
  <c r="K71" i="15"/>
  <c r="M71" i="15" s="1"/>
  <c r="O20" i="19"/>
  <c r="F22" i="17"/>
  <c r="L21" i="19"/>
  <c r="AH20" i="19"/>
  <c r="BA20" i="19"/>
  <c r="U20" i="19" s="1"/>
  <c r="AB73" i="15"/>
  <c r="D72" i="15"/>
  <c r="AL72" i="15" s="1"/>
  <c r="V17" i="20"/>
  <c r="O18" i="20"/>
  <c r="Q18" i="20"/>
  <c r="D21" i="20"/>
  <c r="AC22" i="20"/>
  <c r="BA18" i="20"/>
  <c r="AH18" i="20"/>
  <c r="G19" i="20"/>
  <c r="H19" i="20" s="1"/>
  <c r="J18" i="20"/>
  <c r="R18" i="20"/>
  <c r="V19" i="19"/>
  <c r="AI19" i="19"/>
  <c r="X18" i="19" s="1"/>
  <c r="AC24" i="19"/>
  <c r="D23" i="19"/>
  <c r="I21" i="17"/>
  <c r="AB24" i="17"/>
  <c r="D23" i="17"/>
  <c r="V23" i="17" s="1"/>
  <c r="Y18" i="19" l="1"/>
  <c r="Z18" i="19" s="1"/>
  <c r="BF69" i="23"/>
  <c r="U69" i="23" s="1"/>
  <c r="P69" i="23"/>
  <c r="H69" i="23"/>
  <c r="Q69" i="23" s="1"/>
  <c r="I69" i="23"/>
  <c r="R69" i="23" s="1"/>
  <c r="N70" i="23"/>
  <c r="AC72" i="23"/>
  <c r="D71" i="23"/>
  <c r="M70" i="23"/>
  <c r="AI68" i="23"/>
  <c r="X67" i="23" s="1"/>
  <c r="Y67" i="23" s="1"/>
  <c r="Z67" i="23" s="1"/>
  <c r="V68" i="23"/>
  <c r="AH70" i="15"/>
  <c r="W69" i="15" s="1"/>
  <c r="X69" i="15" s="1"/>
  <c r="Y69" i="15" s="1"/>
  <c r="I71" i="15"/>
  <c r="Q71" i="15"/>
  <c r="V20" i="19"/>
  <c r="L71" i="15"/>
  <c r="P71" i="15" s="1"/>
  <c r="O71" i="15"/>
  <c r="AG71" i="15" s="1"/>
  <c r="W23" i="19"/>
  <c r="AI20" i="19"/>
  <c r="X19" i="19" s="1"/>
  <c r="Y19" i="19" s="1"/>
  <c r="Z19" i="19" s="1"/>
  <c r="AM72" i="15"/>
  <c r="AE72" i="15"/>
  <c r="AO72" i="15"/>
  <c r="AF72" i="15"/>
  <c r="V72" i="15"/>
  <c r="AK72" i="15"/>
  <c r="AJ72" i="15"/>
  <c r="E72" i="15"/>
  <c r="F72" i="15" s="1"/>
  <c r="AN72" i="15"/>
  <c r="C73" i="15"/>
  <c r="AC73" i="15"/>
  <c r="AJ21" i="20"/>
  <c r="BF19" i="20"/>
  <c r="U19" i="20" s="1"/>
  <c r="L21" i="20"/>
  <c r="F20" i="20"/>
  <c r="T18" i="20"/>
  <c r="AI18" i="20" s="1"/>
  <c r="X17" i="20" s="1"/>
  <c r="F22" i="19"/>
  <c r="M21" i="19"/>
  <c r="N21" i="19"/>
  <c r="P19" i="20"/>
  <c r="I19" i="20"/>
  <c r="AO21" i="20"/>
  <c r="AM21" i="20"/>
  <c r="AK21" i="20"/>
  <c r="AF21" i="20"/>
  <c r="AP21" i="20"/>
  <c r="AN21" i="20"/>
  <c r="AL21" i="20"/>
  <c r="AG21" i="20"/>
  <c r="E21" i="20"/>
  <c r="W21" i="20" s="1"/>
  <c r="M19" i="20"/>
  <c r="N19" i="20"/>
  <c r="AD22" i="20"/>
  <c r="C22" i="20"/>
  <c r="P21" i="19"/>
  <c r="AE21" i="19" s="1"/>
  <c r="I21" i="19"/>
  <c r="H21" i="19"/>
  <c r="AG23" i="19"/>
  <c r="AF23" i="19"/>
  <c r="AM23" i="19"/>
  <c r="AN23" i="19"/>
  <c r="AL23" i="19"/>
  <c r="AK23" i="19"/>
  <c r="AO23" i="19"/>
  <c r="E23" i="19"/>
  <c r="AP23" i="19"/>
  <c r="C24" i="19"/>
  <c r="AD24" i="19"/>
  <c r="AL23" i="17"/>
  <c r="AM23" i="17"/>
  <c r="H22" i="17"/>
  <c r="G22" i="17"/>
  <c r="AJ23" i="17"/>
  <c r="AN23" i="17"/>
  <c r="E23" i="17"/>
  <c r="C24" i="17"/>
  <c r="AC24" i="17"/>
  <c r="O70" i="23" l="1"/>
  <c r="J69" i="23"/>
  <c r="AH69" i="23"/>
  <c r="BA69" i="23"/>
  <c r="T69" i="23"/>
  <c r="AN71" i="23"/>
  <c r="AJ71" i="23"/>
  <c r="AF71" i="23"/>
  <c r="M71" i="23" s="1"/>
  <c r="L71" i="23"/>
  <c r="F70" i="23"/>
  <c r="G70" i="23" s="1"/>
  <c r="AO71" i="23"/>
  <c r="AM71" i="23"/>
  <c r="AL71" i="23"/>
  <c r="AG71" i="23"/>
  <c r="N71" i="23" s="1"/>
  <c r="AP71" i="23"/>
  <c r="AK71" i="23"/>
  <c r="E71" i="23"/>
  <c r="W71" i="23" s="1"/>
  <c r="C72" i="23"/>
  <c r="AD72" i="23"/>
  <c r="Y17" i="20"/>
  <c r="Z17" i="20" s="1"/>
  <c r="BA71" i="15"/>
  <c r="T71" i="15" s="1"/>
  <c r="S71" i="15"/>
  <c r="U71" i="15" s="1"/>
  <c r="N71" i="15"/>
  <c r="K72" i="15"/>
  <c r="L72" i="15" s="1"/>
  <c r="G72" i="15"/>
  <c r="H72" i="15"/>
  <c r="F23" i="17"/>
  <c r="L22" i="19"/>
  <c r="N22" i="19" s="1"/>
  <c r="G22" i="19"/>
  <c r="H22" i="19" s="1"/>
  <c r="AB74" i="15"/>
  <c r="D73" i="15"/>
  <c r="AL73" i="15" s="1"/>
  <c r="V18" i="20"/>
  <c r="O19" i="20"/>
  <c r="AC23" i="20"/>
  <c r="D22" i="20"/>
  <c r="G20" i="20"/>
  <c r="AH19" i="20"/>
  <c r="BA19" i="20"/>
  <c r="R19" i="20"/>
  <c r="J19" i="20"/>
  <c r="Q19" i="20"/>
  <c r="J21" i="19"/>
  <c r="O21" i="19"/>
  <c r="BA21" i="19"/>
  <c r="U21" i="19" s="1"/>
  <c r="AH21" i="19"/>
  <c r="Q21" i="19"/>
  <c r="R21" i="19"/>
  <c r="AC25" i="19"/>
  <c r="D24" i="19"/>
  <c r="I22" i="17"/>
  <c r="AB25" i="17"/>
  <c r="D24" i="17"/>
  <c r="V24" i="17" s="1"/>
  <c r="BF70" i="23" l="1"/>
  <c r="U70" i="23" s="1"/>
  <c r="P70" i="23"/>
  <c r="H70" i="23"/>
  <c r="Q70" i="23" s="1"/>
  <c r="I70" i="23"/>
  <c r="R70" i="23" s="1"/>
  <c r="O71" i="23"/>
  <c r="AC73" i="23"/>
  <c r="D72" i="23"/>
  <c r="AI69" i="23"/>
  <c r="X68" i="23" s="1"/>
  <c r="Y68" i="23" s="1"/>
  <c r="Z68" i="23" s="1"/>
  <c r="V69" i="23"/>
  <c r="M22" i="19"/>
  <c r="O22" i="19" s="1"/>
  <c r="AH71" i="15"/>
  <c r="W70" i="15" s="1"/>
  <c r="X70" i="15" s="1"/>
  <c r="Y70" i="15" s="1"/>
  <c r="I72" i="15"/>
  <c r="P72" i="15"/>
  <c r="M72" i="15"/>
  <c r="N72" i="15" s="1"/>
  <c r="O72" i="15"/>
  <c r="BA72" i="15" s="1"/>
  <c r="T72" i="15" s="1"/>
  <c r="W24" i="19"/>
  <c r="I22" i="19"/>
  <c r="J22" i="19" s="1"/>
  <c r="P22" i="19"/>
  <c r="AE22" i="19" s="1"/>
  <c r="AK73" i="15"/>
  <c r="V73" i="15"/>
  <c r="AN73" i="15"/>
  <c r="AO73" i="15"/>
  <c r="E73" i="15"/>
  <c r="K73" i="15" s="1"/>
  <c r="AM73" i="15"/>
  <c r="AE73" i="15"/>
  <c r="AF73" i="15"/>
  <c r="AJ73" i="15"/>
  <c r="C74" i="15"/>
  <c r="AC74" i="15"/>
  <c r="AJ22" i="20"/>
  <c r="BF20" i="20"/>
  <c r="U20" i="20" s="1"/>
  <c r="T19" i="20"/>
  <c r="AI19" i="20" s="1"/>
  <c r="X18" i="20" s="1"/>
  <c r="L22" i="20"/>
  <c r="F21" i="20"/>
  <c r="F23" i="19"/>
  <c r="T21" i="19"/>
  <c r="AI21" i="19" s="1"/>
  <c r="X20" i="19" s="1"/>
  <c r="M20" i="20"/>
  <c r="N20" i="20"/>
  <c r="AD23" i="20"/>
  <c r="C23" i="20"/>
  <c r="P20" i="20"/>
  <c r="I20" i="20"/>
  <c r="H20" i="20"/>
  <c r="AP22" i="20"/>
  <c r="AN22" i="20"/>
  <c r="AL22" i="20"/>
  <c r="AG22" i="20"/>
  <c r="E22" i="20"/>
  <c r="W22" i="20" s="1"/>
  <c r="AO22" i="20"/>
  <c r="AM22" i="20"/>
  <c r="AK22" i="20"/>
  <c r="AF22" i="20"/>
  <c r="Q22" i="19"/>
  <c r="AN24" i="19"/>
  <c r="AL24" i="19"/>
  <c r="AG24" i="19"/>
  <c r="AF24" i="19"/>
  <c r="AM24" i="19"/>
  <c r="AK24" i="19"/>
  <c r="AO24" i="19"/>
  <c r="E24" i="19"/>
  <c r="AP24" i="19"/>
  <c r="C25" i="19"/>
  <c r="AD25" i="19"/>
  <c r="AM24" i="17"/>
  <c r="AL24" i="17"/>
  <c r="G23" i="17"/>
  <c r="H23" i="17"/>
  <c r="AJ24" i="17"/>
  <c r="AN24" i="17"/>
  <c r="E24" i="17"/>
  <c r="C25" i="17"/>
  <c r="AC25" i="17"/>
  <c r="Y20" i="19" l="1"/>
  <c r="Z20" i="19" s="1"/>
  <c r="AO72" i="23"/>
  <c r="AK72" i="23"/>
  <c r="AG72" i="23"/>
  <c r="N72" i="23" s="1"/>
  <c r="AN72" i="23"/>
  <c r="AM72" i="23"/>
  <c r="AJ72" i="23"/>
  <c r="F71" i="23"/>
  <c r="G71" i="23" s="1"/>
  <c r="AL72" i="23"/>
  <c r="AF72" i="23"/>
  <c r="AP72" i="23"/>
  <c r="E72" i="23"/>
  <c r="W72" i="23" s="1"/>
  <c r="L72" i="23"/>
  <c r="J70" i="23"/>
  <c r="T70" i="23"/>
  <c r="AH70" i="23"/>
  <c r="BA70" i="23"/>
  <c r="C73" i="23"/>
  <c r="AD73" i="23"/>
  <c r="Y18" i="20"/>
  <c r="Z18" i="20" s="1"/>
  <c r="Q72" i="15"/>
  <c r="S72" i="15" s="1"/>
  <c r="U72" i="15" s="1"/>
  <c r="AG72" i="15"/>
  <c r="M73" i="15"/>
  <c r="L73" i="15"/>
  <c r="F73" i="15"/>
  <c r="R20" i="20"/>
  <c r="F24" i="17"/>
  <c r="G23" i="19"/>
  <c r="H23" i="19" s="1"/>
  <c r="L23" i="19"/>
  <c r="M23" i="19" s="1"/>
  <c r="BA22" i="19"/>
  <c r="U22" i="19" s="1"/>
  <c r="AH22" i="19"/>
  <c r="R22" i="19"/>
  <c r="T22" i="19" s="1"/>
  <c r="D74" i="15"/>
  <c r="AL74" i="15" s="1"/>
  <c r="AB75" i="15"/>
  <c r="V19" i="20"/>
  <c r="O20" i="20"/>
  <c r="V21" i="19"/>
  <c r="BA20" i="20"/>
  <c r="AH20" i="20"/>
  <c r="G21" i="20"/>
  <c r="D23" i="20"/>
  <c r="AC24" i="20"/>
  <c r="Q20" i="20"/>
  <c r="J20" i="20"/>
  <c r="AC26" i="19"/>
  <c r="D25" i="19"/>
  <c r="I23" i="17"/>
  <c r="AB26" i="17"/>
  <c r="D25" i="17"/>
  <c r="V25" i="17" s="1"/>
  <c r="N23" i="19" l="1"/>
  <c r="O23" i="19" s="1"/>
  <c r="P71" i="23"/>
  <c r="BF71" i="23"/>
  <c r="U71" i="23" s="1"/>
  <c r="H71" i="23"/>
  <c r="Q71" i="23" s="1"/>
  <c r="I71" i="23"/>
  <c r="R71" i="23" s="1"/>
  <c r="AC74" i="23"/>
  <c r="D73" i="23"/>
  <c r="M72" i="23"/>
  <c r="O72" i="23" s="1"/>
  <c r="AI70" i="23"/>
  <c r="X69" i="23" s="1"/>
  <c r="Y69" i="23" s="1"/>
  <c r="Z69" i="23" s="1"/>
  <c r="V70" i="23"/>
  <c r="AH72" i="15"/>
  <c r="W71" i="15" s="1"/>
  <c r="X71" i="15" s="1"/>
  <c r="Y71" i="15" s="1"/>
  <c r="N73" i="15"/>
  <c r="H73" i="15"/>
  <c r="Q73" i="15" s="1"/>
  <c r="G73" i="15"/>
  <c r="P73" i="15" s="1"/>
  <c r="O73" i="15"/>
  <c r="W25" i="19"/>
  <c r="T20" i="20"/>
  <c r="AI20" i="20" s="1"/>
  <c r="X19" i="20" s="1"/>
  <c r="P23" i="19"/>
  <c r="AE23" i="19" s="1"/>
  <c r="C75" i="15"/>
  <c r="AC75" i="15"/>
  <c r="E74" i="15"/>
  <c r="F74" i="15" s="1"/>
  <c r="AM74" i="15"/>
  <c r="AF74" i="15"/>
  <c r="V74" i="15"/>
  <c r="AE74" i="15"/>
  <c r="AJ74" i="15"/>
  <c r="AK74" i="15"/>
  <c r="AO74" i="15"/>
  <c r="AN74" i="15"/>
  <c r="AJ23" i="20"/>
  <c r="BF21" i="20"/>
  <c r="U21" i="20" s="1"/>
  <c r="L23" i="20"/>
  <c r="F22" i="20"/>
  <c r="I23" i="19"/>
  <c r="F24" i="19"/>
  <c r="AD24" i="20"/>
  <c r="C24" i="20"/>
  <c r="P21" i="20"/>
  <c r="H21" i="20"/>
  <c r="I21" i="20"/>
  <c r="AO23" i="20"/>
  <c r="AM23" i="20"/>
  <c r="AK23" i="20"/>
  <c r="AF23" i="20"/>
  <c r="AP23" i="20"/>
  <c r="AN23" i="20"/>
  <c r="AL23" i="20"/>
  <c r="AG23" i="20"/>
  <c r="E23" i="20"/>
  <c r="W23" i="20" s="1"/>
  <c r="M21" i="20"/>
  <c r="N21" i="20"/>
  <c r="AI22" i="19"/>
  <c r="X21" i="19" s="1"/>
  <c r="V22" i="19"/>
  <c r="Q23" i="19"/>
  <c r="AG25" i="19"/>
  <c r="AF25" i="19"/>
  <c r="AM25" i="19"/>
  <c r="AN25" i="19"/>
  <c r="AL25" i="19"/>
  <c r="AK25" i="19"/>
  <c r="C26" i="19"/>
  <c r="AD26" i="19"/>
  <c r="AO25" i="19"/>
  <c r="E25" i="19"/>
  <c r="AP25" i="19"/>
  <c r="AL25" i="17"/>
  <c r="AM25" i="17"/>
  <c r="H24" i="17"/>
  <c r="G24" i="17"/>
  <c r="AJ25" i="17"/>
  <c r="C26" i="17"/>
  <c r="AC26" i="17"/>
  <c r="AN25" i="17"/>
  <c r="E25" i="17"/>
  <c r="R23" i="19" l="1"/>
  <c r="J71" i="23"/>
  <c r="Y21" i="19"/>
  <c r="Z21" i="19" s="1"/>
  <c r="AP73" i="23"/>
  <c r="AL73" i="23"/>
  <c r="E73" i="23"/>
  <c r="W73" i="23" s="1"/>
  <c r="AN73" i="23"/>
  <c r="AM73" i="23"/>
  <c r="AG73" i="23"/>
  <c r="AF73" i="23"/>
  <c r="AJ73" i="23"/>
  <c r="AO73" i="23"/>
  <c r="F72" i="23"/>
  <c r="G72" i="23" s="1"/>
  <c r="AK73" i="23"/>
  <c r="L73" i="23"/>
  <c r="AD74" i="23"/>
  <c r="C74" i="23"/>
  <c r="BA71" i="23"/>
  <c r="AH71" i="23"/>
  <c r="T71" i="23"/>
  <c r="Y19" i="20"/>
  <c r="Z19" i="20" s="1"/>
  <c r="S73" i="15"/>
  <c r="U73" i="15" s="1"/>
  <c r="AG73" i="15"/>
  <c r="V20" i="20"/>
  <c r="BA73" i="15"/>
  <c r="T73" i="15" s="1"/>
  <c r="I73" i="15"/>
  <c r="H74" i="15"/>
  <c r="G74" i="15"/>
  <c r="K74" i="15"/>
  <c r="F25" i="17"/>
  <c r="G24" i="19"/>
  <c r="H24" i="19" s="1"/>
  <c r="L24" i="19"/>
  <c r="N24" i="19" s="1"/>
  <c r="J23" i="19"/>
  <c r="AH23" i="19"/>
  <c r="BA23" i="19"/>
  <c r="U23" i="19" s="1"/>
  <c r="AB76" i="15"/>
  <c r="D75" i="15"/>
  <c r="AL75" i="15" s="1"/>
  <c r="T23" i="19"/>
  <c r="AI23" i="19" s="1"/>
  <c r="O21" i="20"/>
  <c r="Q21" i="20"/>
  <c r="G22" i="20"/>
  <c r="AH21" i="20"/>
  <c r="BA21" i="20"/>
  <c r="AC25" i="20"/>
  <c r="D24" i="20"/>
  <c r="J21" i="20"/>
  <c r="R21" i="20"/>
  <c r="AC27" i="19"/>
  <c r="D26" i="19"/>
  <c r="AB27" i="17"/>
  <c r="D26" i="17"/>
  <c r="V26" i="17" s="1"/>
  <c r="AI71" i="23" l="1"/>
  <c r="V71" i="23"/>
  <c r="M73" i="23"/>
  <c r="N73" i="23"/>
  <c r="AC75" i="23"/>
  <c r="D74" i="23"/>
  <c r="X70" i="23"/>
  <c r="Y70" i="23" s="1"/>
  <c r="Z70" i="23" s="1"/>
  <c r="BF72" i="23"/>
  <c r="U72" i="23" s="1"/>
  <c r="P72" i="23"/>
  <c r="I72" i="23"/>
  <c r="R72" i="23" s="1"/>
  <c r="H72" i="23"/>
  <c r="Q72" i="23" s="1"/>
  <c r="I24" i="19"/>
  <c r="J24" i="19" s="1"/>
  <c r="AH73" i="15"/>
  <c r="W72" i="15" s="1"/>
  <c r="X72" i="15" s="1"/>
  <c r="Y72" i="15" s="1"/>
  <c r="I74" i="15"/>
  <c r="L74" i="15"/>
  <c r="P74" i="15" s="1"/>
  <c r="M74" i="15"/>
  <c r="Q74" i="15" s="1"/>
  <c r="O74" i="15"/>
  <c r="BA74" i="15" s="1"/>
  <c r="T74" i="15" s="1"/>
  <c r="W26" i="19"/>
  <c r="M24" i="19"/>
  <c r="Q24" i="19" s="1"/>
  <c r="X22" i="19"/>
  <c r="Y22" i="19" s="1"/>
  <c r="Z22" i="19" s="1"/>
  <c r="P24" i="19"/>
  <c r="AE24" i="19" s="1"/>
  <c r="AF75" i="15"/>
  <c r="AO75" i="15"/>
  <c r="AE75" i="15"/>
  <c r="AM75" i="15"/>
  <c r="AJ75" i="15"/>
  <c r="AK75" i="15"/>
  <c r="E75" i="15"/>
  <c r="K75" i="15" s="1"/>
  <c r="V75" i="15"/>
  <c r="AN75" i="15"/>
  <c r="AC76" i="15"/>
  <c r="C76" i="15"/>
  <c r="AJ24" i="20"/>
  <c r="BF22" i="20"/>
  <c r="U22" i="20" s="1"/>
  <c r="L24" i="20"/>
  <c r="F23" i="20"/>
  <c r="V23" i="19"/>
  <c r="T21" i="20"/>
  <c r="V21" i="20" s="1"/>
  <c r="F25" i="19"/>
  <c r="AP24" i="20"/>
  <c r="AN24" i="20"/>
  <c r="AL24" i="20"/>
  <c r="AG24" i="20"/>
  <c r="E24" i="20"/>
  <c r="W24" i="20" s="1"/>
  <c r="AO24" i="20"/>
  <c r="AM24" i="20"/>
  <c r="AK24" i="20"/>
  <c r="AF24" i="20"/>
  <c r="M22" i="20"/>
  <c r="N22" i="20"/>
  <c r="AD25" i="20"/>
  <c r="C25" i="20"/>
  <c r="P22" i="20"/>
  <c r="I22" i="20"/>
  <c r="H22" i="20"/>
  <c r="AN26" i="19"/>
  <c r="AL26" i="19"/>
  <c r="AG26" i="19"/>
  <c r="AF26" i="19"/>
  <c r="AM26" i="19"/>
  <c r="AK26" i="19"/>
  <c r="C27" i="19"/>
  <c r="D27" i="19" s="1"/>
  <c r="AD27" i="19"/>
  <c r="AO26" i="19"/>
  <c r="E26" i="19"/>
  <c r="AP26" i="19"/>
  <c r="AM26" i="17"/>
  <c r="AL26" i="17"/>
  <c r="G25" i="17"/>
  <c r="H25" i="17"/>
  <c r="AJ26" i="17"/>
  <c r="C27" i="17"/>
  <c r="AC27" i="17"/>
  <c r="AN26" i="17"/>
  <c r="E26" i="17"/>
  <c r="F26" i="17" s="1"/>
  <c r="O73" i="23" l="1"/>
  <c r="R24" i="19"/>
  <c r="AH72" i="23"/>
  <c r="T72" i="23"/>
  <c r="BA72" i="23"/>
  <c r="J72" i="23"/>
  <c r="C75" i="23"/>
  <c r="AD75" i="23"/>
  <c r="AM74" i="23"/>
  <c r="AL74" i="23"/>
  <c r="AG74" i="23"/>
  <c r="AP74" i="23"/>
  <c r="AK74" i="23"/>
  <c r="AF74" i="23"/>
  <c r="L74" i="23"/>
  <c r="E74" i="23"/>
  <c r="W74" i="23" s="1"/>
  <c r="AO74" i="23"/>
  <c r="F73" i="23"/>
  <c r="G73" i="23" s="1"/>
  <c r="AN74" i="23"/>
  <c r="N74" i="23"/>
  <c r="AJ74" i="23"/>
  <c r="M75" i="15"/>
  <c r="F75" i="15"/>
  <c r="H75" i="15" s="1"/>
  <c r="AG74" i="15"/>
  <c r="L75" i="15"/>
  <c r="G75" i="15"/>
  <c r="S74" i="15"/>
  <c r="U74" i="15" s="1"/>
  <c r="N74" i="15"/>
  <c r="W27" i="19"/>
  <c r="O24" i="19"/>
  <c r="Q22" i="20"/>
  <c r="AI21" i="20"/>
  <c r="X20" i="20" s="1"/>
  <c r="Y20" i="20" s="1"/>
  <c r="Z20" i="20" s="1"/>
  <c r="L25" i="19"/>
  <c r="M25" i="19" s="1"/>
  <c r="G25" i="19"/>
  <c r="I25" i="19" s="1"/>
  <c r="BA24" i="19"/>
  <c r="U24" i="19" s="1"/>
  <c r="AH24" i="19"/>
  <c r="D76" i="15"/>
  <c r="AL76" i="15" s="1"/>
  <c r="AB77" i="15"/>
  <c r="O22" i="20"/>
  <c r="T24" i="19"/>
  <c r="V24" i="19" s="1"/>
  <c r="D25" i="20"/>
  <c r="AC26" i="20"/>
  <c r="G23" i="20"/>
  <c r="BA22" i="20"/>
  <c r="AH22" i="20"/>
  <c r="J22" i="20"/>
  <c r="R22" i="20"/>
  <c r="AC28" i="19"/>
  <c r="I25" i="17"/>
  <c r="AB28" i="17"/>
  <c r="D27" i="17"/>
  <c r="V27" i="17" s="1"/>
  <c r="I75" i="15" l="1"/>
  <c r="BF73" i="23"/>
  <c r="U73" i="23" s="1"/>
  <c r="P73" i="23"/>
  <c r="I73" i="23"/>
  <c r="R73" i="23" s="1"/>
  <c r="H73" i="23"/>
  <c r="Q73" i="23" s="1"/>
  <c r="AI72" i="23"/>
  <c r="X71" i="23" s="1"/>
  <c r="Y71" i="23" s="1"/>
  <c r="Z71" i="23" s="1"/>
  <c r="V72" i="23"/>
  <c r="M74" i="23"/>
  <c r="O74" i="23" s="1"/>
  <c r="AC76" i="23"/>
  <c r="D75" i="23"/>
  <c r="N75" i="15"/>
  <c r="O75" i="15"/>
  <c r="AG75" i="15" s="1"/>
  <c r="Q75" i="15"/>
  <c r="N25" i="19"/>
  <c r="R25" i="19" s="1"/>
  <c r="T22" i="20"/>
  <c r="V22" i="20" s="1"/>
  <c r="P75" i="15"/>
  <c r="AH74" i="15"/>
  <c r="W73" i="15" s="1"/>
  <c r="X73" i="15" s="1"/>
  <c r="Y73" i="15" s="1"/>
  <c r="AI24" i="19"/>
  <c r="X23" i="19" s="1"/>
  <c r="Y23" i="19" s="1"/>
  <c r="Z23" i="19" s="1"/>
  <c r="AC77" i="15"/>
  <c r="C77" i="15"/>
  <c r="AM76" i="15"/>
  <c r="AJ76" i="15"/>
  <c r="AK76" i="15"/>
  <c r="AE76" i="15"/>
  <c r="AF76" i="15"/>
  <c r="AN76" i="15"/>
  <c r="E76" i="15"/>
  <c r="F76" i="15" s="1"/>
  <c r="AO76" i="15"/>
  <c r="V76" i="15"/>
  <c r="P25" i="19"/>
  <c r="AE25" i="19" s="1"/>
  <c r="AJ25" i="20"/>
  <c r="BF23" i="20"/>
  <c r="U23" i="20" s="1"/>
  <c r="L25" i="20"/>
  <c r="F24" i="20"/>
  <c r="H25" i="19"/>
  <c r="J25" i="19" s="1"/>
  <c r="F26" i="19"/>
  <c r="M23" i="20"/>
  <c r="N23" i="20"/>
  <c r="AO25" i="20"/>
  <c r="AM25" i="20"/>
  <c r="AK25" i="20"/>
  <c r="AF25" i="20"/>
  <c r="AP25" i="20"/>
  <c r="AN25" i="20"/>
  <c r="AL25" i="20"/>
  <c r="AG25" i="20"/>
  <c r="E25" i="20"/>
  <c r="W25" i="20" s="1"/>
  <c r="P23" i="20"/>
  <c r="H23" i="20"/>
  <c r="I23" i="20"/>
  <c r="AD26" i="20"/>
  <c r="C26" i="20"/>
  <c r="AG27" i="19"/>
  <c r="AF27" i="19"/>
  <c r="AM27" i="19"/>
  <c r="AN27" i="19"/>
  <c r="AL27" i="19"/>
  <c r="AK27" i="19"/>
  <c r="AO27" i="19"/>
  <c r="E27" i="19"/>
  <c r="AP27" i="19"/>
  <c r="C28" i="19"/>
  <c r="AD28" i="19"/>
  <c r="AL27" i="17"/>
  <c r="AM27" i="17"/>
  <c r="H26" i="17"/>
  <c r="G26" i="17"/>
  <c r="AJ27" i="17"/>
  <c r="AN27" i="17"/>
  <c r="E27" i="17"/>
  <c r="C28" i="17"/>
  <c r="AC28" i="17"/>
  <c r="AI22" i="20" l="1"/>
  <c r="X21" i="20" s="1"/>
  <c r="Y21" i="20" s="1"/>
  <c r="Z21" i="20" s="1"/>
  <c r="AN75" i="23"/>
  <c r="AJ75" i="23"/>
  <c r="AF75" i="23"/>
  <c r="M75" i="23" s="1"/>
  <c r="L75" i="23"/>
  <c r="F74" i="23"/>
  <c r="G74" i="23" s="1"/>
  <c r="AO75" i="23"/>
  <c r="AM75" i="23"/>
  <c r="AP75" i="23"/>
  <c r="E75" i="23"/>
  <c r="W75" i="23" s="1"/>
  <c r="AG75" i="23"/>
  <c r="AL75" i="23"/>
  <c r="AK75" i="23"/>
  <c r="AH73" i="23"/>
  <c r="BA73" i="23"/>
  <c r="T73" i="23"/>
  <c r="C76" i="23"/>
  <c r="AD76" i="23"/>
  <c r="J73" i="23"/>
  <c r="BA75" i="15"/>
  <c r="T75" i="15" s="1"/>
  <c r="S75" i="15"/>
  <c r="U75" i="15" s="1"/>
  <c r="O25" i="19"/>
  <c r="H76" i="15"/>
  <c r="G76" i="15"/>
  <c r="K76" i="15"/>
  <c r="O76" i="15" s="1"/>
  <c r="F27" i="17"/>
  <c r="L26" i="19"/>
  <c r="N26" i="19" s="1"/>
  <c r="G26" i="19"/>
  <c r="I26" i="19" s="1"/>
  <c r="BA25" i="19"/>
  <c r="U25" i="19" s="1"/>
  <c r="AH25" i="19"/>
  <c r="D77" i="15"/>
  <c r="AL77" i="15" s="1"/>
  <c r="AB78" i="15"/>
  <c r="R23" i="20"/>
  <c r="Q25" i="19"/>
  <c r="T25" i="19" s="1"/>
  <c r="AI25" i="19" s="1"/>
  <c r="O23" i="20"/>
  <c r="AC27" i="20"/>
  <c r="D26" i="20"/>
  <c r="AH23" i="20"/>
  <c r="BA23" i="20"/>
  <c r="G24" i="20"/>
  <c r="Q23" i="20"/>
  <c r="J23" i="20"/>
  <c r="AC29" i="19"/>
  <c r="D28" i="19"/>
  <c r="I26" i="17"/>
  <c r="AB29" i="17"/>
  <c r="D28" i="17"/>
  <c r="V28" i="17" s="1"/>
  <c r="N75" i="23" l="1"/>
  <c r="P74" i="23"/>
  <c r="BF74" i="23"/>
  <c r="U74" i="23" s="1"/>
  <c r="H74" i="23"/>
  <c r="Q74" i="23" s="1"/>
  <c r="I74" i="23"/>
  <c r="R74" i="23" s="1"/>
  <c r="AI73" i="23"/>
  <c r="V73" i="23"/>
  <c r="X72" i="23"/>
  <c r="Y72" i="23" s="1"/>
  <c r="Z72" i="23" s="1"/>
  <c r="AC77" i="23"/>
  <c r="D76" i="23"/>
  <c r="O75" i="23"/>
  <c r="AH75" i="15"/>
  <c r="W74" i="15" s="1"/>
  <c r="X74" i="15" s="1"/>
  <c r="Y74" i="15" s="1"/>
  <c r="M26" i="19"/>
  <c r="H26" i="19"/>
  <c r="I76" i="15"/>
  <c r="M76" i="15"/>
  <c r="Q76" i="15" s="1"/>
  <c r="L76" i="15"/>
  <c r="W28" i="19"/>
  <c r="P26" i="19"/>
  <c r="AE26" i="19" s="1"/>
  <c r="X24" i="19"/>
  <c r="Y24" i="19" s="1"/>
  <c r="Z24" i="19" s="1"/>
  <c r="V25" i="19"/>
  <c r="AC78" i="15"/>
  <c r="C78" i="15"/>
  <c r="BA76" i="15"/>
  <c r="T76" i="15" s="1"/>
  <c r="AG76" i="15"/>
  <c r="AK77" i="15"/>
  <c r="E77" i="15"/>
  <c r="K77" i="15" s="1"/>
  <c r="AN77" i="15"/>
  <c r="AF77" i="15"/>
  <c r="AM77" i="15"/>
  <c r="AJ77" i="15"/>
  <c r="V77" i="15"/>
  <c r="AO77" i="15"/>
  <c r="AE77" i="15"/>
  <c r="AJ26" i="20"/>
  <c r="BF24" i="20"/>
  <c r="U24" i="20" s="1"/>
  <c r="L26" i="20"/>
  <c r="F25" i="20"/>
  <c r="T23" i="20"/>
  <c r="AI23" i="20" s="1"/>
  <c r="X22" i="20" s="1"/>
  <c r="Y22" i="20" s="1"/>
  <c r="Z22" i="20" s="1"/>
  <c r="R26" i="19"/>
  <c r="O26" i="19"/>
  <c r="F27" i="19"/>
  <c r="P24" i="20"/>
  <c r="I24" i="20"/>
  <c r="H24" i="20"/>
  <c r="AD27" i="20"/>
  <c r="C27" i="20"/>
  <c r="N24" i="20"/>
  <c r="M24" i="20"/>
  <c r="AP26" i="20"/>
  <c r="AN26" i="20"/>
  <c r="AL26" i="20"/>
  <c r="AG26" i="20"/>
  <c r="E26" i="20"/>
  <c r="W26" i="20" s="1"/>
  <c r="AO26" i="20"/>
  <c r="AM26" i="20"/>
  <c r="AK26" i="20"/>
  <c r="AF26" i="20"/>
  <c r="J26" i="19"/>
  <c r="AN28" i="19"/>
  <c r="AL28" i="19"/>
  <c r="AG28" i="19"/>
  <c r="AF28" i="19"/>
  <c r="AM28" i="19"/>
  <c r="AK28" i="19"/>
  <c r="C29" i="19"/>
  <c r="AD29" i="19"/>
  <c r="AO28" i="19"/>
  <c r="E28" i="19"/>
  <c r="AP28" i="19"/>
  <c r="AM28" i="17"/>
  <c r="AL28" i="17"/>
  <c r="G27" i="17"/>
  <c r="H27" i="17"/>
  <c r="AJ28" i="17"/>
  <c r="C29" i="17"/>
  <c r="AC29" i="17"/>
  <c r="AN28" i="17"/>
  <c r="E28" i="17"/>
  <c r="Q26" i="19" l="1"/>
  <c r="AP76" i="23"/>
  <c r="AL76" i="23"/>
  <c r="AM76" i="23"/>
  <c r="AG76" i="23"/>
  <c r="AJ76" i="23"/>
  <c r="AO76" i="23"/>
  <c r="AN76" i="23"/>
  <c r="L76" i="23"/>
  <c r="AK76" i="23"/>
  <c r="AF76" i="23"/>
  <c r="E76" i="23"/>
  <c r="W76" i="23" s="1"/>
  <c r="F75" i="23"/>
  <c r="G75" i="23" s="1"/>
  <c r="AD77" i="23"/>
  <c r="C77" i="23"/>
  <c r="T74" i="23"/>
  <c r="AH74" i="23"/>
  <c r="BA74" i="23"/>
  <c r="J74" i="23"/>
  <c r="N76" i="15"/>
  <c r="P76" i="15"/>
  <c r="S76" i="15" s="1"/>
  <c r="U76" i="15" s="1"/>
  <c r="M77" i="15"/>
  <c r="L77" i="15"/>
  <c r="F77" i="15"/>
  <c r="O77" i="15" s="1"/>
  <c r="F28" i="17"/>
  <c r="AH26" i="19"/>
  <c r="BA26" i="19"/>
  <c r="U26" i="19" s="1"/>
  <c r="L27" i="19"/>
  <c r="M27" i="19" s="1"/>
  <c r="G27" i="19"/>
  <c r="H27" i="19" s="1"/>
  <c r="AB79" i="15"/>
  <c r="D78" i="15"/>
  <c r="AL78" i="15" s="1"/>
  <c r="T26" i="19"/>
  <c r="AI26" i="19" s="1"/>
  <c r="V23" i="20"/>
  <c r="O24" i="20"/>
  <c r="Q24" i="20"/>
  <c r="D27" i="20"/>
  <c r="AC28" i="20"/>
  <c r="G25" i="20"/>
  <c r="BA24" i="20"/>
  <c r="AH24" i="20"/>
  <c r="J24" i="20"/>
  <c r="R24" i="20"/>
  <c r="AC30" i="19"/>
  <c r="D29" i="19"/>
  <c r="I27" i="17"/>
  <c r="AB30" i="17"/>
  <c r="D29" i="17"/>
  <c r="V29" i="17" s="1"/>
  <c r="I27" i="19" l="1"/>
  <c r="J27" i="19" s="1"/>
  <c r="N76" i="23"/>
  <c r="M76" i="23"/>
  <c r="O76" i="23" s="1"/>
  <c r="AC78" i="23"/>
  <c r="D77" i="23"/>
  <c r="AI74" i="23"/>
  <c r="X73" i="23" s="1"/>
  <c r="Y73" i="23" s="1"/>
  <c r="Z73" i="23" s="1"/>
  <c r="V74" i="23"/>
  <c r="P75" i="23"/>
  <c r="BF75" i="23"/>
  <c r="U75" i="23" s="1"/>
  <c r="H75" i="23"/>
  <c r="Q75" i="23" s="1"/>
  <c r="I75" i="23"/>
  <c r="R75" i="23" s="1"/>
  <c r="N27" i="19"/>
  <c r="X25" i="19"/>
  <c r="Y25" i="19" s="1"/>
  <c r="Z25" i="19" s="1"/>
  <c r="AH76" i="15"/>
  <c r="W75" i="15" s="1"/>
  <c r="X75" i="15" s="1"/>
  <c r="Y75" i="15" s="1"/>
  <c r="N77" i="15"/>
  <c r="H77" i="15"/>
  <c r="Q77" i="15" s="1"/>
  <c r="G77" i="15"/>
  <c r="W29" i="19"/>
  <c r="V26" i="19"/>
  <c r="C79" i="15"/>
  <c r="AC79" i="15"/>
  <c r="E78" i="15"/>
  <c r="K78" i="15" s="1"/>
  <c r="AE78" i="15"/>
  <c r="AF78" i="15"/>
  <c r="AK78" i="15"/>
  <c r="AJ78" i="15"/>
  <c r="V78" i="15"/>
  <c r="AM78" i="15"/>
  <c r="AN78" i="15"/>
  <c r="AO78" i="15"/>
  <c r="AG77" i="15"/>
  <c r="BA77" i="15"/>
  <c r="T77" i="15" s="1"/>
  <c r="AJ27" i="20"/>
  <c r="BF25" i="20"/>
  <c r="U25" i="20" s="1"/>
  <c r="L27" i="20"/>
  <c r="F26" i="20"/>
  <c r="P27" i="19"/>
  <c r="AE27" i="19" s="1"/>
  <c r="T24" i="20"/>
  <c r="AI24" i="20" s="1"/>
  <c r="X23" i="20" s="1"/>
  <c r="Y23" i="20" s="1"/>
  <c r="Z23" i="20" s="1"/>
  <c r="F28" i="19"/>
  <c r="M25" i="20"/>
  <c r="N25" i="20"/>
  <c r="AO27" i="20"/>
  <c r="AM27" i="20"/>
  <c r="AK27" i="20"/>
  <c r="AF27" i="20"/>
  <c r="AP27" i="20"/>
  <c r="AN27" i="20"/>
  <c r="AL27" i="20"/>
  <c r="AG27" i="20"/>
  <c r="E27" i="20"/>
  <c r="W27" i="20" s="1"/>
  <c r="P25" i="20"/>
  <c r="I25" i="20"/>
  <c r="H25" i="20"/>
  <c r="AD28" i="20"/>
  <c r="C28" i="20"/>
  <c r="Q27" i="19"/>
  <c r="AG29" i="19"/>
  <c r="AF29" i="19"/>
  <c r="AM29" i="19"/>
  <c r="AN29" i="19"/>
  <c r="AL29" i="19"/>
  <c r="AK29" i="19"/>
  <c r="C30" i="19"/>
  <c r="AD30" i="19"/>
  <c r="AO29" i="19"/>
  <c r="E29" i="19"/>
  <c r="AP29" i="19"/>
  <c r="AL29" i="17"/>
  <c r="AM29" i="17"/>
  <c r="H28" i="17"/>
  <c r="G28" i="17"/>
  <c r="AJ29" i="17"/>
  <c r="C30" i="17"/>
  <c r="AC30" i="17"/>
  <c r="AN29" i="17"/>
  <c r="E29" i="17"/>
  <c r="AO29" i="17"/>
  <c r="R27" i="19" l="1"/>
  <c r="T27" i="19" s="1"/>
  <c r="AI27" i="19" s="1"/>
  <c r="O27" i="19"/>
  <c r="BA75" i="23"/>
  <c r="AH75" i="23"/>
  <c r="T75" i="23"/>
  <c r="AP77" i="23"/>
  <c r="AL77" i="23"/>
  <c r="E77" i="23"/>
  <c r="W77" i="23" s="1"/>
  <c r="AO77" i="23"/>
  <c r="AJ77" i="23"/>
  <c r="AN77" i="23"/>
  <c r="AG77" i="23"/>
  <c r="AM77" i="23"/>
  <c r="AF77" i="23"/>
  <c r="L77" i="23"/>
  <c r="AK77" i="23"/>
  <c r="F76" i="23"/>
  <c r="G76" i="23" s="1"/>
  <c r="C78" i="23"/>
  <c r="AD78" i="23"/>
  <c r="J75" i="23"/>
  <c r="M78" i="15"/>
  <c r="L78" i="15"/>
  <c r="F78" i="15"/>
  <c r="O78" i="15" s="1"/>
  <c r="P77" i="15"/>
  <c r="S77" i="15" s="1"/>
  <c r="U77" i="15" s="1"/>
  <c r="I77" i="15"/>
  <c r="F29" i="17"/>
  <c r="L28" i="19"/>
  <c r="M28" i="19" s="1"/>
  <c r="G28" i="19"/>
  <c r="H28" i="19" s="1"/>
  <c r="D79" i="15"/>
  <c r="AL79" i="15" s="1"/>
  <c r="AB80" i="15"/>
  <c r="AH27" i="19"/>
  <c r="BA27" i="19"/>
  <c r="U27" i="19" s="1"/>
  <c r="V24" i="20"/>
  <c r="Q25" i="20"/>
  <c r="R25" i="20"/>
  <c r="O25" i="20"/>
  <c r="AC29" i="20"/>
  <c r="D28" i="20"/>
  <c r="AH25" i="20"/>
  <c r="BA25" i="20"/>
  <c r="G26" i="20"/>
  <c r="J25" i="20"/>
  <c r="AC31" i="19"/>
  <c r="D30" i="19"/>
  <c r="AO17" i="17"/>
  <c r="P17" i="17"/>
  <c r="I28" i="17"/>
  <c r="AB31" i="17"/>
  <c r="D30" i="17"/>
  <c r="V30" i="17" s="1"/>
  <c r="N77" i="23" l="1"/>
  <c r="I28" i="19"/>
  <c r="N28" i="19"/>
  <c r="V27" i="19"/>
  <c r="AI75" i="23"/>
  <c r="X74" i="23" s="1"/>
  <c r="Y74" i="23" s="1"/>
  <c r="Z74" i="23" s="1"/>
  <c r="V75" i="23"/>
  <c r="AC79" i="23"/>
  <c r="D78" i="23"/>
  <c r="BF76" i="23"/>
  <c r="U76" i="23" s="1"/>
  <c r="P76" i="23"/>
  <c r="I76" i="23"/>
  <c r="R76" i="23" s="1"/>
  <c r="H76" i="23"/>
  <c r="Q76" i="23" s="1"/>
  <c r="M77" i="23"/>
  <c r="O77" i="23" s="1"/>
  <c r="N78" i="15"/>
  <c r="AH77" i="15"/>
  <c r="W76" i="15" s="1"/>
  <c r="X76" i="15" s="1"/>
  <c r="Y76" i="15" s="1"/>
  <c r="H78" i="15"/>
  <c r="Q78" i="15" s="1"/>
  <c r="G78" i="15"/>
  <c r="W30" i="19"/>
  <c r="P28" i="19"/>
  <c r="AE28" i="19" s="1"/>
  <c r="X26" i="19"/>
  <c r="Y26" i="19" s="1"/>
  <c r="Z26" i="19" s="1"/>
  <c r="AC80" i="15"/>
  <c r="C80" i="15"/>
  <c r="AF79" i="15"/>
  <c r="AO79" i="15"/>
  <c r="E79" i="15"/>
  <c r="F79" i="15" s="1"/>
  <c r="AE79" i="15"/>
  <c r="AN79" i="15"/>
  <c r="V79" i="15"/>
  <c r="AK79" i="15"/>
  <c r="AM79" i="15"/>
  <c r="AJ79" i="15"/>
  <c r="AG78" i="15"/>
  <c r="BA78" i="15"/>
  <c r="T78" i="15" s="1"/>
  <c r="AJ28" i="20"/>
  <c r="BF26" i="20"/>
  <c r="U26" i="20" s="1"/>
  <c r="L28" i="20"/>
  <c r="F27" i="20"/>
  <c r="Q28" i="19"/>
  <c r="T25" i="20"/>
  <c r="V25" i="20" s="1"/>
  <c r="O28" i="19"/>
  <c r="F29" i="19"/>
  <c r="P26" i="20"/>
  <c r="I26" i="20"/>
  <c r="H26" i="20"/>
  <c r="AD29" i="20"/>
  <c r="C29" i="20"/>
  <c r="M26" i="20"/>
  <c r="N26" i="20"/>
  <c r="AP28" i="20"/>
  <c r="AN28" i="20"/>
  <c r="AL28" i="20"/>
  <c r="AG28" i="20"/>
  <c r="E28" i="20"/>
  <c r="W28" i="20" s="1"/>
  <c r="AO28" i="20"/>
  <c r="AM28" i="20"/>
  <c r="AK28" i="20"/>
  <c r="AF28" i="20"/>
  <c r="J28" i="19"/>
  <c r="AN30" i="19"/>
  <c r="AL30" i="19"/>
  <c r="AG30" i="19"/>
  <c r="AF30" i="19"/>
  <c r="AM30" i="19"/>
  <c r="AK30" i="19"/>
  <c r="C31" i="19"/>
  <c r="AD31" i="19"/>
  <c r="AO30" i="19"/>
  <c r="E30" i="19"/>
  <c r="AP30" i="19"/>
  <c r="AM30" i="17"/>
  <c r="AL30" i="17"/>
  <c r="G29" i="17"/>
  <c r="H29" i="17"/>
  <c r="AJ30" i="17"/>
  <c r="N17" i="17"/>
  <c r="Q17" i="17"/>
  <c r="S17" i="17" s="1"/>
  <c r="C31" i="17"/>
  <c r="AC31" i="17"/>
  <c r="AN30" i="17"/>
  <c r="E30" i="17"/>
  <c r="AO30" i="17"/>
  <c r="R28" i="19" l="1"/>
  <c r="AP78" i="23"/>
  <c r="AL78" i="23"/>
  <c r="E78" i="23"/>
  <c r="W78" i="23" s="1"/>
  <c r="AM78" i="23"/>
  <c r="AG78" i="23"/>
  <c r="AJ78" i="23"/>
  <c r="AO78" i="23"/>
  <c r="F77" i="23"/>
  <c r="G77" i="23" s="1"/>
  <c r="AK78" i="23"/>
  <c r="AF78" i="23"/>
  <c r="L78" i="23"/>
  <c r="AN78" i="23"/>
  <c r="AH76" i="23"/>
  <c r="BA76" i="23"/>
  <c r="T76" i="23"/>
  <c r="J76" i="23"/>
  <c r="AD79" i="23"/>
  <c r="C79" i="23"/>
  <c r="AI25" i="20"/>
  <c r="X24" i="20" s="1"/>
  <c r="Y24" i="20" s="1"/>
  <c r="Z24" i="20" s="1"/>
  <c r="H79" i="15"/>
  <c r="G79" i="15"/>
  <c r="P78" i="15"/>
  <c r="S78" i="15" s="1"/>
  <c r="U78" i="15" s="1"/>
  <c r="I78" i="15"/>
  <c r="K79" i="15"/>
  <c r="F30" i="17"/>
  <c r="BA28" i="19"/>
  <c r="U28" i="19" s="1"/>
  <c r="AH28" i="19"/>
  <c r="L29" i="19"/>
  <c r="M29" i="19" s="1"/>
  <c r="G29" i="19"/>
  <c r="I29" i="19" s="1"/>
  <c r="D80" i="15"/>
  <c r="AL80" i="15" s="1"/>
  <c r="AB81" i="15"/>
  <c r="T28" i="19"/>
  <c r="AI28" i="19" s="1"/>
  <c r="O26" i="20"/>
  <c r="BA26" i="20"/>
  <c r="AH26" i="20"/>
  <c r="G27" i="20"/>
  <c r="D29" i="20"/>
  <c r="AC30" i="20"/>
  <c r="R26" i="20"/>
  <c r="Q26" i="20"/>
  <c r="J26" i="20"/>
  <c r="AC32" i="19"/>
  <c r="D31" i="19"/>
  <c r="AO18" i="17"/>
  <c r="AN13" i="17"/>
  <c r="U17" i="17"/>
  <c r="I29" i="17"/>
  <c r="AB32" i="17"/>
  <c r="D31" i="17"/>
  <c r="V31" i="17" s="1"/>
  <c r="N78" i="23" l="1"/>
  <c r="X27" i="19"/>
  <c r="Y27" i="19" s="1"/>
  <c r="Z27" i="19" s="1"/>
  <c r="AI76" i="23"/>
  <c r="X75" i="23" s="1"/>
  <c r="Y75" i="23" s="1"/>
  <c r="Z75" i="23" s="1"/>
  <c r="V76" i="23"/>
  <c r="M78" i="23"/>
  <c r="O78" i="23" s="1"/>
  <c r="AC80" i="23"/>
  <c r="D79" i="23"/>
  <c r="BF77" i="23"/>
  <c r="U77" i="23" s="1"/>
  <c r="P77" i="23"/>
  <c r="I77" i="23"/>
  <c r="R77" i="23" s="1"/>
  <c r="H77" i="23"/>
  <c r="Q77" i="23" s="1"/>
  <c r="N29" i="19"/>
  <c r="O29" i="19" s="1"/>
  <c r="H29" i="19"/>
  <c r="Q29" i="19" s="1"/>
  <c r="I79" i="15"/>
  <c r="AH78" i="15"/>
  <c r="W77" i="15" s="1"/>
  <c r="X77" i="15" s="1"/>
  <c r="Y77" i="15" s="1"/>
  <c r="L79" i="15"/>
  <c r="P79" i="15" s="1"/>
  <c r="M79" i="15"/>
  <c r="Q79" i="15" s="1"/>
  <c r="O79" i="15"/>
  <c r="AG79" i="15" s="1"/>
  <c r="W31" i="19"/>
  <c r="P29" i="19"/>
  <c r="AE29" i="19" s="1"/>
  <c r="V28" i="19"/>
  <c r="C81" i="15"/>
  <c r="AC81" i="15"/>
  <c r="AM80" i="15"/>
  <c r="AF80" i="15"/>
  <c r="AN80" i="15"/>
  <c r="AO80" i="15"/>
  <c r="E80" i="15"/>
  <c r="K80" i="15" s="1"/>
  <c r="AK80" i="15"/>
  <c r="V80" i="15"/>
  <c r="AE80" i="15"/>
  <c r="AJ80" i="15"/>
  <c r="AJ29" i="20"/>
  <c r="BF27" i="20"/>
  <c r="U27" i="20" s="1"/>
  <c r="L29" i="20"/>
  <c r="F28" i="20"/>
  <c r="T26" i="20"/>
  <c r="V26" i="20" s="1"/>
  <c r="F30" i="19"/>
  <c r="AD30" i="20"/>
  <c r="C30" i="20"/>
  <c r="P27" i="20"/>
  <c r="I27" i="20"/>
  <c r="H27" i="20"/>
  <c r="AO29" i="20"/>
  <c r="AM29" i="20"/>
  <c r="AK29" i="20"/>
  <c r="AF29" i="20"/>
  <c r="AP29" i="20"/>
  <c r="AN29" i="20"/>
  <c r="AL29" i="20"/>
  <c r="AG29" i="20"/>
  <c r="E29" i="20"/>
  <c r="W29" i="20" s="1"/>
  <c r="M27" i="20"/>
  <c r="N27" i="20"/>
  <c r="AG31" i="19"/>
  <c r="AF31" i="19"/>
  <c r="AM31" i="19"/>
  <c r="AN31" i="19"/>
  <c r="AL31" i="19"/>
  <c r="AK31" i="19"/>
  <c r="C32" i="19"/>
  <c r="AD32" i="19"/>
  <c r="AO31" i="19"/>
  <c r="E31" i="19"/>
  <c r="AP31" i="19"/>
  <c r="AL31" i="17"/>
  <c r="AM31" i="17"/>
  <c r="H30" i="17"/>
  <c r="G30" i="17"/>
  <c r="AJ31" i="17"/>
  <c r="C32" i="17"/>
  <c r="AC32" i="17"/>
  <c r="AN31" i="17"/>
  <c r="E31" i="17"/>
  <c r="AO31" i="17"/>
  <c r="J29" i="19" l="1"/>
  <c r="J77" i="23"/>
  <c r="R29" i="19"/>
  <c r="T29" i="19" s="1"/>
  <c r="AI29" i="19" s="1"/>
  <c r="AP79" i="23"/>
  <c r="AL79" i="23"/>
  <c r="E79" i="23"/>
  <c r="W79" i="23" s="1"/>
  <c r="AO79" i="23"/>
  <c r="AJ79" i="23"/>
  <c r="AN79" i="23"/>
  <c r="AG79" i="23"/>
  <c r="AM79" i="23"/>
  <c r="AF79" i="23"/>
  <c r="AK79" i="23"/>
  <c r="L79" i="23"/>
  <c r="F78" i="23"/>
  <c r="G78" i="23" s="1"/>
  <c r="AH77" i="23"/>
  <c r="BA77" i="23"/>
  <c r="T77" i="23"/>
  <c r="C80" i="23"/>
  <c r="AD80" i="23"/>
  <c r="M80" i="15"/>
  <c r="F80" i="15"/>
  <c r="H80" i="15" s="1"/>
  <c r="BA79" i="15"/>
  <c r="T79" i="15" s="1"/>
  <c r="N79" i="15"/>
  <c r="S79" i="15"/>
  <c r="U79" i="15" s="1"/>
  <c r="L80" i="15"/>
  <c r="G80" i="15"/>
  <c r="AH29" i="19"/>
  <c r="BA29" i="19"/>
  <c r="U29" i="19" s="1"/>
  <c r="AI26" i="20"/>
  <c r="X25" i="20" s="1"/>
  <c r="Y25" i="20" s="1"/>
  <c r="Z25" i="20" s="1"/>
  <c r="F31" i="17"/>
  <c r="L30" i="19"/>
  <c r="N30" i="19" s="1"/>
  <c r="G30" i="19"/>
  <c r="I30" i="19" s="1"/>
  <c r="AB82" i="15"/>
  <c r="D81" i="15"/>
  <c r="AL81" i="15" s="1"/>
  <c r="O27" i="20"/>
  <c r="Q27" i="20"/>
  <c r="AH27" i="20"/>
  <c r="BA27" i="20"/>
  <c r="AC31" i="20"/>
  <c r="D30" i="20"/>
  <c r="G28" i="20"/>
  <c r="R27" i="20"/>
  <c r="J27" i="20"/>
  <c r="AC33" i="19"/>
  <c r="D32" i="19"/>
  <c r="AO19" i="17"/>
  <c r="W17" i="17"/>
  <c r="AB33" i="17"/>
  <c r="D32" i="17"/>
  <c r="V32" i="17" s="1"/>
  <c r="O80" i="15" l="1"/>
  <c r="BA80" i="15" s="1"/>
  <c r="T80" i="15" s="1"/>
  <c r="X28" i="19"/>
  <c r="Y28" i="19" s="1"/>
  <c r="Z28" i="19" s="1"/>
  <c r="AI77" i="23"/>
  <c r="V77" i="23"/>
  <c r="N79" i="23"/>
  <c r="X76" i="23"/>
  <c r="Y76" i="23" s="1"/>
  <c r="Z76" i="23" s="1"/>
  <c r="AC81" i="23"/>
  <c r="D80" i="23"/>
  <c r="BF78" i="23"/>
  <c r="U78" i="23" s="1"/>
  <c r="P78" i="23"/>
  <c r="I78" i="23"/>
  <c r="R78" i="23" s="1"/>
  <c r="H78" i="23"/>
  <c r="Q78" i="23" s="1"/>
  <c r="M79" i="23"/>
  <c r="O79" i="23" s="1"/>
  <c r="Q80" i="15"/>
  <c r="N80" i="15"/>
  <c r="H30" i="19"/>
  <c r="J30" i="19" s="1"/>
  <c r="V29" i="19"/>
  <c r="M30" i="19"/>
  <c r="O30" i="19" s="1"/>
  <c r="P80" i="15"/>
  <c r="AH79" i="15"/>
  <c r="W78" i="15" s="1"/>
  <c r="X78" i="15" s="1"/>
  <c r="Y78" i="15" s="1"/>
  <c r="I80" i="15"/>
  <c r="W32" i="19"/>
  <c r="P30" i="19"/>
  <c r="AE30" i="19" s="1"/>
  <c r="C82" i="15"/>
  <c r="AC82" i="15"/>
  <c r="AK81" i="15"/>
  <c r="AF81" i="15"/>
  <c r="AO81" i="15"/>
  <c r="AE81" i="15"/>
  <c r="E81" i="15"/>
  <c r="K81" i="15" s="1"/>
  <c r="AJ81" i="15"/>
  <c r="AN81" i="15"/>
  <c r="V81" i="15"/>
  <c r="AM81" i="15"/>
  <c r="AJ30" i="20"/>
  <c r="BF28" i="20"/>
  <c r="U28" i="20" s="1"/>
  <c r="L30" i="20"/>
  <c r="F29" i="20"/>
  <c r="R30" i="19"/>
  <c r="T27" i="20"/>
  <c r="V27" i="20" s="1"/>
  <c r="F31" i="19"/>
  <c r="P28" i="20"/>
  <c r="I28" i="20"/>
  <c r="H28" i="20"/>
  <c r="AP30" i="20"/>
  <c r="AN30" i="20"/>
  <c r="AL30" i="20"/>
  <c r="AG30" i="20"/>
  <c r="E30" i="20"/>
  <c r="W30" i="20" s="1"/>
  <c r="AO30" i="20"/>
  <c r="AM30" i="20"/>
  <c r="AK30" i="20"/>
  <c r="AF30" i="20"/>
  <c r="M28" i="20"/>
  <c r="N28" i="20"/>
  <c r="AD31" i="20"/>
  <c r="C31" i="20"/>
  <c r="AN32" i="19"/>
  <c r="AL32" i="19"/>
  <c r="AG32" i="19"/>
  <c r="AF32" i="19"/>
  <c r="AM32" i="19"/>
  <c r="AK32" i="19"/>
  <c r="C33" i="19"/>
  <c r="AD33" i="19"/>
  <c r="AO32" i="19"/>
  <c r="E32" i="19"/>
  <c r="AP32" i="19"/>
  <c r="AM32" i="17"/>
  <c r="AL32" i="17"/>
  <c r="G31" i="17"/>
  <c r="H31" i="17"/>
  <c r="AJ32" i="17"/>
  <c r="X17" i="17"/>
  <c r="Y17" i="17" s="1"/>
  <c r="C33" i="17"/>
  <c r="AC33" i="17"/>
  <c r="AN32" i="17"/>
  <c r="E32" i="17"/>
  <c r="F32" i="17" s="1"/>
  <c r="AO32" i="17"/>
  <c r="AG80" i="15" l="1"/>
  <c r="AP80" i="23"/>
  <c r="AL80" i="23"/>
  <c r="E80" i="23"/>
  <c r="W80" i="23" s="1"/>
  <c r="AM80" i="23"/>
  <c r="AG80" i="23"/>
  <c r="AJ80" i="23"/>
  <c r="AO80" i="23"/>
  <c r="F79" i="23"/>
  <c r="G79" i="23" s="1"/>
  <c r="AF80" i="23"/>
  <c r="L80" i="23"/>
  <c r="AN80" i="23"/>
  <c r="AK80" i="23"/>
  <c r="AH78" i="23"/>
  <c r="BA78" i="23"/>
  <c r="T78" i="23"/>
  <c r="AD81" i="23"/>
  <c r="C81" i="23"/>
  <c r="J78" i="23"/>
  <c r="S80" i="15"/>
  <c r="U80" i="15" s="1"/>
  <c r="Q30" i="19"/>
  <c r="T30" i="19" s="1"/>
  <c r="AI30" i="19" s="1"/>
  <c r="M81" i="15"/>
  <c r="L81" i="15"/>
  <c r="F81" i="15"/>
  <c r="O81" i="15" s="1"/>
  <c r="BA30" i="19"/>
  <c r="U30" i="19" s="1"/>
  <c r="AH30" i="19"/>
  <c r="L31" i="19"/>
  <c r="M31" i="19" s="1"/>
  <c r="G31" i="19"/>
  <c r="H31" i="19" s="1"/>
  <c r="D82" i="15"/>
  <c r="AL82" i="15" s="1"/>
  <c r="AB83" i="15"/>
  <c r="AI27" i="20"/>
  <c r="X26" i="20" s="1"/>
  <c r="Y26" i="20" s="1"/>
  <c r="Z26" i="20" s="1"/>
  <c r="O28" i="20"/>
  <c r="Q28" i="20"/>
  <c r="D31" i="20"/>
  <c r="AC32" i="20"/>
  <c r="G29" i="20"/>
  <c r="BA28" i="20"/>
  <c r="AH28" i="20"/>
  <c r="J28" i="20"/>
  <c r="R28" i="20"/>
  <c r="AC34" i="19"/>
  <c r="D33" i="19"/>
  <c r="AO20" i="17"/>
  <c r="W18" i="17"/>
  <c r="AB34" i="17"/>
  <c r="D33" i="17"/>
  <c r="V33" i="17" s="1"/>
  <c r="N80" i="23" l="1"/>
  <c r="X29" i="19"/>
  <c r="Y29" i="19" s="1"/>
  <c r="Z29" i="19" s="1"/>
  <c r="BF79" i="23"/>
  <c r="U79" i="23" s="1"/>
  <c r="P79" i="23"/>
  <c r="I79" i="23"/>
  <c r="R79" i="23" s="1"/>
  <c r="H79" i="23"/>
  <c r="Q79" i="23" s="1"/>
  <c r="AI78" i="23"/>
  <c r="V78" i="23"/>
  <c r="AC82" i="23"/>
  <c r="D81" i="23"/>
  <c r="X77" i="23"/>
  <c r="Y77" i="23" s="1"/>
  <c r="Z77" i="23" s="1"/>
  <c r="M80" i="23"/>
  <c r="O80" i="23" s="1"/>
  <c r="AH80" i="15"/>
  <c r="W79" i="15" s="1"/>
  <c r="X79" i="15" s="1"/>
  <c r="Y79" i="15" s="1"/>
  <c r="N31" i="19"/>
  <c r="O31" i="19" s="1"/>
  <c r="N81" i="15"/>
  <c r="H81" i="15"/>
  <c r="Q81" i="15" s="1"/>
  <c r="G81" i="15"/>
  <c r="W33" i="19"/>
  <c r="I31" i="19"/>
  <c r="J31" i="19" s="1"/>
  <c r="V30" i="19"/>
  <c r="E82" i="15"/>
  <c r="F82" i="15" s="1"/>
  <c r="AK82" i="15"/>
  <c r="V82" i="15"/>
  <c r="AJ82" i="15"/>
  <c r="AM82" i="15"/>
  <c r="AN82" i="15"/>
  <c r="AO82" i="15"/>
  <c r="AE82" i="15"/>
  <c r="AF82" i="15"/>
  <c r="C83" i="15"/>
  <c r="AC83" i="15"/>
  <c r="AG81" i="15"/>
  <c r="BA81" i="15"/>
  <c r="T81" i="15" s="1"/>
  <c r="P31" i="19"/>
  <c r="AE31" i="19" s="1"/>
  <c r="AJ31" i="20"/>
  <c r="BF29" i="20"/>
  <c r="U29" i="20" s="1"/>
  <c r="L31" i="20"/>
  <c r="F30" i="20"/>
  <c r="T28" i="20"/>
  <c r="AI28" i="20" s="1"/>
  <c r="X27" i="20" s="1"/>
  <c r="Y27" i="20" s="1"/>
  <c r="Z27" i="20" s="1"/>
  <c r="F32" i="19"/>
  <c r="M29" i="20"/>
  <c r="N29" i="20"/>
  <c r="AO31" i="20"/>
  <c r="AM31" i="20"/>
  <c r="AK31" i="20"/>
  <c r="AF31" i="20"/>
  <c r="AP31" i="20"/>
  <c r="AN31" i="20"/>
  <c r="AL31" i="20"/>
  <c r="AG31" i="20"/>
  <c r="E31" i="20"/>
  <c r="W31" i="20" s="1"/>
  <c r="P29" i="20"/>
  <c r="H29" i="20"/>
  <c r="I29" i="20"/>
  <c r="AD32" i="20"/>
  <c r="C32" i="20"/>
  <c r="Q31" i="19"/>
  <c r="AG33" i="19"/>
  <c r="AF33" i="19"/>
  <c r="AM33" i="19"/>
  <c r="AN33" i="19"/>
  <c r="AL33" i="19"/>
  <c r="AK33" i="19"/>
  <c r="C34" i="19"/>
  <c r="AD34" i="19"/>
  <c r="AO33" i="19"/>
  <c r="E33" i="19"/>
  <c r="AP33" i="19"/>
  <c r="AL33" i="17"/>
  <c r="AM33" i="17"/>
  <c r="H32" i="17"/>
  <c r="G32" i="17"/>
  <c r="AJ33" i="17"/>
  <c r="C34" i="17"/>
  <c r="AC34" i="17"/>
  <c r="AN33" i="17"/>
  <c r="E33" i="17"/>
  <c r="AO33" i="17"/>
  <c r="J79" i="23" l="1"/>
  <c r="AP81" i="23"/>
  <c r="AL81" i="23"/>
  <c r="E81" i="23"/>
  <c r="W81" i="23" s="1"/>
  <c r="AO81" i="23"/>
  <c r="AJ81" i="23"/>
  <c r="AN81" i="23"/>
  <c r="AG81" i="23"/>
  <c r="AM81" i="23"/>
  <c r="AF81" i="23"/>
  <c r="AK81" i="23"/>
  <c r="L81" i="23"/>
  <c r="F80" i="23"/>
  <c r="G80" i="23" s="1"/>
  <c r="AH79" i="23"/>
  <c r="BA79" i="23"/>
  <c r="T79" i="23"/>
  <c r="C82" i="23"/>
  <c r="AD82" i="23"/>
  <c r="G82" i="15"/>
  <c r="H82" i="15"/>
  <c r="K82" i="15"/>
  <c r="L82" i="15" s="1"/>
  <c r="P81" i="15"/>
  <c r="S81" i="15" s="1"/>
  <c r="U81" i="15" s="1"/>
  <c r="I81" i="15"/>
  <c r="R31" i="19"/>
  <c r="T31" i="19" s="1"/>
  <c r="AI31" i="19" s="1"/>
  <c r="F33" i="17"/>
  <c r="L32" i="19"/>
  <c r="M32" i="19" s="1"/>
  <c r="G32" i="19"/>
  <c r="I32" i="19" s="1"/>
  <c r="BA31" i="19"/>
  <c r="U31" i="19" s="1"/>
  <c r="AH31" i="19"/>
  <c r="AB84" i="15"/>
  <c r="D83" i="15"/>
  <c r="AL83" i="15" s="1"/>
  <c r="R29" i="20"/>
  <c r="I32" i="17"/>
  <c r="V28" i="20"/>
  <c r="O29" i="20"/>
  <c r="AC33" i="20"/>
  <c r="D32" i="20"/>
  <c r="AH29" i="20"/>
  <c r="BA29" i="20"/>
  <c r="G30" i="20"/>
  <c r="Q29" i="20"/>
  <c r="J29" i="20"/>
  <c r="AC35" i="19"/>
  <c r="D34" i="19"/>
  <c r="AO21" i="17"/>
  <c r="W19" i="17"/>
  <c r="AB35" i="17"/>
  <c r="D34" i="17"/>
  <c r="V34" i="17" s="1"/>
  <c r="AC83" i="23" l="1"/>
  <c r="D82" i="23"/>
  <c r="M81" i="23"/>
  <c r="AI79" i="23"/>
  <c r="X78" i="23" s="1"/>
  <c r="Y78" i="23" s="1"/>
  <c r="Z78" i="23" s="1"/>
  <c r="V79" i="23"/>
  <c r="BF80" i="23"/>
  <c r="U80" i="23" s="1"/>
  <c r="P80" i="23"/>
  <c r="I80" i="23"/>
  <c r="R80" i="23" s="1"/>
  <c r="H80" i="23"/>
  <c r="Q80" i="23" s="1"/>
  <c r="N81" i="23"/>
  <c r="P82" i="15"/>
  <c r="N32" i="19"/>
  <c r="O32" i="19" s="1"/>
  <c r="I82" i="15"/>
  <c r="O82" i="15"/>
  <c r="AG82" i="15" s="1"/>
  <c r="M82" i="15"/>
  <c r="Q82" i="15" s="1"/>
  <c r="AH81" i="15"/>
  <c r="W80" i="15" s="1"/>
  <c r="X80" i="15" s="1"/>
  <c r="Y80" i="15" s="1"/>
  <c r="W34" i="19"/>
  <c r="V31" i="19"/>
  <c r="P32" i="19"/>
  <c r="AE32" i="19" s="1"/>
  <c r="X30" i="19"/>
  <c r="Y30" i="19" s="1"/>
  <c r="Z30" i="19" s="1"/>
  <c r="AF83" i="15"/>
  <c r="AO83" i="15"/>
  <c r="AN83" i="15"/>
  <c r="AE83" i="15"/>
  <c r="AM83" i="15"/>
  <c r="AJ83" i="15"/>
  <c r="E83" i="15"/>
  <c r="K83" i="15" s="1"/>
  <c r="AK83" i="15"/>
  <c r="V83" i="15"/>
  <c r="AC84" i="15"/>
  <c r="C84" i="15"/>
  <c r="T29" i="20"/>
  <c r="AI29" i="20" s="1"/>
  <c r="X28" i="20" s="1"/>
  <c r="Y28" i="20" s="1"/>
  <c r="Z28" i="20" s="1"/>
  <c r="AJ32" i="20"/>
  <c r="BF30" i="20"/>
  <c r="U30" i="20" s="1"/>
  <c r="L32" i="20"/>
  <c r="F31" i="20"/>
  <c r="H32" i="19"/>
  <c r="Q32" i="19" s="1"/>
  <c r="F33" i="19"/>
  <c r="P30" i="20"/>
  <c r="I30" i="20"/>
  <c r="H30" i="20"/>
  <c r="AD33" i="20"/>
  <c r="C33" i="20"/>
  <c r="N30" i="20"/>
  <c r="M30" i="20"/>
  <c r="AP32" i="20"/>
  <c r="AN32" i="20"/>
  <c r="AL32" i="20"/>
  <c r="AG32" i="20"/>
  <c r="E32" i="20"/>
  <c r="W32" i="20" s="1"/>
  <c r="AO32" i="20"/>
  <c r="AM32" i="20"/>
  <c r="AK32" i="20"/>
  <c r="AF32" i="20"/>
  <c r="AN34" i="19"/>
  <c r="AL34" i="19"/>
  <c r="AG34" i="19"/>
  <c r="AF34" i="19"/>
  <c r="AM34" i="19"/>
  <c r="AK34" i="19"/>
  <c r="C35" i="19"/>
  <c r="AD35" i="19"/>
  <c r="AO34" i="19"/>
  <c r="E34" i="19"/>
  <c r="AP34" i="19"/>
  <c r="AM34" i="17"/>
  <c r="AL34" i="17"/>
  <c r="G33" i="17"/>
  <c r="H33" i="17"/>
  <c r="AJ34" i="17"/>
  <c r="C35" i="17"/>
  <c r="AC35" i="17"/>
  <c r="AN34" i="17"/>
  <c r="E34" i="17"/>
  <c r="AO34" i="17"/>
  <c r="O81" i="23" l="1"/>
  <c r="R32" i="19"/>
  <c r="AP82" i="23"/>
  <c r="AL82" i="23"/>
  <c r="W82" i="23"/>
  <c r="E82" i="23"/>
  <c r="AM82" i="23"/>
  <c r="AG82" i="23"/>
  <c r="AJ82" i="23"/>
  <c r="AO82" i="23"/>
  <c r="F81" i="23"/>
  <c r="G81" i="23" s="1"/>
  <c r="L82" i="23"/>
  <c r="AF82" i="23"/>
  <c r="AN82" i="23"/>
  <c r="AK82" i="23"/>
  <c r="AH80" i="23"/>
  <c r="BA80" i="23"/>
  <c r="T80" i="23"/>
  <c r="AD83" i="23"/>
  <c r="C83" i="23"/>
  <c r="J80" i="23"/>
  <c r="BA82" i="15"/>
  <c r="T82" i="15" s="1"/>
  <c r="S82" i="15"/>
  <c r="U82" i="15" s="1"/>
  <c r="N82" i="15"/>
  <c r="V29" i="20"/>
  <c r="L83" i="15"/>
  <c r="M83" i="15"/>
  <c r="F83" i="15"/>
  <c r="O83" i="15" s="1"/>
  <c r="F34" i="17"/>
  <c r="BA32" i="19"/>
  <c r="U32" i="19" s="1"/>
  <c r="AH32" i="19"/>
  <c r="L33" i="19"/>
  <c r="M33" i="19" s="1"/>
  <c r="G33" i="19"/>
  <c r="H33" i="19" s="1"/>
  <c r="T32" i="19"/>
  <c r="V32" i="19" s="1"/>
  <c r="AH82" i="15"/>
  <c r="W81" i="15" s="1"/>
  <c r="X81" i="15" s="1"/>
  <c r="Y81" i="15" s="1"/>
  <c r="AB85" i="15"/>
  <c r="D84" i="15"/>
  <c r="AL84" i="15" s="1"/>
  <c r="J32" i="19"/>
  <c r="O30" i="20"/>
  <c r="N33" i="19"/>
  <c r="D33" i="20"/>
  <c r="AC34" i="20"/>
  <c r="Q30" i="20"/>
  <c r="J30" i="20"/>
  <c r="G31" i="20"/>
  <c r="BA30" i="20"/>
  <c r="AH30" i="20"/>
  <c r="R30" i="20"/>
  <c r="I33" i="19"/>
  <c r="AC36" i="19"/>
  <c r="D35" i="19"/>
  <c r="I33" i="17"/>
  <c r="W20" i="17"/>
  <c r="AB36" i="17"/>
  <c r="D35" i="17"/>
  <c r="V35" i="17" s="1"/>
  <c r="BF81" i="23" l="1"/>
  <c r="U81" i="23" s="1"/>
  <c r="P81" i="23"/>
  <c r="I81" i="23"/>
  <c r="R81" i="23" s="1"/>
  <c r="H81" i="23"/>
  <c r="Q81" i="23" s="1"/>
  <c r="AC84" i="23"/>
  <c r="D83" i="23"/>
  <c r="AI80" i="23"/>
  <c r="X79" i="23" s="1"/>
  <c r="Y79" i="23" s="1"/>
  <c r="Z79" i="23" s="1"/>
  <c r="V80" i="23"/>
  <c r="N82" i="23"/>
  <c r="M82" i="23"/>
  <c r="N83" i="15"/>
  <c r="G83" i="15"/>
  <c r="H83" i="15"/>
  <c r="Q83" i="15" s="1"/>
  <c r="W35" i="19"/>
  <c r="P33" i="19"/>
  <c r="AE33" i="19" s="1"/>
  <c r="AI32" i="19"/>
  <c r="X31" i="19" s="1"/>
  <c r="Y31" i="19" s="1"/>
  <c r="Z31" i="19" s="1"/>
  <c r="AM84" i="15"/>
  <c r="V84" i="15"/>
  <c r="AJ84" i="15"/>
  <c r="AE84" i="15"/>
  <c r="AK84" i="15"/>
  <c r="AF84" i="15"/>
  <c r="E84" i="15"/>
  <c r="K84" i="15" s="1"/>
  <c r="AN84" i="15"/>
  <c r="AO84" i="15"/>
  <c r="AC85" i="15"/>
  <c r="C85" i="15"/>
  <c r="BA83" i="15"/>
  <c r="T83" i="15" s="1"/>
  <c r="AG83" i="15"/>
  <c r="AJ33" i="20"/>
  <c r="BF31" i="20"/>
  <c r="U31" i="20" s="1"/>
  <c r="L33" i="20"/>
  <c r="F32" i="20"/>
  <c r="Q33" i="19"/>
  <c r="T30" i="20"/>
  <c r="AI30" i="20" s="1"/>
  <c r="X29" i="20" s="1"/>
  <c r="Y29" i="20" s="1"/>
  <c r="Z29" i="20" s="1"/>
  <c r="O33" i="19"/>
  <c r="F34" i="19"/>
  <c r="AO33" i="20"/>
  <c r="AM33" i="20"/>
  <c r="AK33" i="20"/>
  <c r="AF33" i="20"/>
  <c r="AP33" i="20"/>
  <c r="AN33" i="20"/>
  <c r="AL33" i="20"/>
  <c r="AG33" i="20"/>
  <c r="E33" i="20"/>
  <c r="W33" i="20" s="1"/>
  <c r="P31" i="20"/>
  <c r="I31" i="20"/>
  <c r="H31" i="20"/>
  <c r="M31" i="20"/>
  <c r="N31" i="20"/>
  <c r="AD34" i="20"/>
  <c r="C34" i="20"/>
  <c r="J33" i="19"/>
  <c r="R33" i="19"/>
  <c r="AG35" i="19"/>
  <c r="AF35" i="19"/>
  <c r="AM35" i="19"/>
  <c r="AN35" i="19"/>
  <c r="AL35" i="19"/>
  <c r="AK35" i="19"/>
  <c r="C36" i="19"/>
  <c r="AD36" i="19"/>
  <c r="AO35" i="19"/>
  <c r="E35" i="19"/>
  <c r="AP35" i="19"/>
  <c r="AL35" i="17"/>
  <c r="AM35" i="17"/>
  <c r="H34" i="17"/>
  <c r="G34" i="17"/>
  <c r="AJ35" i="17"/>
  <c r="AO22" i="17"/>
  <c r="C36" i="17"/>
  <c r="AC36" i="17"/>
  <c r="AN35" i="17"/>
  <c r="E35" i="17"/>
  <c r="AO35" i="17"/>
  <c r="O82" i="23" l="1"/>
  <c r="L84" i="15"/>
  <c r="AH81" i="23"/>
  <c r="T81" i="23"/>
  <c r="BA81" i="23"/>
  <c r="C84" i="23"/>
  <c r="AD84" i="23"/>
  <c r="AP83" i="23"/>
  <c r="AL83" i="23"/>
  <c r="E83" i="23"/>
  <c r="W83" i="23" s="1"/>
  <c r="AO83" i="23"/>
  <c r="AJ83" i="23"/>
  <c r="AN83" i="23"/>
  <c r="AG83" i="23"/>
  <c r="AM83" i="23"/>
  <c r="AF83" i="23"/>
  <c r="AK83" i="23"/>
  <c r="L83" i="23"/>
  <c r="N83" i="23" s="1"/>
  <c r="F82" i="23"/>
  <c r="G82" i="23" s="1"/>
  <c r="J81" i="23"/>
  <c r="F84" i="15"/>
  <c r="H84" i="15" s="1"/>
  <c r="M84" i="15"/>
  <c r="P83" i="15"/>
  <c r="S83" i="15" s="1"/>
  <c r="U83" i="15" s="1"/>
  <c r="I83" i="15"/>
  <c r="F35" i="17"/>
  <c r="AH33" i="19"/>
  <c r="BA33" i="19"/>
  <c r="U33" i="19" s="1"/>
  <c r="L34" i="19"/>
  <c r="N34" i="19" s="1"/>
  <c r="G34" i="19"/>
  <c r="H34" i="19" s="1"/>
  <c r="T33" i="19"/>
  <c r="AI33" i="19" s="1"/>
  <c r="X32" i="19" s="1"/>
  <c r="Y32" i="19" s="1"/>
  <c r="Z32" i="19" s="1"/>
  <c r="D85" i="15"/>
  <c r="AL85" i="15" s="1"/>
  <c r="AB86" i="15"/>
  <c r="V30" i="20"/>
  <c r="O31" i="20"/>
  <c r="AH31" i="20"/>
  <c r="BA31" i="20"/>
  <c r="Q31" i="20"/>
  <c r="AC35" i="20"/>
  <c r="D34" i="20"/>
  <c r="G32" i="20"/>
  <c r="R31" i="20"/>
  <c r="J31" i="20"/>
  <c r="I34" i="19"/>
  <c r="AC37" i="19"/>
  <c r="D36" i="19"/>
  <c r="I34" i="17"/>
  <c r="AO23" i="17"/>
  <c r="AB37" i="17"/>
  <c r="D36" i="17"/>
  <c r="V36" i="17" s="1"/>
  <c r="V33" i="19" l="1"/>
  <c r="M83" i="23"/>
  <c r="O83" i="23" s="1"/>
  <c r="BF82" i="23"/>
  <c r="U82" i="23" s="1"/>
  <c r="P82" i="23"/>
  <c r="I82" i="23"/>
  <c r="R82" i="23" s="1"/>
  <c r="H82" i="23"/>
  <c r="Q82" i="23" s="1"/>
  <c r="AI81" i="23"/>
  <c r="V81" i="23"/>
  <c r="AC85" i="23"/>
  <c r="D84" i="23"/>
  <c r="X80" i="23"/>
  <c r="Y80" i="23" s="1"/>
  <c r="Z80" i="23" s="1"/>
  <c r="M34" i="19"/>
  <c r="Q34" i="19" s="1"/>
  <c r="O84" i="15"/>
  <c r="Q84" i="15"/>
  <c r="N84" i="15"/>
  <c r="G84" i="15"/>
  <c r="AH83" i="15"/>
  <c r="W82" i="15" s="1"/>
  <c r="X82" i="15" s="1"/>
  <c r="Y82" i="15" s="1"/>
  <c r="W36" i="19"/>
  <c r="P34" i="19"/>
  <c r="AE34" i="19" s="1"/>
  <c r="AC86" i="15"/>
  <c r="C86" i="15"/>
  <c r="AK85" i="15"/>
  <c r="E85" i="15"/>
  <c r="K85" i="15" s="1"/>
  <c r="AM85" i="15"/>
  <c r="V85" i="15"/>
  <c r="AO85" i="15"/>
  <c r="AJ85" i="15"/>
  <c r="AN85" i="15"/>
  <c r="AF85" i="15"/>
  <c r="AE85" i="15"/>
  <c r="BA84" i="15"/>
  <c r="T84" i="15" s="1"/>
  <c r="AG84" i="15"/>
  <c r="AJ34" i="20"/>
  <c r="BF32" i="20"/>
  <c r="U32" i="20" s="1"/>
  <c r="L34" i="20"/>
  <c r="F33" i="20"/>
  <c r="T31" i="20"/>
  <c r="AI31" i="20" s="1"/>
  <c r="X30" i="20" s="1"/>
  <c r="Y30" i="20" s="1"/>
  <c r="Z30" i="20" s="1"/>
  <c r="R34" i="19"/>
  <c r="F35" i="19"/>
  <c r="AP34" i="20"/>
  <c r="AN34" i="20"/>
  <c r="AL34" i="20"/>
  <c r="AG34" i="20"/>
  <c r="E34" i="20"/>
  <c r="W34" i="20" s="1"/>
  <c r="AO34" i="20"/>
  <c r="AM34" i="20"/>
  <c r="AK34" i="20"/>
  <c r="AF34" i="20"/>
  <c r="P32" i="20"/>
  <c r="H32" i="20"/>
  <c r="I32" i="20"/>
  <c r="M32" i="20"/>
  <c r="N32" i="20"/>
  <c r="AD35" i="20"/>
  <c r="C35" i="20"/>
  <c r="J34" i="19"/>
  <c r="AN36" i="19"/>
  <c r="AL36" i="19"/>
  <c r="AG36" i="19"/>
  <c r="AF36" i="19"/>
  <c r="AM36" i="19"/>
  <c r="AK36" i="19"/>
  <c r="AD37" i="19"/>
  <c r="C37" i="19"/>
  <c r="AP36" i="19"/>
  <c r="AO36" i="19"/>
  <c r="E36" i="19"/>
  <c r="AM36" i="17"/>
  <c r="AL36" i="17"/>
  <c r="G35" i="17"/>
  <c r="H35" i="17"/>
  <c r="AJ36" i="17"/>
  <c r="W21" i="17"/>
  <c r="C37" i="17"/>
  <c r="AC37" i="17"/>
  <c r="AN36" i="17"/>
  <c r="E36" i="17"/>
  <c r="AO36" i="17"/>
  <c r="AH82" i="23" l="1"/>
  <c r="BA82" i="23"/>
  <c r="T82" i="23"/>
  <c r="AD85" i="23"/>
  <c r="C85" i="23"/>
  <c r="J82" i="23"/>
  <c r="AP84" i="23"/>
  <c r="AL84" i="23"/>
  <c r="E84" i="23"/>
  <c r="W84" i="23" s="1"/>
  <c r="AM84" i="23"/>
  <c r="AG84" i="23"/>
  <c r="AJ84" i="23"/>
  <c r="AO84" i="23"/>
  <c r="F83" i="23"/>
  <c r="G83" i="23" s="1"/>
  <c r="AN84" i="23"/>
  <c r="L84" i="23"/>
  <c r="AK84" i="23"/>
  <c r="AF84" i="23"/>
  <c r="F85" i="15"/>
  <c r="O85" i="15" s="1"/>
  <c r="O34" i="19"/>
  <c r="M85" i="15"/>
  <c r="L85" i="15"/>
  <c r="G85" i="15"/>
  <c r="P84" i="15"/>
  <c r="S84" i="15" s="1"/>
  <c r="U84" i="15" s="1"/>
  <c r="I84" i="15"/>
  <c r="F36" i="17"/>
  <c r="BA34" i="19"/>
  <c r="U34" i="19" s="1"/>
  <c r="AH34" i="19"/>
  <c r="L35" i="19"/>
  <c r="M35" i="19" s="1"/>
  <c r="G35" i="19"/>
  <c r="I35" i="19" s="1"/>
  <c r="D86" i="15"/>
  <c r="AL86" i="15" s="1"/>
  <c r="AB87" i="15"/>
  <c r="T34" i="19"/>
  <c r="AI34" i="19" s="1"/>
  <c r="V31" i="20"/>
  <c r="O32" i="20"/>
  <c r="R32" i="20"/>
  <c r="G33" i="20"/>
  <c r="J32" i="20"/>
  <c r="D35" i="20"/>
  <c r="AC36" i="20"/>
  <c r="BA32" i="20"/>
  <c r="AH32" i="20"/>
  <c r="Q32" i="20"/>
  <c r="D37" i="19"/>
  <c r="AC38" i="19"/>
  <c r="I35" i="17"/>
  <c r="AO24" i="17"/>
  <c r="W22" i="17"/>
  <c r="AB38" i="17"/>
  <c r="D37" i="17"/>
  <c r="V37" i="17" s="1"/>
  <c r="X33" i="19" l="1"/>
  <c r="Y33" i="19" s="1"/>
  <c r="Z33" i="19" s="1"/>
  <c r="M84" i="23"/>
  <c r="AI82" i="23"/>
  <c r="X81" i="23" s="1"/>
  <c r="Y81" i="23" s="1"/>
  <c r="Z81" i="23" s="1"/>
  <c r="V82" i="23"/>
  <c r="N84" i="23"/>
  <c r="BF83" i="23"/>
  <c r="U83" i="23" s="1"/>
  <c r="P83" i="23"/>
  <c r="I83" i="23"/>
  <c r="R83" i="23" s="1"/>
  <c r="H83" i="23"/>
  <c r="Q83" i="23" s="1"/>
  <c r="AC86" i="23"/>
  <c r="D85" i="23"/>
  <c r="H85" i="15"/>
  <c r="Q85" i="15" s="1"/>
  <c r="H35" i="19"/>
  <c r="Q35" i="19" s="1"/>
  <c r="N35" i="19"/>
  <c r="O35" i="19" s="1"/>
  <c r="N85" i="15"/>
  <c r="AH84" i="15"/>
  <c r="W83" i="15" s="1"/>
  <c r="X83" i="15" s="1"/>
  <c r="Y83" i="15" s="1"/>
  <c r="P85" i="15"/>
  <c r="W37" i="19"/>
  <c r="V34" i="19"/>
  <c r="P35" i="19"/>
  <c r="AE35" i="19" s="1"/>
  <c r="C87" i="15"/>
  <c r="AC87" i="15"/>
  <c r="E86" i="15"/>
  <c r="K86" i="15" s="1"/>
  <c r="AE86" i="15"/>
  <c r="AO86" i="15"/>
  <c r="AF86" i="15"/>
  <c r="AN86" i="15"/>
  <c r="AJ86" i="15"/>
  <c r="AK86" i="15"/>
  <c r="AM86" i="15"/>
  <c r="V86" i="15"/>
  <c r="BA85" i="15"/>
  <c r="T85" i="15" s="1"/>
  <c r="AG85" i="15"/>
  <c r="AJ35" i="20"/>
  <c r="BF33" i="20"/>
  <c r="U33" i="20" s="1"/>
  <c r="L35" i="20"/>
  <c r="F34" i="20"/>
  <c r="T32" i="20"/>
  <c r="V32" i="20" s="1"/>
  <c r="F36" i="19"/>
  <c r="AD36" i="20"/>
  <c r="C36" i="20"/>
  <c r="M33" i="20"/>
  <c r="N33" i="20"/>
  <c r="AO35" i="20"/>
  <c r="AM35" i="20"/>
  <c r="AK35" i="20"/>
  <c r="AF35" i="20"/>
  <c r="AP35" i="20"/>
  <c r="AN35" i="20"/>
  <c r="AL35" i="20"/>
  <c r="AG35" i="20"/>
  <c r="E35" i="20"/>
  <c r="W35" i="20" s="1"/>
  <c r="P33" i="20"/>
  <c r="H33" i="20"/>
  <c r="I33" i="20"/>
  <c r="J35" i="19"/>
  <c r="AG37" i="19"/>
  <c r="AF37" i="19"/>
  <c r="AM37" i="19"/>
  <c r="AN37" i="19"/>
  <c r="AL37" i="19"/>
  <c r="AK37" i="19"/>
  <c r="AD38" i="19"/>
  <c r="C38" i="19"/>
  <c r="AP37" i="19"/>
  <c r="AO37" i="19"/>
  <c r="E37" i="19"/>
  <c r="AL37" i="17"/>
  <c r="AM37" i="17"/>
  <c r="H36" i="17"/>
  <c r="G36" i="17"/>
  <c r="AJ37" i="17"/>
  <c r="W34" i="17"/>
  <c r="C38" i="17"/>
  <c r="AC38" i="17"/>
  <c r="AN37" i="17"/>
  <c r="E37" i="17"/>
  <c r="AO37" i="17"/>
  <c r="O84" i="23" l="1"/>
  <c r="C86" i="23"/>
  <c r="AD86" i="23"/>
  <c r="AH83" i="23"/>
  <c r="T83" i="23"/>
  <c r="BA83" i="23"/>
  <c r="AP85" i="23"/>
  <c r="AL85" i="23"/>
  <c r="E85" i="23"/>
  <c r="W85" i="23" s="1"/>
  <c r="AO85" i="23"/>
  <c r="AJ85" i="23"/>
  <c r="AN85" i="23"/>
  <c r="AG85" i="23"/>
  <c r="AM85" i="23"/>
  <c r="AF85" i="23"/>
  <c r="L85" i="23"/>
  <c r="F84" i="23"/>
  <c r="G84" i="23" s="1"/>
  <c r="AK85" i="23"/>
  <c r="J83" i="23"/>
  <c r="I85" i="15"/>
  <c r="M86" i="15"/>
  <c r="R35" i="19"/>
  <c r="T35" i="19" s="1"/>
  <c r="AI35" i="19" s="1"/>
  <c r="S85" i="15"/>
  <c r="U85" i="15" s="1"/>
  <c r="AI32" i="20"/>
  <c r="X31" i="20" s="1"/>
  <c r="Y31" i="20" s="1"/>
  <c r="Z31" i="20" s="1"/>
  <c r="F86" i="15"/>
  <c r="H86" i="15" s="1"/>
  <c r="L86" i="15"/>
  <c r="F37" i="17"/>
  <c r="AH35" i="19"/>
  <c r="L36" i="19"/>
  <c r="M36" i="19" s="1"/>
  <c r="G36" i="19"/>
  <c r="BA35" i="19"/>
  <c r="U35" i="19" s="1"/>
  <c r="AB88" i="15"/>
  <c r="D87" i="15"/>
  <c r="AL87" i="15" s="1"/>
  <c r="Q33" i="20"/>
  <c r="R33" i="20"/>
  <c r="O33" i="20"/>
  <c r="AH33" i="20"/>
  <c r="BA33" i="20"/>
  <c r="G34" i="20"/>
  <c r="AC37" i="20"/>
  <c r="D36" i="20"/>
  <c r="J33" i="20"/>
  <c r="D38" i="19"/>
  <c r="AC39" i="19"/>
  <c r="I36" i="17"/>
  <c r="AO25" i="17"/>
  <c r="W23" i="17"/>
  <c r="AB39" i="17"/>
  <c r="D38" i="17"/>
  <c r="N36" i="19" l="1"/>
  <c r="X34" i="19"/>
  <c r="Y34" i="19" s="1"/>
  <c r="Z34" i="19" s="1"/>
  <c r="M85" i="23"/>
  <c r="N85" i="23"/>
  <c r="BF84" i="23"/>
  <c r="U84" i="23" s="1"/>
  <c r="P84" i="23"/>
  <c r="H84" i="23"/>
  <c r="Q84" i="23" s="1"/>
  <c r="I84" i="23"/>
  <c r="R84" i="23" s="1"/>
  <c r="AI83" i="23"/>
  <c r="X82" i="23" s="1"/>
  <c r="Y82" i="23" s="1"/>
  <c r="Z82" i="23" s="1"/>
  <c r="V83" i="23"/>
  <c r="AC87" i="23"/>
  <c r="D86" i="23"/>
  <c r="Q86" i="15"/>
  <c r="N86" i="15"/>
  <c r="AH85" i="15"/>
  <c r="W84" i="15" s="1"/>
  <c r="X84" i="15" s="1"/>
  <c r="Y84" i="15" s="1"/>
  <c r="G86" i="15"/>
  <c r="P86" i="15" s="1"/>
  <c r="P36" i="19"/>
  <c r="AE36" i="19" s="1"/>
  <c r="O86" i="15"/>
  <c r="BA86" i="15" s="1"/>
  <c r="T86" i="15" s="1"/>
  <c r="W38" i="19"/>
  <c r="F38" i="17"/>
  <c r="T38" i="17"/>
  <c r="V38" i="17"/>
  <c r="K38" i="17"/>
  <c r="I36" i="19"/>
  <c r="R36" i="19" s="1"/>
  <c r="H36" i="19"/>
  <c r="Q36" i="19" s="1"/>
  <c r="V35" i="19"/>
  <c r="AC88" i="15"/>
  <c r="C88" i="15"/>
  <c r="AF87" i="15"/>
  <c r="AO87" i="15"/>
  <c r="AJ87" i="15"/>
  <c r="AK87" i="15"/>
  <c r="E87" i="15"/>
  <c r="K87" i="15" s="1"/>
  <c r="V87" i="15"/>
  <c r="AN87" i="15"/>
  <c r="AM87" i="15"/>
  <c r="AE87" i="15"/>
  <c r="AJ36" i="20"/>
  <c r="BF34" i="20"/>
  <c r="U34" i="20" s="1"/>
  <c r="L36" i="20"/>
  <c r="F35" i="20"/>
  <c r="T33" i="20"/>
  <c r="AI33" i="20" s="1"/>
  <c r="X32" i="20" s="1"/>
  <c r="Y32" i="20" s="1"/>
  <c r="Z32" i="20" s="1"/>
  <c r="O36" i="19"/>
  <c r="F37" i="19"/>
  <c r="AD37" i="20"/>
  <c r="C37" i="20"/>
  <c r="N34" i="20"/>
  <c r="M34" i="20"/>
  <c r="AP36" i="20"/>
  <c r="AN36" i="20"/>
  <c r="AL36" i="20"/>
  <c r="AG36" i="20"/>
  <c r="E36" i="20"/>
  <c r="W36" i="20" s="1"/>
  <c r="AO36" i="20"/>
  <c r="AM36" i="20"/>
  <c r="AK36" i="20"/>
  <c r="AF36" i="20"/>
  <c r="P34" i="20"/>
  <c r="I34" i="20"/>
  <c r="H34" i="20"/>
  <c r="AH36" i="19"/>
  <c r="AN38" i="19"/>
  <c r="AL38" i="19"/>
  <c r="AG38" i="19"/>
  <c r="AF38" i="19"/>
  <c r="AM38" i="19"/>
  <c r="AK38" i="19"/>
  <c r="AP38" i="19"/>
  <c r="AO38" i="19"/>
  <c r="E38" i="19"/>
  <c r="AD39" i="19"/>
  <c r="C39" i="19"/>
  <c r="AM38" i="17"/>
  <c r="AL38" i="17"/>
  <c r="G37" i="17"/>
  <c r="H37" i="17"/>
  <c r="AJ38" i="17"/>
  <c r="C39" i="17"/>
  <c r="AC39" i="17"/>
  <c r="AN38" i="17"/>
  <c r="E38" i="17"/>
  <c r="M38" i="17" s="1"/>
  <c r="AO38" i="17"/>
  <c r="O85" i="23" l="1"/>
  <c r="AH84" i="23"/>
  <c r="BA84" i="23"/>
  <c r="T84" i="23"/>
  <c r="AP86" i="23"/>
  <c r="AL86" i="23"/>
  <c r="E86" i="23"/>
  <c r="W86" i="23" s="1"/>
  <c r="AM86" i="23"/>
  <c r="AG86" i="23"/>
  <c r="AJ86" i="23"/>
  <c r="AO86" i="23"/>
  <c r="F85" i="23"/>
  <c r="G85" i="23" s="1"/>
  <c r="AK86" i="23"/>
  <c r="L86" i="23"/>
  <c r="N86" i="23" s="1"/>
  <c r="AN86" i="23"/>
  <c r="AF86" i="23"/>
  <c r="M86" i="23" s="1"/>
  <c r="J84" i="23"/>
  <c r="AD87" i="23"/>
  <c r="C87" i="23"/>
  <c r="I86" i="15"/>
  <c r="AG86" i="15"/>
  <c r="BA36" i="19"/>
  <c r="U36" i="19" s="1"/>
  <c r="S86" i="15"/>
  <c r="U86" i="15" s="1"/>
  <c r="L87" i="15"/>
  <c r="M87" i="15"/>
  <c r="F87" i="15"/>
  <c r="O87" i="15" s="1"/>
  <c r="T36" i="19"/>
  <c r="V36" i="19" s="1"/>
  <c r="L37" i="19"/>
  <c r="M37" i="19" s="1"/>
  <c r="G37" i="19"/>
  <c r="J36" i="19"/>
  <c r="D88" i="15"/>
  <c r="AL88" i="15" s="1"/>
  <c r="AB89" i="15"/>
  <c r="R34" i="20"/>
  <c r="Q34" i="20"/>
  <c r="V33" i="20"/>
  <c r="O34" i="20"/>
  <c r="N37" i="19"/>
  <c r="J34" i="20"/>
  <c r="BA34" i="20"/>
  <c r="AH34" i="20"/>
  <c r="G35" i="20"/>
  <c r="D37" i="20"/>
  <c r="AC38" i="20"/>
  <c r="D39" i="19"/>
  <c r="AC40" i="19"/>
  <c r="L38" i="17"/>
  <c r="I37" i="17"/>
  <c r="AO26" i="17"/>
  <c r="W24" i="17"/>
  <c r="AB40" i="17"/>
  <c r="D39" i="17"/>
  <c r="AI84" i="23" l="1"/>
  <c r="V84" i="23"/>
  <c r="BF85" i="23"/>
  <c r="U85" i="23" s="1"/>
  <c r="P85" i="23"/>
  <c r="I85" i="23"/>
  <c r="R85" i="23" s="1"/>
  <c r="H85" i="23"/>
  <c r="Q85" i="23" s="1"/>
  <c r="AC88" i="23"/>
  <c r="D87" i="23"/>
  <c r="O86" i="23"/>
  <c r="X83" i="23"/>
  <c r="Y83" i="23" s="1"/>
  <c r="Z83" i="23" s="1"/>
  <c r="AH86" i="15"/>
  <c r="W85" i="15" s="1"/>
  <c r="X85" i="15" s="1"/>
  <c r="Y85" i="15" s="1"/>
  <c r="AI36" i="19"/>
  <c r="X35" i="19" s="1"/>
  <c r="Y35" i="19" s="1"/>
  <c r="Z35" i="19" s="1"/>
  <c r="I37" i="19"/>
  <c r="R37" i="19" s="1"/>
  <c r="H37" i="19"/>
  <c r="Q37" i="19" s="1"/>
  <c r="N87" i="15"/>
  <c r="H87" i="15"/>
  <c r="Q87" i="15" s="1"/>
  <c r="G87" i="15"/>
  <c r="W39" i="19"/>
  <c r="F39" i="17"/>
  <c r="K39" i="17"/>
  <c r="V39" i="17"/>
  <c r="T39" i="17"/>
  <c r="P37" i="19"/>
  <c r="BA37" i="19" s="1"/>
  <c r="U37" i="19" s="1"/>
  <c r="AG87" i="15"/>
  <c r="BA87" i="15"/>
  <c r="T87" i="15" s="1"/>
  <c r="C89" i="15"/>
  <c r="AC89" i="15"/>
  <c r="AM88" i="15"/>
  <c r="AN88" i="15"/>
  <c r="AE88" i="15"/>
  <c r="AO88" i="15"/>
  <c r="AF88" i="15"/>
  <c r="V88" i="15"/>
  <c r="AJ88" i="15"/>
  <c r="E88" i="15"/>
  <c r="F88" i="15" s="1"/>
  <c r="AK88" i="15"/>
  <c r="AJ37" i="20"/>
  <c r="BF35" i="20"/>
  <c r="U35" i="20" s="1"/>
  <c r="T34" i="20"/>
  <c r="V34" i="20" s="1"/>
  <c r="L37" i="20"/>
  <c r="F36" i="20"/>
  <c r="O37" i="19"/>
  <c r="F38" i="19"/>
  <c r="AO37" i="20"/>
  <c r="AM37" i="20"/>
  <c r="AK37" i="20"/>
  <c r="AF37" i="20"/>
  <c r="AP37" i="20"/>
  <c r="AN37" i="20"/>
  <c r="AL37" i="20"/>
  <c r="AG37" i="20"/>
  <c r="E37" i="20"/>
  <c r="W37" i="20" s="1"/>
  <c r="M35" i="20"/>
  <c r="N35" i="20"/>
  <c r="AD38" i="20"/>
  <c r="C38" i="20"/>
  <c r="P35" i="20"/>
  <c r="H35" i="20"/>
  <c r="I35" i="20"/>
  <c r="AG39" i="19"/>
  <c r="AF39" i="19"/>
  <c r="AM39" i="19"/>
  <c r="AN39" i="19"/>
  <c r="AL39" i="19"/>
  <c r="AK39" i="19"/>
  <c r="AP39" i="19"/>
  <c r="AO39" i="19"/>
  <c r="E39" i="19"/>
  <c r="AD40" i="19"/>
  <c r="C40" i="19"/>
  <c r="AL39" i="17"/>
  <c r="AM39" i="17"/>
  <c r="H38" i="17"/>
  <c r="Q38" i="17" s="1"/>
  <c r="G38" i="17"/>
  <c r="P38" i="17" s="1"/>
  <c r="AJ39" i="17"/>
  <c r="W36" i="17"/>
  <c r="N38" i="17"/>
  <c r="O38" i="17"/>
  <c r="C40" i="17"/>
  <c r="AC40" i="17"/>
  <c r="AN39" i="17"/>
  <c r="E39" i="17"/>
  <c r="AO39" i="17"/>
  <c r="AM87" i="23" l="1"/>
  <c r="AP87" i="23"/>
  <c r="AL87" i="23"/>
  <c r="E87" i="23"/>
  <c r="W87" i="23" s="1"/>
  <c r="AJ87" i="23"/>
  <c r="AK87" i="23"/>
  <c r="L87" i="23"/>
  <c r="AG87" i="23"/>
  <c r="AN87" i="23"/>
  <c r="AO87" i="23"/>
  <c r="F86" i="23"/>
  <c r="G86" i="23" s="1"/>
  <c r="AF87" i="23"/>
  <c r="J85" i="23"/>
  <c r="AD88" i="23"/>
  <c r="C88" i="23"/>
  <c r="AH85" i="23"/>
  <c r="T85" i="23"/>
  <c r="BA85" i="23"/>
  <c r="L38" i="19"/>
  <c r="M38" i="19" s="1"/>
  <c r="G38" i="19"/>
  <c r="J37" i="19"/>
  <c r="K88" i="15"/>
  <c r="L88" i="15" s="1"/>
  <c r="P87" i="15"/>
  <c r="S87" i="15" s="1"/>
  <c r="U87" i="15" s="1"/>
  <c r="I87" i="15"/>
  <c r="H88" i="15"/>
  <c r="G88" i="15"/>
  <c r="AE37" i="19"/>
  <c r="T37" i="19"/>
  <c r="AI37" i="19" s="1"/>
  <c r="X36" i="19" s="1"/>
  <c r="Y36" i="19" s="1"/>
  <c r="Z36" i="19" s="1"/>
  <c r="AI34" i="20"/>
  <c r="X33" i="20" s="1"/>
  <c r="Y33" i="20" s="1"/>
  <c r="Z33" i="20" s="1"/>
  <c r="AH37" i="19"/>
  <c r="D89" i="15"/>
  <c r="AL89" i="15" s="1"/>
  <c r="AB90" i="15"/>
  <c r="R35" i="20"/>
  <c r="Q35" i="20"/>
  <c r="O35" i="20"/>
  <c r="N38" i="19"/>
  <c r="AH35" i="20"/>
  <c r="BA35" i="20"/>
  <c r="AC39" i="20"/>
  <c r="D38" i="20"/>
  <c r="G36" i="20"/>
  <c r="J35" i="20"/>
  <c r="D40" i="19"/>
  <c r="AC41" i="19"/>
  <c r="L39" i="17"/>
  <c r="M39" i="17"/>
  <c r="I38" i="17"/>
  <c r="AX38" i="17"/>
  <c r="AO28" i="17" s="1"/>
  <c r="AO27" i="17"/>
  <c r="W25" i="17"/>
  <c r="S38" i="17"/>
  <c r="U38" i="17" s="1"/>
  <c r="AB41" i="17"/>
  <c r="D40" i="17"/>
  <c r="N87" i="23" l="1"/>
  <c r="M87" i="23"/>
  <c r="O87" i="23" s="1"/>
  <c r="AC89" i="23"/>
  <c r="D88" i="23"/>
  <c r="AI85" i="23"/>
  <c r="X84" i="23" s="1"/>
  <c r="Y84" i="23" s="1"/>
  <c r="Z84" i="23" s="1"/>
  <c r="V85" i="23"/>
  <c r="BF86" i="23"/>
  <c r="U86" i="23" s="1"/>
  <c r="P86" i="23"/>
  <c r="H86" i="23"/>
  <c r="Q86" i="23" s="1"/>
  <c r="I86" i="23"/>
  <c r="R86" i="23" s="1"/>
  <c r="M88" i="15"/>
  <c r="Q88" i="15" s="1"/>
  <c r="P38" i="19"/>
  <c r="AE38" i="19" s="1"/>
  <c r="V37" i="19"/>
  <c r="I38" i="19"/>
  <c r="R38" i="19" s="1"/>
  <c r="H38" i="19"/>
  <c r="AH87" i="15"/>
  <c r="W86" i="15" s="1"/>
  <c r="X86" i="15" s="1"/>
  <c r="Y86" i="15" s="1"/>
  <c r="P88" i="15"/>
  <c r="O88" i="15"/>
  <c r="BA88" i="15" s="1"/>
  <c r="T88" i="15" s="1"/>
  <c r="N88" i="15"/>
  <c r="I88" i="15"/>
  <c r="W40" i="19"/>
  <c r="F40" i="17"/>
  <c r="V40" i="17"/>
  <c r="K40" i="17"/>
  <c r="T40" i="17"/>
  <c r="C90" i="15"/>
  <c r="AC90" i="15"/>
  <c r="AK89" i="15"/>
  <c r="AF89" i="15"/>
  <c r="AE89" i="15"/>
  <c r="AJ89" i="15"/>
  <c r="V89" i="15"/>
  <c r="E89" i="15"/>
  <c r="K89" i="15" s="1"/>
  <c r="AM89" i="15"/>
  <c r="AO89" i="15"/>
  <c r="AN89" i="15"/>
  <c r="AJ38" i="20"/>
  <c r="BF36" i="20"/>
  <c r="U36" i="20" s="1"/>
  <c r="L38" i="20"/>
  <c r="F37" i="20"/>
  <c r="T35" i="20"/>
  <c r="AI35" i="20" s="1"/>
  <c r="X34" i="20" s="1"/>
  <c r="Y34" i="20" s="1"/>
  <c r="Z34" i="20" s="1"/>
  <c r="O38" i="19"/>
  <c r="F39" i="19"/>
  <c r="AP38" i="20"/>
  <c r="AN38" i="20"/>
  <c r="AL38" i="20"/>
  <c r="AG38" i="20"/>
  <c r="E38" i="20"/>
  <c r="W38" i="20" s="1"/>
  <c r="AO38" i="20"/>
  <c r="AM38" i="20"/>
  <c r="AK38" i="20"/>
  <c r="AF38" i="20"/>
  <c r="P36" i="20"/>
  <c r="I36" i="20"/>
  <c r="H36" i="20"/>
  <c r="M36" i="20"/>
  <c r="N36" i="20"/>
  <c r="AD39" i="20"/>
  <c r="C39" i="20"/>
  <c r="AN40" i="19"/>
  <c r="AL40" i="19"/>
  <c r="AG40" i="19"/>
  <c r="AF40" i="19"/>
  <c r="AM40" i="19"/>
  <c r="AK40" i="19"/>
  <c r="AP40" i="19"/>
  <c r="AO40" i="19"/>
  <c r="E40" i="19"/>
  <c r="AD41" i="19"/>
  <c r="C41" i="19"/>
  <c r="AM40" i="17"/>
  <c r="AL40" i="17"/>
  <c r="G39" i="17"/>
  <c r="H39" i="17"/>
  <c r="AJ40" i="17"/>
  <c r="O39" i="17"/>
  <c r="N39" i="17"/>
  <c r="AC41" i="17"/>
  <c r="C41" i="17"/>
  <c r="AO40" i="17"/>
  <c r="AN40" i="17"/>
  <c r="E40" i="17"/>
  <c r="M40" i="17" s="1"/>
  <c r="AH38" i="19" l="1"/>
  <c r="BA38" i="19"/>
  <c r="U38" i="19" s="1"/>
  <c r="AM88" i="23"/>
  <c r="F87" i="23"/>
  <c r="G87" i="23" s="1"/>
  <c r="AP88" i="23"/>
  <c r="AL88" i="23"/>
  <c r="E88" i="23"/>
  <c r="W88" i="23" s="1"/>
  <c r="AO88" i="23"/>
  <c r="AG88" i="23"/>
  <c r="AJ88" i="23"/>
  <c r="AF88" i="23"/>
  <c r="M88" i="23" s="1"/>
  <c r="AK88" i="23"/>
  <c r="L88" i="23"/>
  <c r="AN88" i="23"/>
  <c r="AH86" i="23"/>
  <c r="BA86" i="23"/>
  <c r="T86" i="23"/>
  <c r="AD89" i="23"/>
  <c r="C89" i="23"/>
  <c r="J86" i="23"/>
  <c r="J38" i="19"/>
  <c r="G39" i="19"/>
  <c r="L39" i="19"/>
  <c r="M39" i="19" s="1"/>
  <c r="Q38" i="19"/>
  <c r="T38" i="19" s="1"/>
  <c r="AG88" i="15"/>
  <c r="S88" i="15"/>
  <c r="U88" i="15" s="1"/>
  <c r="M89" i="15"/>
  <c r="L89" i="15"/>
  <c r="F89" i="15"/>
  <c r="D90" i="15"/>
  <c r="AL90" i="15" s="1"/>
  <c r="AB91" i="15"/>
  <c r="V35" i="20"/>
  <c r="O36" i="20"/>
  <c r="D39" i="20"/>
  <c r="AC40" i="20"/>
  <c r="BA36" i="20"/>
  <c r="AH36" i="20"/>
  <c r="R36" i="20"/>
  <c r="G37" i="20"/>
  <c r="Q36" i="20"/>
  <c r="J36" i="20"/>
  <c r="D41" i="19"/>
  <c r="AC42" i="19"/>
  <c r="I39" i="17"/>
  <c r="L40" i="17"/>
  <c r="P39" i="17"/>
  <c r="W26" i="17"/>
  <c r="AX39" i="17"/>
  <c r="Q39" i="17"/>
  <c r="AB42" i="17"/>
  <c r="D41" i="17"/>
  <c r="N88" i="23" l="1"/>
  <c r="BF87" i="23"/>
  <c r="U87" i="23" s="1"/>
  <c r="P87" i="23"/>
  <c r="H87" i="23"/>
  <c r="Q87" i="23" s="1"/>
  <c r="I87" i="23"/>
  <c r="R87" i="23" s="1"/>
  <c r="AI86" i="23"/>
  <c r="X85" i="23" s="1"/>
  <c r="Y85" i="23" s="1"/>
  <c r="Z85" i="23" s="1"/>
  <c r="V86" i="23"/>
  <c r="O88" i="23"/>
  <c r="AC90" i="23"/>
  <c r="D89" i="23"/>
  <c r="AH88" i="15"/>
  <c r="W87" i="15" s="1"/>
  <c r="X87" i="15" s="1"/>
  <c r="Y87" i="15" s="1"/>
  <c r="N39" i="19"/>
  <c r="O39" i="19" s="1"/>
  <c r="P39" i="19"/>
  <c r="AE39" i="19" s="1"/>
  <c r="V38" i="19"/>
  <c r="AI38" i="19"/>
  <c r="X37" i="19" s="1"/>
  <c r="Y37" i="19" s="1"/>
  <c r="Z37" i="19" s="1"/>
  <c r="H39" i="19"/>
  <c r="Q39" i="19" s="1"/>
  <c r="I39" i="19"/>
  <c r="N89" i="15"/>
  <c r="H89" i="15"/>
  <c r="Q89" i="15" s="1"/>
  <c r="G89" i="15"/>
  <c r="P89" i="15" s="1"/>
  <c r="O89" i="15"/>
  <c r="AG89" i="15" s="1"/>
  <c r="W41" i="19"/>
  <c r="F41" i="17"/>
  <c r="V41" i="17"/>
  <c r="K41" i="17"/>
  <c r="T41" i="17"/>
  <c r="C91" i="15"/>
  <c r="AC91" i="15"/>
  <c r="E90" i="15"/>
  <c r="F90" i="15" s="1"/>
  <c r="AK90" i="15"/>
  <c r="AM90" i="15"/>
  <c r="AO90" i="15"/>
  <c r="AE90" i="15"/>
  <c r="V90" i="15"/>
  <c r="AN90" i="15"/>
  <c r="AF90" i="15"/>
  <c r="AJ90" i="15"/>
  <c r="S39" i="17"/>
  <c r="U39" i="17" s="1"/>
  <c r="AJ39" i="20"/>
  <c r="BF37" i="20"/>
  <c r="U37" i="20" s="1"/>
  <c r="L39" i="20"/>
  <c r="F38" i="20"/>
  <c r="T36" i="20"/>
  <c r="AI36" i="20" s="1"/>
  <c r="X35" i="20" s="1"/>
  <c r="Y35" i="20" s="1"/>
  <c r="Z35" i="20" s="1"/>
  <c r="F40" i="19"/>
  <c r="M37" i="20"/>
  <c r="N37" i="20"/>
  <c r="AO39" i="20"/>
  <c r="AM39" i="20"/>
  <c r="AK39" i="20"/>
  <c r="AF39" i="20"/>
  <c r="AP39" i="20"/>
  <c r="AN39" i="20"/>
  <c r="AL39" i="20"/>
  <c r="AG39" i="20"/>
  <c r="E39" i="20"/>
  <c r="W39" i="20" s="1"/>
  <c r="P37" i="20"/>
  <c r="I37" i="20"/>
  <c r="H37" i="20"/>
  <c r="AD40" i="20"/>
  <c r="C40" i="20"/>
  <c r="BA39" i="19"/>
  <c r="U39" i="19" s="1"/>
  <c r="AG41" i="19"/>
  <c r="AF41" i="19"/>
  <c r="AM41" i="19"/>
  <c r="AN41" i="19"/>
  <c r="AL41" i="19"/>
  <c r="AK41" i="19"/>
  <c r="AP41" i="19"/>
  <c r="AO41" i="19"/>
  <c r="E41" i="19"/>
  <c r="AD42" i="19"/>
  <c r="C42" i="19"/>
  <c r="AL41" i="17"/>
  <c r="AM41" i="17"/>
  <c r="H40" i="17"/>
  <c r="Q40" i="17" s="1"/>
  <c r="G40" i="17"/>
  <c r="P40" i="17" s="1"/>
  <c r="AJ41" i="17"/>
  <c r="O40" i="17"/>
  <c r="AX40" i="17" s="1"/>
  <c r="W38" i="17"/>
  <c r="X38" i="17" s="1"/>
  <c r="Y38" i="17" s="1"/>
  <c r="W27" i="17"/>
  <c r="N40" i="17"/>
  <c r="AO41" i="17"/>
  <c r="AN41" i="17"/>
  <c r="E41" i="17"/>
  <c r="AC42" i="17"/>
  <c r="C42" i="17"/>
  <c r="AH39" i="19" l="1"/>
  <c r="T87" i="23"/>
  <c r="AH87" i="23"/>
  <c r="BA87" i="23"/>
  <c r="AD90" i="23"/>
  <c r="C90" i="23"/>
  <c r="AM89" i="23"/>
  <c r="F88" i="23"/>
  <c r="G88" i="23" s="1"/>
  <c r="AP89" i="23"/>
  <c r="AL89" i="23"/>
  <c r="W89" i="23"/>
  <c r="E89" i="23"/>
  <c r="AN89" i="23"/>
  <c r="AF89" i="23"/>
  <c r="L89" i="23"/>
  <c r="AJ89" i="23"/>
  <c r="AG89" i="23"/>
  <c r="AK89" i="23"/>
  <c r="AO89" i="23"/>
  <c r="J87" i="23"/>
  <c r="G90" i="15"/>
  <c r="R39" i="19"/>
  <c r="T39" i="19" s="1"/>
  <c r="J39" i="19"/>
  <c r="L40" i="19"/>
  <c r="M40" i="19" s="1"/>
  <c r="G40" i="19"/>
  <c r="I89" i="15"/>
  <c r="K90" i="15"/>
  <c r="L90" i="15" s="1"/>
  <c r="H90" i="15"/>
  <c r="BA89" i="15"/>
  <c r="T89" i="15" s="1"/>
  <c r="S89" i="15"/>
  <c r="U89" i="15" s="1"/>
  <c r="D91" i="15"/>
  <c r="AL91" i="15" s="1"/>
  <c r="AB92" i="15"/>
  <c r="R37" i="20"/>
  <c r="V36" i="20"/>
  <c r="Q37" i="20"/>
  <c r="O37" i="20"/>
  <c r="AC41" i="20"/>
  <c r="D40" i="20"/>
  <c r="AH37" i="20"/>
  <c r="BA37" i="20"/>
  <c r="G38" i="20"/>
  <c r="J37" i="20"/>
  <c r="D42" i="19"/>
  <c r="AC43" i="19"/>
  <c r="L41" i="17"/>
  <c r="M41" i="17"/>
  <c r="W28" i="17"/>
  <c r="I40" i="17"/>
  <c r="S40" i="17"/>
  <c r="O41" i="17"/>
  <c r="W39" i="17"/>
  <c r="X39" i="17" s="1"/>
  <c r="Y39" i="17" s="1"/>
  <c r="AB43" i="17"/>
  <c r="D42" i="17"/>
  <c r="M89" i="23" l="1"/>
  <c r="N89" i="23"/>
  <c r="BF88" i="23"/>
  <c r="U88" i="23" s="1"/>
  <c r="P88" i="23"/>
  <c r="I88" i="23"/>
  <c r="R88" i="23" s="1"/>
  <c r="H88" i="23"/>
  <c r="Q88" i="23" s="1"/>
  <c r="AC91" i="23"/>
  <c r="D90" i="23"/>
  <c r="AI87" i="23"/>
  <c r="X86" i="23" s="1"/>
  <c r="Y86" i="23" s="1"/>
  <c r="Z86" i="23" s="1"/>
  <c r="V87" i="23"/>
  <c r="T37" i="20"/>
  <c r="AI37" i="20" s="1"/>
  <c r="X36" i="20" s="1"/>
  <c r="Y36" i="20" s="1"/>
  <c r="Z36" i="20" s="1"/>
  <c r="M90" i="15"/>
  <c r="Q90" i="15" s="1"/>
  <c r="I90" i="15"/>
  <c r="P90" i="15"/>
  <c r="V39" i="19"/>
  <c r="AI39" i="19"/>
  <c r="X38" i="19" s="1"/>
  <c r="Y38" i="19" s="1"/>
  <c r="Z38" i="19" s="1"/>
  <c r="P40" i="19"/>
  <c r="AE40" i="19" s="1"/>
  <c r="N40" i="19"/>
  <c r="O40" i="19" s="1"/>
  <c r="O90" i="15"/>
  <c r="BA90" i="15" s="1"/>
  <c r="T90" i="15" s="1"/>
  <c r="N90" i="15"/>
  <c r="AH89" i="15"/>
  <c r="W88" i="15" s="1"/>
  <c r="X88" i="15" s="1"/>
  <c r="Y88" i="15" s="1"/>
  <c r="W42" i="19"/>
  <c r="F42" i="17"/>
  <c r="T42" i="17"/>
  <c r="V42" i="17"/>
  <c r="K42" i="17"/>
  <c r="AF91" i="15"/>
  <c r="AO91" i="15"/>
  <c r="AN91" i="15"/>
  <c r="AE91" i="15"/>
  <c r="E91" i="15"/>
  <c r="F91" i="15" s="1"/>
  <c r="AJ91" i="15"/>
  <c r="AK91" i="15"/>
  <c r="AM91" i="15"/>
  <c r="V91" i="15"/>
  <c r="AC92" i="15"/>
  <c r="C92" i="15"/>
  <c r="AJ40" i="20"/>
  <c r="BF38" i="20"/>
  <c r="U38" i="20" s="1"/>
  <c r="L40" i="20"/>
  <c r="F39" i="20"/>
  <c r="I40" i="19"/>
  <c r="H40" i="19"/>
  <c r="F41" i="19"/>
  <c r="P38" i="20"/>
  <c r="I38" i="20"/>
  <c r="H38" i="20"/>
  <c r="AD41" i="20"/>
  <c r="C41" i="20"/>
  <c r="M38" i="20"/>
  <c r="N38" i="20"/>
  <c r="AP40" i="20"/>
  <c r="AN40" i="20"/>
  <c r="AL40" i="20"/>
  <c r="AG40" i="20"/>
  <c r="E40" i="20"/>
  <c r="W40" i="20" s="1"/>
  <c r="AO40" i="20"/>
  <c r="AM40" i="20"/>
  <c r="AK40" i="20"/>
  <c r="AF40" i="20"/>
  <c r="AN42" i="19"/>
  <c r="AL42" i="19"/>
  <c r="AG42" i="19"/>
  <c r="AF42" i="19"/>
  <c r="AM42" i="19"/>
  <c r="AK42" i="19"/>
  <c r="AP42" i="19"/>
  <c r="AO42" i="19"/>
  <c r="E42" i="19"/>
  <c r="AD43" i="19"/>
  <c r="C43" i="19"/>
  <c r="AM42" i="17"/>
  <c r="AL42" i="17"/>
  <c r="G41" i="17"/>
  <c r="H41" i="17"/>
  <c r="AJ42" i="17"/>
  <c r="W29" i="17"/>
  <c r="W30" i="17" s="1"/>
  <c r="AX41" i="17"/>
  <c r="C43" i="17"/>
  <c r="AC43" i="17"/>
  <c r="AN42" i="17"/>
  <c r="AO42" i="17"/>
  <c r="E42" i="17"/>
  <c r="M42" i="17" s="1"/>
  <c r="O89" i="23" l="1"/>
  <c r="BA40" i="19"/>
  <c r="U40" i="19" s="1"/>
  <c r="AH40" i="19"/>
  <c r="AD91" i="23"/>
  <c r="C91" i="23"/>
  <c r="AM90" i="23"/>
  <c r="F89" i="23"/>
  <c r="G89" i="23" s="1"/>
  <c r="AP90" i="23"/>
  <c r="AL90" i="23"/>
  <c r="E90" i="23"/>
  <c r="W90" i="23" s="1"/>
  <c r="AK90" i="23"/>
  <c r="AN90" i="23"/>
  <c r="M90" i="23"/>
  <c r="AJ90" i="23"/>
  <c r="L90" i="23"/>
  <c r="AF90" i="23"/>
  <c r="AO90" i="23"/>
  <c r="AG90" i="23"/>
  <c r="T88" i="23"/>
  <c r="AH88" i="23"/>
  <c r="BA88" i="23"/>
  <c r="J88" i="23"/>
  <c r="V37" i="20"/>
  <c r="AG90" i="15"/>
  <c r="R40" i="19"/>
  <c r="L41" i="19"/>
  <c r="N41" i="19" s="1"/>
  <c r="G41" i="19"/>
  <c r="I41" i="19" s="1"/>
  <c r="S90" i="15"/>
  <c r="U90" i="15" s="1"/>
  <c r="G91" i="15"/>
  <c r="H91" i="15"/>
  <c r="K91" i="15"/>
  <c r="O91" i="15" s="1"/>
  <c r="AB93" i="15"/>
  <c r="D92" i="15"/>
  <c r="AL92" i="15" s="1"/>
  <c r="O38" i="20"/>
  <c r="Q40" i="19"/>
  <c r="J40" i="19"/>
  <c r="G39" i="20"/>
  <c r="BA38" i="20"/>
  <c r="AH38" i="20"/>
  <c r="R38" i="20"/>
  <c r="D41" i="20"/>
  <c r="AC42" i="20"/>
  <c r="Q38" i="20"/>
  <c r="J38" i="20"/>
  <c r="D43" i="19"/>
  <c r="AC44" i="19"/>
  <c r="L42" i="17"/>
  <c r="W31" i="17"/>
  <c r="AB44" i="17"/>
  <c r="D43" i="17"/>
  <c r="T40" i="19" l="1"/>
  <c r="V40" i="19" s="1"/>
  <c r="M41" i="19"/>
  <c r="N90" i="23"/>
  <c r="O90" i="23" s="1"/>
  <c r="BF89" i="23"/>
  <c r="U89" i="23" s="1"/>
  <c r="P89" i="23"/>
  <c r="I89" i="23"/>
  <c r="R89" i="23" s="1"/>
  <c r="H89" i="23"/>
  <c r="Q89" i="23" s="1"/>
  <c r="AC92" i="23"/>
  <c r="D91" i="23"/>
  <c r="AI88" i="23"/>
  <c r="X87" i="23" s="1"/>
  <c r="Y87" i="23" s="1"/>
  <c r="Z87" i="23" s="1"/>
  <c r="V88" i="23"/>
  <c r="P41" i="19"/>
  <c r="AE41" i="19" s="1"/>
  <c r="H41" i="19"/>
  <c r="J41" i="19" s="1"/>
  <c r="R41" i="19"/>
  <c r="AH90" i="15"/>
  <c r="W89" i="15" s="1"/>
  <c r="X89" i="15" s="1"/>
  <c r="Y89" i="15" s="1"/>
  <c r="I91" i="15"/>
  <c r="L91" i="15"/>
  <c r="M91" i="15"/>
  <c r="Q91" i="15" s="1"/>
  <c r="W43" i="19"/>
  <c r="F43" i="17"/>
  <c r="K43" i="17"/>
  <c r="T43" i="17"/>
  <c r="V43" i="17"/>
  <c r="AG91" i="15"/>
  <c r="BA91" i="15"/>
  <c r="T91" i="15" s="1"/>
  <c r="AM92" i="15"/>
  <c r="V92" i="15"/>
  <c r="AJ92" i="15"/>
  <c r="E92" i="15"/>
  <c r="K92" i="15" s="1"/>
  <c r="AK92" i="15"/>
  <c r="AN92" i="15"/>
  <c r="AO92" i="15"/>
  <c r="AF92" i="15"/>
  <c r="AE92" i="15"/>
  <c r="AC93" i="15"/>
  <c r="C93" i="15"/>
  <c r="AI40" i="19"/>
  <c r="X39" i="19" s="1"/>
  <c r="Y39" i="19" s="1"/>
  <c r="Z39" i="19" s="1"/>
  <c r="AJ41" i="20"/>
  <c r="BF39" i="20"/>
  <c r="U39" i="20" s="1"/>
  <c r="L41" i="20"/>
  <c r="F40" i="20"/>
  <c r="W32" i="17"/>
  <c r="W33" i="17" s="1"/>
  <c r="T38" i="20"/>
  <c r="V38" i="20" s="1"/>
  <c r="Q41" i="19"/>
  <c r="O41" i="19"/>
  <c r="F42" i="19"/>
  <c r="AO41" i="20"/>
  <c r="AM41" i="20"/>
  <c r="AK41" i="20"/>
  <c r="AF41" i="20"/>
  <c r="AP41" i="20"/>
  <c r="AL41" i="20"/>
  <c r="AG41" i="20"/>
  <c r="AN41" i="20"/>
  <c r="E41" i="20"/>
  <c r="W41" i="20" s="1"/>
  <c r="M39" i="20"/>
  <c r="N39" i="20"/>
  <c r="AD42" i="20"/>
  <c r="C42" i="20"/>
  <c r="P39" i="20"/>
  <c r="I39" i="20"/>
  <c r="H39" i="20"/>
  <c r="AG43" i="19"/>
  <c r="AF43" i="19"/>
  <c r="AM43" i="19"/>
  <c r="AN43" i="19"/>
  <c r="AL43" i="19"/>
  <c r="AK43" i="19"/>
  <c r="AP43" i="19"/>
  <c r="AO43" i="19"/>
  <c r="E43" i="19"/>
  <c r="AD44" i="19"/>
  <c r="C44" i="19"/>
  <c r="AL43" i="17"/>
  <c r="AM43" i="17"/>
  <c r="H42" i="17"/>
  <c r="Q42" i="17" s="1"/>
  <c r="G42" i="17"/>
  <c r="AJ43" i="17"/>
  <c r="N42" i="17"/>
  <c r="O42" i="17"/>
  <c r="AN43" i="17"/>
  <c r="E43" i="17"/>
  <c r="AO43" i="17"/>
  <c r="C44" i="17"/>
  <c r="AC44" i="17"/>
  <c r="BA41" i="19" l="1"/>
  <c r="U41" i="19" s="1"/>
  <c r="W35" i="17"/>
  <c r="AH41" i="19"/>
  <c r="T89" i="23"/>
  <c r="AH89" i="23"/>
  <c r="BA89" i="23"/>
  <c r="AM91" i="23"/>
  <c r="F90" i="23"/>
  <c r="G90" i="23" s="1"/>
  <c r="AP91" i="23"/>
  <c r="AL91" i="23"/>
  <c r="E91" i="23"/>
  <c r="W91" i="23" s="1"/>
  <c r="AJ91" i="23"/>
  <c r="AO91" i="23"/>
  <c r="AF91" i="23"/>
  <c r="M91" i="23" s="1"/>
  <c r="AN91" i="23"/>
  <c r="AG91" i="23"/>
  <c r="N91" i="23" s="1"/>
  <c r="AK91" i="23"/>
  <c r="L91" i="23"/>
  <c r="AD92" i="23"/>
  <c r="C92" i="23"/>
  <c r="J89" i="23"/>
  <c r="T41" i="19"/>
  <c r="V41" i="19" s="1"/>
  <c r="L42" i="19"/>
  <c r="N42" i="19" s="1"/>
  <c r="G42" i="19"/>
  <c r="F92" i="15"/>
  <c r="G92" i="15" s="1"/>
  <c r="L92" i="15"/>
  <c r="M92" i="15"/>
  <c r="N91" i="15"/>
  <c r="P91" i="15"/>
  <c r="S91" i="15" s="1"/>
  <c r="U91" i="15" s="1"/>
  <c r="W37" i="17"/>
  <c r="D93" i="15"/>
  <c r="AL93" i="15" s="1"/>
  <c r="AB94" i="15"/>
  <c r="AI38" i="20"/>
  <c r="X37" i="20" s="1"/>
  <c r="Y37" i="20" s="1"/>
  <c r="Z37" i="20" s="1"/>
  <c r="R39" i="20"/>
  <c r="Q39" i="20"/>
  <c r="O39" i="20"/>
  <c r="AH39" i="20"/>
  <c r="BA39" i="20"/>
  <c r="AC43" i="20"/>
  <c r="D42" i="20"/>
  <c r="G40" i="20"/>
  <c r="J39" i="20"/>
  <c r="D44" i="19"/>
  <c r="AC45" i="19"/>
  <c r="L43" i="17"/>
  <c r="M43" i="17"/>
  <c r="AX42" i="17"/>
  <c r="P42" i="17"/>
  <c r="S42" i="17" s="1"/>
  <c r="U42" i="17" s="1"/>
  <c r="I42" i="17"/>
  <c r="AB45" i="17"/>
  <c r="D44" i="17"/>
  <c r="AI41" i="19" l="1"/>
  <c r="X40" i="19" s="1"/>
  <c r="Y40" i="19" s="1"/>
  <c r="Z40" i="19" s="1"/>
  <c r="AC93" i="23"/>
  <c r="D92" i="23"/>
  <c r="BF90" i="23"/>
  <c r="U90" i="23" s="1"/>
  <c r="P90" i="23"/>
  <c r="H90" i="23"/>
  <c r="Q90" i="23" s="1"/>
  <c r="I90" i="23"/>
  <c r="R90" i="23" s="1"/>
  <c r="O91" i="23"/>
  <c r="AI89" i="23"/>
  <c r="X88" i="23" s="1"/>
  <c r="Y88" i="23" s="1"/>
  <c r="Z88" i="23" s="1"/>
  <c r="V89" i="23"/>
  <c r="H92" i="15"/>
  <c r="I92" i="15" s="1"/>
  <c r="M42" i="19"/>
  <c r="O42" i="19" s="1"/>
  <c r="P92" i="15"/>
  <c r="N92" i="15"/>
  <c r="Q92" i="15"/>
  <c r="O92" i="15"/>
  <c r="AG92" i="15" s="1"/>
  <c r="AH91" i="15"/>
  <c r="W90" i="15" s="1"/>
  <c r="X90" i="15" s="1"/>
  <c r="Y90" i="15" s="1"/>
  <c r="W44" i="19"/>
  <c r="T39" i="20"/>
  <c r="F44" i="17"/>
  <c r="K44" i="17"/>
  <c r="T44" i="17"/>
  <c r="V44" i="17"/>
  <c r="AC94" i="15"/>
  <c r="C94" i="15"/>
  <c r="AK93" i="15"/>
  <c r="E93" i="15"/>
  <c r="F93" i="15" s="1"/>
  <c r="AM93" i="15"/>
  <c r="V93" i="15"/>
  <c r="AN93" i="15"/>
  <c r="AF93" i="15"/>
  <c r="AO93" i="15"/>
  <c r="AE93" i="15"/>
  <c r="AJ93" i="15"/>
  <c r="AJ42" i="20"/>
  <c r="BF40" i="20"/>
  <c r="U40" i="20" s="1"/>
  <c r="L42" i="20"/>
  <c r="F41" i="20"/>
  <c r="I42" i="19"/>
  <c r="R42" i="19" s="1"/>
  <c r="P42" i="19"/>
  <c r="H42" i="19"/>
  <c r="F43" i="19"/>
  <c r="AP42" i="20"/>
  <c r="AN42" i="20"/>
  <c r="AL42" i="20"/>
  <c r="AG42" i="20"/>
  <c r="E42" i="20"/>
  <c r="W42" i="20" s="1"/>
  <c r="AO42" i="20"/>
  <c r="AM42" i="20"/>
  <c r="AK42" i="20"/>
  <c r="AF42" i="20"/>
  <c r="N40" i="20"/>
  <c r="M40" i="20"/>
  <c r="P40" i="20"/>
  <c r="I40" i="20"/>
  <c r="H40" i="20"/>
  <c r="AD43" i="20"/>
  <c r="C43" i="20"/>
  <c r="AI39" i="20"/>
  <c r="X38" i="20" s="1"/>
  <c r="Y38" i="20" s="1"/>
  <c r="Z38" i="20" s="1"/>
  <c r="V39" i="20"/>
  <c r="AN44" i="19"/>
  <c r="AL44" i="19"/>
  <c r="AG44" i="19"/>
  <c r="AF44" i="19"/>
  <c r="AM44" i="19"/>
  <c r="AK44" i="19"/>
  <c r="AP44" i="19"/>
  <c r="AO44" i="19"/>
  <c r="E44" i="19"/>
  <c r="AD45" i="19"/>
  <c r="C45" i="19"/>
  <c r="AM44" i="17"/>
  <c r="AL44" i="17"/>
  <c r="G43" i="17"/>
  <c r="P43" i="17" s="1"/>
  <c r="H43" i="17"/>
  <c r="Q43" i="17" s="1"/>
  <c r="N43" i="17"/>
  <c r="AJ44" i="17"/>
  <c r="O43" i="17"/>
  <c r="AX43" i="17" s="1"/>
  <c r="C45" i="17"/>
  <c r="AC45" i="17"/>
  <c r="AN44" i="17"/>
  <c r="E44" i="17"/>
  <c r="H44" i="17" s="1"/>
  <c r="AO44" i="17"/>
  <c r="AM92" i="23" l="1"/>
  <c r="F91" i="23"/>
  <c r="G91" i="23" s="1"/>
  <c r="AP92" i="23"/>
  <c r="AL92" i="23"/>
  <c r="E92" i="23"/>
  <c r="W92" i="23" s="1"/>
  <c r="AO92" i="23"/>
  <c r="AG92" i="23"/>
  <c r="AN92" i="23"/>
  <c r="AK92" i="23"/>
  <c r="L92" i="23"/>
  <c r="AJ92" i="23"/>
  <c r="AF92" i="23"/>
  <c r="M92" i="23" s="1"/>
  <c r="J90" i="23"/>
  <c r="T90" i="23"/>
  <c r="AH90" i="23"/>
  <c r="BA90" i="23"/>
  <c r="AD93" i="23"/>
  <c r="C93" i="23"/>
  <c r="G43" i="19"/>
  <c r="I43" i="19" s="1"/>
  <c r="L43" i="19"/>
  <c r="N43" i="19" s="1"/>
  <c r="BA92" i="15"/>
  <c r="T92" i="15" s="1"/>
  <c r="S92" i="15"/>
  <c r="U92" i="15" s="1"/>
  <c r="H93" i="15"/>
  <c r="G93" i="15"/>
  <c r="K93" i="15"/>
  <c r="J42" i="19"/>
  <c r="D94" i="15"/>
  <c r="AL94" i="15" s="1"/>
  <c r="AB95" i="15"/>
  <c r="Q40" i="20"/>
  <c r="R40" i="20"/>
  <c r="O40" i="20"/>
  <c r="Q42" i="19"/>
  <c r="T42" i="19" s="1"/>
  <c r="AE42" i="19"/>
  <c r="AH42" i="19"/>
  <c r="BA42" i="19"/>
  <c r="U42" i="19" s="1"/>
  <c r="M43" i="19"/>
  <c r="D43" i="20"/>
  <c r="AC44" i="20"/>
  <c r="J40" i="20"/>
  <c r="BA40" i="20"/>
  <c r="AH40" i="20"/>
  <c r="G41" i="20"/>
  <c r="H43" i="19"/>
  <c r="D45" i="19"/>
  <c r="AC46" i="19"/>
  <c r="G44" i="17"/>
  <c r="I43" i="17"/>
  <c r="S43" i="17"/>
  <c r="U43" i="17" s="1"/>
  <c r="AB46" i="17"/>
  <c r="D45" i="17"/>
  <c r="W42" i="17"/>
  <c r="X42" i="17" s="1"/>
  <c r="Y42" i="17" s="1"/>
  <c r="N92" i="23" l="1"/>
  <c r="O92" i="23" s="1"/>
  <c r="BF91" i="23"/>
  <c r="U91" i="23" s="1"/>
  <c r="P91" i="23"/>
  <c r="I91" i="23"/>
  <c r="R91" i="23" s="1"/>
  <c r="H91" i="23"/>
  <c r="Q91" i="23" s="1"/>
  <c r="AC94" i="23"/>
  <c r="D93" i="23"/>
  <c r="AI90" i="23"/>
  <c r="X89" i="23" s="1"/>
  <c r="Y89" i="23" s="1"/>
  <c r="Z89" i="23" s="1"/>
  <c r="V90" i="23"/>
  <c r="AH92" i="15"/>
  <c r="W91" i="15" s="1"/>
  <c r="X91" i="15" s="1"/>
  <c r="Y91" i="15" s="1"/>
  <c r="P43" i="19"/>
  <c r="AE43" i="19" s="1"/>
  <c r="R43" i="19"/>
  <c r="Q43" i="19"/>
  <c r="I93" i="15"/>
  <c r="L93" i="15"/>
  <c r="P93" i="15" s="1"/>
  <c r="M93" i="15"/>
  <c r="Q93" i="15" s="1"/>
  <c r="O93" i="15"/>
  <c r="BA93" i="15" s="1"/>
  <c r="T93" i="15" s="1"/>
  <c r="W45" i="19"/>
  <c r="F45" i="17"/>
  <c r="V45" i="17"/>
  <c r="T45" i="17"/>
  <c r="K45" i="17"/>
  <c r="C95" i="15"/>
  <c r="AC95" i="15"/>
  <c r="E94" i="15"/>
  <c r="K94" i="15" s="1"/>
  <c r="AE94" i="15"/>
  <c r="AO94" i="15"/>
  <c r="AF94" i="15"/>
  <c r="V94" i="15"/>
  <c r="AJ94" i="15"/>
  <c r="AK94" i="15"/>
  <c r="AM94" i="15"/>
  <c r="AN94" i="15"/>
  <c r="AJ43" i="20"/>
  <c r="BF41" i="20"/>
  <c r="U41" i="20" s="1"/>
  <c r="L43" i="20"/>
  <c r="F42" i="20"/>
  <c r="T40" i="20"/>
  <c r="V40" i="20" s="1"/>
  <c r="V42" i="19"/>
  <c r="AI42" i="19"/>
  <c r="X41" i="19" s="1"/>
  <c r="Y41" i="19" s="1"/>
  <c r="Z41" i="19" s="1"/>
  <c r="F44" i="19"/>
  <c r="M41" i="20"/>
  <c r="N41" i="20"/>
  <c r="AO43" i="20"/>
  <c r="AM43" i="20"/>
  <c r="AK43" i="20"/>
  <c r="AF43" i="20"/>
  <c r="AP43" i="20"/>
  <c r="AN43" i="20"/>
  <c r="AL43" i="20"/>
  <c r="AG43" i="20"/>
  <c r="E43" i="20"/>
  <c r="W43" i="20" s="1"/>
  <c r="P41" i="20"/>
  <c r="H41" i="20"/>
  <c r="I41" i="20"/>
  <c r="AD44" i="20"/>
  <c r="C44" i="20"/>
  <c r="J43" i="19"/>
  <c r="O43" i="19"/>
  <c r="AG45" i="19"/>
  <c r="AF45" i="19"/>
  <c r="AM45" i="19"/>
  <c r="AN45" i="19"/>
  <c r="AL45" i="19"/>
  <c r="AK45" i="19"/>
  <c r="AP45" i="19"/>
  <c r="AO45" i="19"/>
  <c r="E45" i="19"/>
  <c r="AD46" i="19"/>
  <c r="C46" i="19"/>
  <c r="AL45" i="17"/>
  <c r="AM45" i="17"/>
  <c r="M44" i="17"/>
  <c r="Q44" i="17" s="1"/>
  <c r="L44" i="17"/>
  <c r="I44" i="17"/>
  <c r="AJ45" i="17"/>
  <c r="O44" i="17"/>
  <c r="C46" i="17"/>
  <c r="AC46" i="17"/>
  <c r="AN45" i="17"/>
  <c r="E45" i="17"/>
  <c r="AO45" i="17"/>
  <c r="T43" i="19" l="1"/>
  <c r="V43" i="19" s="1"/>
  <c r="AH43" i="19"/>
  <c r="BA43" i="19"/>
  <c r="U43" i="19" s="1"/>
  <c r="AM93" i="23"/>
  <c r="F92" i="23"/>
  <c r="G92" i="23" s="1"/>
  <c r="AP93" i="23"/>
  <c r="AL93" i="23"/>
  <c r="E93" i="23"/>
  <c r="W93" i="23" s="1"/>
  <c r="AN93" i="23"/>
  <c r="AF93" i="23"/>
  <c r="L93" i="23"/>
  <c r="AO93" i="23"/>
  <c r="AK93" i="23"/>
  <c r="AG93" i="23"/>
  <c r="AJ93" i="23"/>
  <c r="T91" i="23"/>
  <c r="AH91" i="23"/>
  <c r="BA91" i="23"/>
  <c r="AD94" i="23"/>
  <c r="C94" i="23"/>
  <c r="J91" i="23"/>
  <c r="L94" i="15"/>
  <c r="L44" i="19"/>
  <c r="M44" i="19" s="1"/>
  <c r="G44" i="19"/>
  <c r="F94" i="15"/>
  <c r="G94" i="15" s="1"/>
  <c r="N93" i="15"/>
  <c r="S93" i="15"/>
  <c r="U93" i="15" s="1"/>
  <c r="M94" i="15"/>
  <c r="AG93" i="15"/>
  <c r="AB96" i="15"/>
  <c r="D95" i="15"/>
  <c r="AL95" i="15" s="1"/>
  <c r="AI40" i="20"/>
  <c r="X39" i="20" s="1"/>
  <c r="Y39" i="20" s="1"/>
  <c r="Z39" i="20" s="1"/>
  <c r="Q41" i="20"/>
  <c r="R41" i="20"/>
  <c r="O41" i="20"/>
  <c r="AC45" i="20"/>
  <c r="D44" i="20"/>
  <c r="J41" i="20"/>
  <c r="AH41" i="20"/>
  <c r="BA41" i="20"/>
  <c r="G42" i="20"/>
  <c r="AI43" i="19"/>
  <c r="X42" i="19" s="1"/>
  <c r="Y42" i="19" s="1"/>
  <c r="Z42" i="19" s="1"/>
  <c r="D46" i="19"/>
  <c r="AC47" i="19"/>
  <c r="L45" i="17"/>
  <c r="M45" i="17"/>
  <c r="N44" i="17"/>
  <c r="P44" i="17"/>
  <c r="S44" i="17" s="1"/>
  <c r="U44" i="17" s="1"/>
  <c r="AX44" i="17"/>
  <c r="AB47" i="17"/>
  <c r="D46" i="17"/>
  <c r="AI91" i="23" l="1"/>
  <c r="V91" i="23"/>
  <c r="M93" i="23"/>
  <c r="AC95" i="23"/>
  <c r="D94" i="23"/>
  <c r="X90" i="23"/>
  <c r="Y90" i="23" s="1"/>
  <c r="Z90" i="23" s="1"/>
  <c r="N93" i="23"/>
  <c r="BF92" i="23"/>
  <c r="U92" i="23" s="1"/>
  <c r="P92" i="23"/>
  <c r="H92" i="23"/>
  <c r="Q92" i="23" s="1"/>
  <c r="I92" i="23"/>
  <c r="R92" i="23" s="1"/>
  <c r="P94" i="15"/>
  <c r="N94" i="15"/>
  <c r="P44" i="19"/>
  <c r="AE44" i="19" s="1"/>
  <c r="N44" i="19"/>
  <c r="O44" i="19" s="1"/>
  <c r="I44" i="19"/>
  <c r="H44" i="19"/>
  <c r="O94" i="15"/>
  <c r="AH93" i="15"/>
  <c r="W92" i="15" s="1"/>
  <c r="X92" i="15" s="1"/>
  <c r="Y92" i="15" s="1"/>
  <c r="H94" i="15"/>
  <c r="W46" i="19"/>
  <c r="F46" i="17"/>
  <c r="V46" i="17"/>
  <c r="K46" i="17"/>
  <c r="T46" i="17"/>
  <c r="BA44" i="19"/>
  <c r="U44" i="19" s="1"/>
  <c r="AF95" i="15"/>
  <c r="AO95" i="15"/>
  <c r="AJ95" i="15"/>
  <c r="AK95" i="15"/>
  <c r="V95" i="15"/>
  <c r="AM95" i="15"/>
  <c r="AN95" i="15"/>
  <c r="E95" i="15"/>
  <c r="K95" i="15" s="1"/>
  <c r="AE95" i="15"/>
  <c r="AC96" i="15"/>
  <c r="C96" i="15"/>
  <c r="BA94" i="15"/>
  <c r="T94" i="15" s="1"/>
  <c r="AG94" i="15"/>
  <c r="AJ44" i="20"/>
  <c r="BF42" i="20"/>
  <c r="U42" i="20" s="1"/>
  <c r="T41" i="20"/>
  <c r="V41" i="20" s="1"/>
  <c r="L44" i="20"/>
  <c r="F43" i="20"/>
  <c r="F45" i="19"/>
  <c r="P42" i="20"/>
  <c r="I42" i="20"/>
  <c r="H42" i="20"/>
  <c r="AD45" i="20"/>
  <c r="C45" i="20"/>
  <c r="M42" i="20"/>
  <c r="N42" i="20"/>
  <c r="AP44" i="20"/>
  <c r="AN44" i="20"/>
  <c r="AL44" i="20"/>
  <c r="AG44" i="20"/>
  <c r="E44" i="20"/>
  <c r="W44" i="20" s="1"/>
  <c r="AO44" i="20"/>
  <c r="AM44" i="20"/>
  <c r="AK44" i="20"/>
  <c r="AF44" i="20"/>
  <c r="AN46" i="19"/>
  <c r="AL46" i="19"/>
  <c r="AG46" i="19"/>
  <c r="AF46" i="19"/>
  <c r="AM46" i="19"/>
  <c r="AK46" i="19"/>
  <c r="AP46" i="19"/>
  <c r="AO46" i="19"/>
  <c r="E46" i="19"/>
  <c r="AD47" i="19"/>
  <c r="C47" i="19"/>
  <c r="AM46" i="17"/>
  <c r="AL46" i="17"/>
  <c r="G45" i="17"/>
  <c r="P45" i="17" s="1"/>
  <c r="H45" i="17"/>
  <c r="Q45" i="17" s="1"/>
  <c r="AJ46" i="17"/>
  <c r="O45" i="17"/>
  <c r="AX45" i="17" s="1"/>
  <c r="W43" i="17"/>
  <c r="X43" i="17" s="1"/>
  <c r="Y43" i="17" s="1"/>
  <c r="N45" i="17"/>
  <c r="C47" i="17"/>
  <c r="AC47" i="17"/>
  <c r="AN46" i="17"/>
  <c r="E46" i="17"/>
  <c r="M46" i="17" s="1"/>
  <c r="AO46" i="17"/>
  <c r="O93" i="23" l="1"/>
  <c r="R44" i="19"/>
  <c r="AM94" i="23"/>
  <c r="F93" i="23"/>
  <c r="G93" i="23" s="1"/>
  <c r="AP94" i="23"/>
  <c r="AL94" i="23"/>
  <c r="E94" i="23"/>
  <c r="W94" i="23" s="1"/>
  <c r="AK94" i="23"/>
  <c r="AG94" i="23"/>
  <c r="AO94" i="23"/>
  <c r="AF94" i="23"/>
  <c r="AJ94" i="23"/>
  <c r="AN94" i="23"/>
  <c r="L94" i="23"/>
  <c r="J92" i="23"/>
  <c r="AD95" i="23"/>
  <c r="C95" i="23"/>
  <c r="T92" i="23"/>
  <c r="AH92" i="23"/>
  <c r="BA92" i="23"/>
  <c r="AH44" i="19"/>
  <c r="J44" i="19"/>
  <c r="L45" i="19"/>
  <c r="G45" i="19"/>
  <c r="H45" i="19" s="1"/>
  <c r="Q44" i="19"/>
  <c r="I94" i="15"/>
  <c r="Q94" i="15"/>
  <c r="S94" i="15" s="1"/>
  <c r="U94" i="15" s="1"/>
  <c r="M95" i="15"/>
  <c r="L95" i="15"/>
  <c r="F95" i="15"/>
  <c r="O95" i="15" s="1"/>
  <c r="D96" i="15"/>
  <c r="AL96" i="15" s="1"/>
  <c r="AB97" i="15"/>
  <c r="AI41" i="20"/>
  <c r="X40" i="20" s="1"/>
  <c r="Y40" i="20" s="1"/>
  <c r="Z40" i="20" s="1"/>
  <c r="O42" i="20"/>
  <c r="M45" i="19"/>
  <c r="N45" i="19"/>
  <c r="G43" i="20"/>
  <c r="BA42" i="20"/>
  <c r="AH42" i="20"/>
  <c r="R42" i="20"/>
  <c r="D45" i="20"/>
  <c r="AC46" i="20"/>
  <c r="Q42" i="20"/>
  <c r="J42" i="20"/>
  <c r="D47" i="19"/>
  <c r="AC48" i="19"/>
  <c r="L46" i="17"/>
  <c r="I45" i="17"/>
  <c r="S45" i="17"/>
  <c r="U45" i="17" s="1"/>
  <c r="AB48" i="17"/>
  <c r="D47" i="17"/>
  <c r="T44" i="19" l="1"/>
  <c r="V44" i="19" s="1"/>
  <c r="AC96" i="23"/>
  <c r="D95" i="23"/>
  <c r="M94" i="23"/>
  <c r="AI92" i="23"/>
  <c r="X91" i="23" s="1"/>
  <c r="Y91" i="23" s="1"/>
  <c r="Z91" i="23" s="1"/>
  <c r="V92" i="23"/>
  <c r="N94" i="23"/>
  <c r="BF93" i="23"/>
  <c r="U93" i="23" s="1"/>
  <c r="P93" i="23"/>
  <c r="H93" i="23"/>
  <c r="Q93" i="23" s="1"/>
  <c r="I93" i="23"/>
  <c r="R93" i="23" s="1"/>
  <c r="Q45" i="19"/>
  <c r="P45" i="19"/>
  <c r="AE45" i="19" s="1"/>
  <c r="I45" i="19"/>
  <c r="R45" i="19" s="1"/>
  <c r="AI44" i="19"/>
  <c r="X43" i="19" s="1"/>
  <c r="Y43" i="19" s="1"/>
  <c r="Z43" i="19" s="1"/>
  <c r="N95" i="15"/>
  <c r="AH94" i="15"/>
  <c r="W93" i="15" s="1"/>
  <c r="X93" i="15" s="1"/>
  <c r="Y93" i="15" s="1"/>
  <c r="G95" i="15"/>
  <c r="P95" i="15" s="1"/>
  <c r="H95" i="15"/>
  <c r="Q95" i="15" s="1"/>
  <c r="W47" i="19"/>
  <c r="F47" i="17"/>
  <c r="K47" i="17"/>
  <c r="T47" i="17"/>
  <c r="V47" i="17"/>
  <c r="C97" i="15"/>
  <c r="AC97" i="15"/>
  <c r="BA95" i="15"/>
  <c r="T95" i="15" s="1"/>
  <c r="AG95" i="15"/>
  <c r="AM96" i="15"/>
  <c r="AN96" i="15"/>
  <c r="AE96" i="15"/>
  <c r="AO96" i="15"/>
  <c r="E96" i="15"/>
  <c r="K96" i="15" s="1"/>
  <c r="AJ96" i="15"/>
  <c r="AF96" i="15"/>
  <c r="V96" i="15"/>
  <c r="AK96" i="15"/>
  <c r="AJ45" i="20"/>
  <c r="BF43" i="20"/>
  <c r="U43" i="20" s="1"/>
  <c r="L45" i="20"/>
  <c r="F44" i="20"/>
  <c r="T42" i="20"/>
  <c r="AI42" i="20" s="1"/>
  <c r="X41" i="20" s="1"/>
  <c r="Y41" i="20" s="1"/>
  <c r="Z41" i="20" s="1"/>
  <c r="F46" i="19"/>
  <c r="AO45" i="20"/>
  <c r="AM45" i="20"/>
  <c r="AK45" i="20"/>
  <c r="AF45" i="20"/>
  <c r="AP45" i="20"/>
  <c r="AN45" i="20"/>
  <c r="AL45" i="20"/>
  <c r="AG45" i="20"/>
  <c r="E45" i="20"/>
  <c r="W45" i="20" s="1"/>
  <c r="M43" i="20"/>
  <c r="N43" i="20"/>
  <c r="AD46" i="20"/>
  <c r="C46" i="20"/>
  <c r="P43" i="20"/>
  <c r="H43" i="20"/>
  <c r="I43" i="20"/>
  <c r="BA45" i="19"/>
  <c r="U45" i="19" s="1"/>
  <c r="AH45" i="19"/>
  <c r="O45" i="19"/>
  <c r="AG47" i="19"/>
  <c r="AF47" i="19"/>
  <c r="AM47" i="19"/>
  <c r="AN47" i="19"/>
  <c r="AL47" i="19"/>
  <c r="AK47" i="19"/>
  <c r="AP47" i="19"/>
  <c r="AO47" i="19"/>
  <c r="E47" i="19"/>
  <c r="AD48" i="19"/>
  <c r="C48" i="19"/>
  <c r="AL47" i="17"/>
  <c r="AM47" i="17"/>
  <c r="O46" i="17"/>
  <c r="AX46" i="17" s="1"/>
  <c r="H46" i="17"/>
  <c r="Q46" i="17" s="1"/>
  <c r="G46" i="17"/>
  <c r="P46" i="17" s="1"/>
  <c r="AJ47" i="17"/>
  <c r="N46" i="17"/>
  <c r="W44" i="17"/>
  <c r="X44" i="17" s="1"/>
  <c r="Y44" i="17" s="1"/>
  <c r="C48" i="17"/>
  <c r="AC48" i="17"/>
  <c r="AN47" i="17"/>
  <c r="E47" i="17"/>
  <c r="L47" i="17" s="1"/>
  <c r="AO47" i="17"/>
  <c r="O94" i="23" l="1"/>
  <c r="T45" i="19"/>
  <c r="V45" i="19" s="1"/>
  <c r="J45" i="19"/>
  <c r="T93" i="23"/>
  <c r="AH93" i="23"/>
  <c r="BA93" i="23"/>
  <c r="AM95" i="23"/>
  <c r="F94" i="23"/>
  <c r="G94" i="23" s="1"/>
  <c r="AP95" i="23"/>
  <c r="AL95" i="23"/>
  <c r="E95" i="23"/>
  <c r="W95" i="23" s="1"/>
  <c r="AJ95" i="23"/>
  <c r="AK95" i="23"/>
  <c r="L95" i="23"/>
  <c r="AG95" i="23"/>
  <c r="AO95" i="23"/>
  <c r="AN95" i="23"/>
  <c r="AF95" i="23"/>
  <c r="M95" i="23" s="1"/>
  <c r="J93" i="23"/>
  <c r="AD96" i="23"/>
  <c r="C96" i="23"/>
  <c r="F96" i="15"/>
  <c r="G96" i="15" s="1"/>
  <c r="G46" i="19"/>
  <c r="L46" i="19"/>
  <c r="S95" i="15"/>
  <c r="U95" i="15" s="1"/>
  <c r="I95" i="15"/>
  <c r="M96" i="15"/>
  <c r="L96" i="15"/>
  <c r="AB98" i="15"/>
  <c r="D97" i="15"/>
  <c r="AL97" i="15" s="1"/>
  <c r="R43" i="20"/>
  <c r="V42" i="20"/>
  <c r="Q43" i="20"/>
  <c r="O43" i="20"/>
  <c r="AC47" i="20"/>
  <c r="D46" i="20"/>
  <c r="AH43" i="20"/>
  <c r="BA43" i="20"/>
  <c r="G44" i="20"/>
  <c r="J43" i="20"/>
  <c r="D48" i="19"/>
  <c r="AC49" i="19"/>
  <c r="M47" i="17"/>
  <c r="I46" i="17"/>
  <c r="O47" i="17"/>
  <c r="S46" i="17"/>
  <c r="AB49" i="17"/>
  <c r="D48" i="17"/>
  <c r="N95" i="23" l="1"/>
  <c r="O95" i="23" s="1"/>
  <c r="AI45" i="19"/>
  <c r="X44" i="19" s="1"/>
  <c r="Y44" i="19" s="1"/>
  <c r="Z44" i="19" s="1"/>
  <c r="P46" i="19"/>
  <c r="AE46" i="19" s="1"/>
  <c r="AC97" i="23"/>
  <c r="D96" i="23"/>
  <c r="BF94" i="23"/>
  <c r="U94" i="23" s="1"/>
  <c r="P94" i="23"/>
  <c r="H94" i="23"/>
  <c r="Q94" i="23" s="1"/>
  <c r="I94" i="23"/>
  <c r="R94" i="23" s="1"/>
  <c r="AI93" i="23"/>
  <c r="X92" i="23" s="1"/>
  <c r="Y92" i="23" s="1"/>
  <c r="Z92" i="23" s="1"/>
  <c r="V93" i="23"/>
  <c r="O96" i="15"/>
  <c r="AG96" i="15" s="1"/>
  <c r="P96" i="15"/>
  <c r="H96" i="15"/>
  <c r="I96" i="15" s="1"/>
  <c r="N46" i="19"/>
  <c r="M46" i="19"/>
  <c r="I46" i="19"/>
  <c r="H46" i="19"/>
  <c r="T43" i="20"/>
  <c r="V43" i="20" s="1"/>
  <c r="AH95" i="15"/>
  <c r="W94" i="15" s="1"/>
  <c r="X94" i="15" s="1"/>
  <c r="Y94" i="15" s="1"/>
  <c r="N96" i="15"/>
  <c r="W48" i="19"/>
  <c r="F48" i="17"/>
  <c r="V48" i="17"/>
  <c r="T48" i="17"/>
  <c r="K48" i="17"/>
  <c r="AK97" i="15"/>
  <c r="AF97" i="15"/>
  <c r="E97" i="15"/>
  <c r="K97" i="15" s="1"/>
  <c r="AJ97" i="15"/>
  <c r="AN97" i="15"/>
  <c r="V97" i="15"/>
  <c r="AM97" i="15"/>
  <c r="AO97" i="15"/>
  <c r="AE97" i="15"/>
  <c r="C98" i="15"/>
  <c r="AC98" i="15"/>
  <c r="AJ46" i="20"/>
  <c r="BF44" i="20"/>
  <c r="U44" i="20" s="1"/>
  <c r="L46" i="20"/>
  <c r="F45" i="20"/>
  <c r="F47" i="19"/>
  <c r="P44" i="20"/>
  <c r="I44" i="20"/>
  <c r="H44" i="20"/>
  <c r="N44" i="20"/>
  <c r="M44" i="20"/>
  <c r="AD47" i="20"/>
  <c r="C47" i="20"/>
  <c r="AP46" i="20"/>
  <c r="AN46" i="20"/>
  <c r="AL46" i="20"/>
  <c r="AG46" i="20"/>
  <c r="E46" i="20"/>
  <c r="W46" i="20" s="1"/>
  <c r="AO46" i="20"/>
  <c r="AM46" i="20"/>
  <c r="AK46" i="20"/>
  <c r="AF46" i="20"/>
  <c r="AN48" i="19"/>
  <c r="AL48" i="19"/>
  <c r="AG48" i="19"/>
  <c r="AF48" i="19"/>
  <c r="AM48" i="19"/>
  <c r="AK48" i="19"/>
  <c r="AP48" i="19"/>
  <c r="AO48" i="19"/>
  <c r="E48" i="19"/>
  <c r="AD49" i="19"/>
  <c r="C49" i="19"/>
  <c r="AM48" i="17"/>
  <c r="AL48" i="17"/>
  <c r="G47" i="17"/>
  <c r="P47" i="17" s="1"/>
  <c r="H47" i="17"/>
  <c r="AJ48" i="17"/>
  <c r="N47" i="17"/>
  <c r="W45" i="17"/>
  <c r="X45" i="17" s="1"/>
  <c r="Y45" i="17" s="1"/>
  <c r="C49" i="17"/>
  <c r="AC49" i="17"/>
  <c r="AX47" i="17"/>
  <c r="AN48" i="17"/>
  <c r="E48" i="17"/>
  <c r="M48" i="17" s="1"/>
  <c r="AO48" i="17"/>
  <c r="AH46" i="19" l="1"/>
  <c r="BA46" i="19"/>
  <c r="U46" i="19" s="1"/>
  <c r="AI43" i="20"/>
  <c r="X42" i="20" s="1"/>
  <c r="Y42" i="20" s="1"/>
  <c r="Z42" i="20" s="1"/>
  <c r="BA96" i="15"/>
  <c r="T96" i="15" s="1"/>
  <c r="R46" i="19"/>
  <c r="J94" i="23"/>
  <c r="AM96" i="23"/>
  <c r="F95" i="23"/>
  <c r="G95" i="23" s="1"/>
  <c r="AP96" i="23"/>
  <c r="AL96" i="23"/>
  <c r="E96" i="23"/>
  <c r="W96" i="23" s="1"/>
  <c r="AO96" i="23"/>
  <c r="AG96" i="23"/>
  <c r="AJ96" i="23"/>
  <c r="AF96" i="23"/>
  <c r="AK96" i="23"/>
  <c r="AN96" i="23"/>
  <c r="L96" i="23"/>
  <c r="N96" i="23" s="1"/>
  <c r="T94" i="23"/>
  <c r="AH94" i="23"/>
  <c r="BA94" i="23"/>
  <c r="AD97" i="23"/>
  <c r="C97" i="23"/>
  <c r="Q96" i="15"/>
  <c r="S96" i="15" s="1"/>
  <c r="U96" i="15" s="1"/>
  <c r="M97" i="15"/>
  <c r="O46" i="19"/>
  <c r="J46" i="19"/>
  <c r="Q46" i="19"/>
  <c r="G47" i="19"/>
  <c r="L47" i="19"/>
  <c r="N47" i="19" s="1"/>
  <c r="F97" i="15"/>
  <c r="O97" i="15" s="1"/>
  <c r="L97" i="15"/>
  <c r="D98" i="15"/>
  <c r="AL98" i="15" s="1"/>
  <c r="AB99" i="15"/>
  <c r="O44" i="20"/>
  <c r="R44" i="20"/>
  <c r="G45" i="20"/>
  <c r="BA44" i="20"/>
  <c r="AH44" i="20"/>
  <c r="D47" i="20"/>
  <c r="AC48" i="20"/>
  <c r="Q44" i="20"/>
  <c r="J44" i="20"/>
  <c r="D49" i="19"/>
  <c r="AC50" i="19"/>
  <c r="L48" i="17"/>
  <c r="I47" i="17"/>
  <c r="Q47" i="17"/>
  <c r="S47" i="17" s="1"/>
  <c r="U47" i="17" s="1"/>
  <c r="AB50" i="17"/>
  <c r="D49" i="17"/>
  <c r="T46" i="19" l="1"/>
  <c r="N97" i="15"/>
  <c r="M96" i="23"/>
  <c r="X93" i="23"/>
  <c r="Y93" i="23" s="1"/>
  <c r="Z93" i="23" s="1"/>
  <c r="BF95" i="23"/>
  <c r="U95" i="23" s="1"/>
  <c r="P95" i="23"/>
  <c r="I95" i="23"/>
  <c r="R95" i="23" s="1"/>
  <c r="H95" i="23"/>
  <c r="Q95" i="23" s="1"/>
  <c r="O96" i="23"/>
  <c r="AC98" i="23"/>
  <c r="D97" i="23"/>
  <c r="AI94" i="23"/>
  <c r="V94" i="23"/>
  <c r="AH96" i="15"/>
  <c r="W95" i="15" s="1"/>
  <c r="X95" i="15" s="1"/>
  <c r="Y95" i="15" s="1"/>
  <c r="P47" i="19"/>
  <c r="AE47" i="19" s="1"/>
  <c r="V46" i="19"/>
  <c r="AI46" i="19"/>
  <c r="X45" i="19" s="1"/>
  <c r="Y45" i="19" s="1"/>
  <c r="Z45" i="19" s="1"/>
  <c r="M47" i="19"/>
  <c r="O47" i="19" s="1"/>
  <c r="H47" i="19"/>
  <c r="I47" i="19"/>
  <c r="R47" i="19" s="1"/>
  <c r="G97" i="15"/>
  <c r="H97" i="15"/>
  <c r="Q97" i="15" s="1"/>
  <c r="W49" i="19"/>
  <c r="F49" i="17"/>
  <c r="V49" i="17"/>
  <c r="T49" i="17"/>
  <c r="K49" i="17"/>
  <c r="C99" i="15"/>
  <c r="AC99" i="15"/>
  <c r="AG97" i="15"/>
  <c r="BA97" i="15"/>
  <c r="T97" i="15" s="1"/>
  <c r="E98" i="15"/>
  <c r="K98" i="15" s="1"/>
  <c r="AJ98" i="15"/>
  <c r="AM98" i="15"/>
  <c r="AO98" i="15"/>
  <c r="AE98" i="15"/>
  <c r="AF98" i="15"/>
  <c r="AN98" i="15"/>
  <c r="V98" i="15"/>
  <c r="AK98" i="15"/>
  <c r="AJ47" i="20"/>
  <c r="BF45" i="20"/>
  <c r="U45" i="20" s="1"/>
  <c r="L47" i="20"/>
  <c r="F46" i="20"/>
  <c r="T44" i="20"/>
  <c r="AI44" i="20" s="1"/>
  <c r="X43" i="20" s="1"/>
  <c r="Y43" i="20" s="1"/>
  <c r="Z43" i="20" s="1"/>
  <c r="F48" i="19"/>
  <c r="AO47" i="20"/>
  <c r="AM47" i="20"/>
  <c r="AK47" i="20"/>
  <c r="AF47" i="20"/>
  <c r="AP47" i="20"/>
  <c r="AN47" i="20"/>
  <c r="AL47" i="20"/>
  <c r="AG47" i="20"/>
  <c r="E47" i="20"/>
  <c r="W47" i="20" s="1"/>
  <c r="M45" i="20"/>
  <c r="N45" i="20"/>
  <c r="AD48" i="20"/>
  <c r="C48" i="20"/>
  <c r="P45" i="20"/>
  <c r="H45" i="20"/>
  <c r="I45" i="20"/>
  <c r="AG49" i="19"/>
  <c r="AF49" i="19"/>
  <c r="AM49" i="19"/>
  <c r="AN49" i="19"/>
  <c r="AL49" i="19"/>
  <c r="AK49" i="19"/>
  <c r="AP49" i="19"/>
  <c r="AO49" i="19"/>
  <c r="E49" i="19"/>
  <c r="AD50" i="19"/>
  <c r="C50" i="19"/>
  <c r="AL49" i="17"/>
  <c r="AM49" i="17"/>
  <c r="H48" i="17"/>
  <c r="Q48" i="17" s="1"/>
  <c r="G48" i="17"/>
  <c r="P48" i="17" s="1"/>
  <c r="AJ49" i="17"/>
  <c r="N48" i="17"/>
  <c r="O48" i="17"/>
  <c r="AX48" i="17" s="1"/>
  <c r="C50" i="17"/>
  <c r="AC50" i="17"/>
  <c r="AN49" i="17"/>
  <c r="E49" i="17"/>
  <c r="M49" i="17" s="1"/>
  <c r="AO49" i="17"/>
  <c r="BA47" i="19" l="1"/>
  <c r="U47" i="19" s="1"/>
  <c r="AH47" i="19"/>
  <c r="J95" i="23"/>
  <c r="AM97" i="23"/>
  <c r="F96" i="23"/>
  <c r="G96" i="23" s="1"/>
  <c r="AP97" i="23"/>
  <c r="AL97" i="23"/>
  <c r="E97" i="23"/>
  <c r="W97" i="23" s="1"/>
  <c r="AN97" i="23"/>
  <c r="AF97" i="23"/>
  <c r="L97" i="23"/>
  <c r="AJ97" i="23"/>
  <c r="AG97" i="23"/>
  <c r="AK97" i="23"/>
  <c r="AO97" i="23"/>
  <c r="M97" i="23"/>
  <c r="AD98" i="23"/>
  <c r="C98" i="23"/>
  <c r="T95" i="23"/>
  <c r="AH95" i="23"/>
  <c r="BA95" i="23"/>
  <c r="J47" i="19"/>
  <c r="G48" i="19"/>
  <c r="H48" i="19" s="1"/>
  <c r="L48" i="19"/>
  <c r="N48" i="19" s="1"/>
  <c r="Q47" i="19"/>
  <c r="T47" i="19" s="1"/>
  <c r="V47" i="19" s="1"/>
  <c r="P97" i="15"/>
  <c r="S97" i="15" s="1"/>
  <c r="U97" i="15" s="1"/>
  <c r="I97" i="15"/>
  <c r="M98" i="15"/>
  <c r="L98" i="15"/>
  <c r="F98" i="15"/>
  <c r="O98" i="15" s="1"/>
  <c r="D99" i="15"/>
  <c r="AL99" i="15" s="1"/>
  <c r="AB100" i="15"/>
  <c r="V44" i="20"/>
  <c r="R45" i="20"/>
  <c r="Q45" i="20"/>
  <c r="O45" i="20"/>
  <c r="AC49" i="20"/>
  <c r="D48" i="20"/>
  <c r="AH45" i="20"/>
  <c r="BA45" i="20"/>
  <c r="G46" i="20"/>
  <c r="J45" i="20"/>
  <c r="D50" i="19"/>
  <c r="AC51" i="19"/>
  <c r="L49" i="17"/>
  <c r="I48" i="17"/>
  <c r="S48" i="17"/>
  <c r="U48" i="17" s="1"/>
  <c r="AB51" i="17"/>
  <c r="D50" i="17"/>
  <c r="N97" i="23" l="1"/>
  <c r="BF96" i="23"/>
  <c r="U96" i="23" s="1"/>
  <c r="P96" i="23"/>
  <c r="I96" i="23"/>
  <c r="R96" i="23" s="1"/>
  <c r="H96" i="23"/>
  <c r="Q96" i="23" s="1"/>
  <c r="O97" i="23"/>
  <c r="AI95" i="23"/>
  <c r="X94" i="23" s="1"/>
  <c r="Y94" i="23" s="1"/>
  <c r="Z94" i="23" s="1"/>
  <c r="V95" i="23"/>
  <c r="AC99" i="23"/>
  <c r="D98" i="23"/>
  <c r="M48" i="19"/>
  <c r="P48" i="19"/>
  <c r="AE48" i="19" s="1"/>
  <c r="AI47" i="19"/>
  <c r="X46" i="19" s="1"/>
  <c r="Y46" i="19" s="1"/>
  <c r="Z46" i="19" s="1"/>
  <c r="I48" i="19"/>
  <c r="J48" i="19" s="1"/>
  <c r="AH97" i="15"/>
  <c r="W96" i="15" s="1"/>
  <c r="X96" i="15" s="1"/>
  <c r="Y96" i="15" s="1"/>
  <c r="N98" i="15"/>
  <c r="H98" i="15"/>
  <c r="Q98" i="15" s="1"/>
  <c r="G98" i="15"/>
  <c r="W50" i="19"/>
  <c r="F50" i="17"/>
  <c r="T50" i="17"/>
  <c r="V50" i="17"/>
  <c r="K50" i="17"/>
  <c r="AF99" i="15"/>
  <c r="AO99" i="15"/>
  <c r="V99" i="15"/>
  <c r="AM99" i="15"/>
  <c r="AN99" i="15"/>
  <c r="E99" i="15"/>
  <c r="K99" i="15" s="1"/>
  <c r="AE99" i="15"/>
  <c r="AJ99" i="15"/>
  <c r="AK99" i="15"/>
  <c r="C100" i="15"/>
  <c r="AC100" i="15"/>
  <c r="BA98" i="15"/>
  <c r="T98" i="15" s="1"/>
  <c r="AG98" i="15"/>
  <c r="AJ48" i="20"/>
  <c r="BF46" i="20"/>
  <c r="U46" i="20" s="1"/>
  <c r="L48" i="20"/>
  <c r="F47" i="20"/>
  <c r="T45" i="20"/>
  <c r="V45" i="20" s="1"/>
  <c r="P46" i="20"/>
  <c r="I46" i="20"/>
  <c r="H46" i="20"/>
  <c r="N46" i="20"/>
  <c r="M46" i="20"/>
  <c r="AD49" i="20"/>
  <c r="C49" i="20"/>
  <c r="AP48" i="20"/>
  <c r="AN48" i="20"/>
  <c r="AL48" i="20"/>
  <c r="AG48" i="20"/>
  <c r="E48" i="20"/>
  <c r="W48" i="20" s="1"/>
  <c r="AO48" i="20"/>
  <c r="AM48" i="20"/>
  <c r="AK48" i="20"/>
  <c r="AF48" i="20"/>
  <c r="O48" i="19"/>
  <c r="Q48" i="19"/>
  <c r="F49" i="19"/>
  <c r="AN50" i="19"/>
  <c r="AL50" i="19"/>
  <c r="AG50" i="19"/>
  <c r="AF50" i="19"/>
  <c r="AM50" i="19"/>
  <c r="AK50" i="19"/>
  <c r="AP50" i="19"/>
  <c r="AO50" i="19"/>
  <c r="E50" i="19"/>
  <c r="AD51" i="19"/>
  <c r="C51" i="19"/>
  <c r="AM50" i="17"/>
  <c r="AL50" i="17"/>
  <c r="H49" i="17"/>
  <c r="Q49" i="17" s="1"/>
  <c r="G49" i="17"/>
  <c r="AJ50" i="17"/>
  <c r="W47" i="17"/>
  <c r="X47" i="17" s="1"/>
  <c r="Y47" i="17" s="1"/>
  <c r="O49" i="17"/>
  <c r="N49" i="17"/>
  <c r="C51" i="17"/>
  <c r="AC51" i="17"/>
  <c r="AN50" i="17"/>
  <c r="E50" i="17"/>
  <c r="M50" i="17" s="1"/>
  <c r="AO50" i="17"/>
  <c r="AH48" i="19" l="1"/>
  <c r="BA48" i="19"/>
  <c r="U48" i="19" s="1"/>
  <c r="AD99" i="23"/>
  <c r="C99" i="23"/>
  <c r="T96" i="23"/>
  <c r="AH96" i="23"/>
  <c r="BA96" i="23"/>
  <c r="J96" i="23"/>
  <c r="AM98" i="23"/>
  <c r="F97" i="23"/>
  <c r="G97" i="23" s="1"/>
  <c r="AP98" i="23"/>
  <c r="AL98" i="23"/>
  <c r="E98" i="23"/>
  <c r="W98" i="23" s="1"/>
  <c r="AK98" i="23"/>
  <c r="AN98" i="23"/>
  <c r="AJ98" i="23"/>
  <c r="L98" i="23"/>
  <c r="AG98" i="23"/>
  <c r="AO98" i="23"/>
  <c r="AF98" i="23"/>
  <c r="M98" i="23" s="1"/>
  <c r="L49" i="19"/>
  <c r="G49" i="19"/>
  <c r="R48" i="19"/>
  <c r="T48" i="19" s="1"/>
  <c r="F99" i="15"/>
  <c r="H99" i="15" s="1"/>
  <c r="M99" i="15"/>
  <c r="L99" i="15"/>
  <c r="P98" i="15"/>
  <c r="S98" i="15" s="1"/>
  <c r="U98" i="15" s="1"/>
  <c r="I98" i="15"/>
  <c r="D100" i="15"/>
  <c r="AL100" i="15" s="1"/>
  <c r="AB101" i="15"/>
  <c r="AI45" i="20"/>
  <c r="X44" i="20" s="1"/>
  <c r="Y44" i="20" s="1"/>
  <c r="Z44" i="20" s="1"/>
  <c r="O46" i="20"/>
  <c r="G47" i="20"/>
  <c r="BA46" i="20"/>
  <c r="AH46" i="20"/>
  <c r="R46" i="20"/>
  <c r="D49" i="20"/>
  <c r="AC50" i="20"/>
  <c r="Q46" i="20"/>
  <c r="J46" i="20"/>
  <c r="D51" i="19"/>
  <c r="AC52" i="19"/>
  <c r="I49" i="17"/>
  <c r="L50" i="17"/>
  <c r="P49" i="17"/>
  <c r="S49" i="17" s="1"/>
  <c r="U49" i="17" s="1"/>
  <c r="AX49" i="17"/>
  <c r="AB52" i="17"/>
  <c r="D51" i="17"/>
  <c r="N98" i="23" l="1"/>
  <c r="O98" i="23" s="1"/>
  <c r="BF97" i="23"/>
  <c r="U97" i="23" s="1"/>
  <c r="P97" i="23"/>
  <c r="I97" i="23"/>
  <c r="R97" i="23" s="1"/>
  <c r="H97" i="23"/>
  <c r="Q97" i="23" s="1"/>
  <c r="AI96" i="23"/>
  <c r="X95" i="23" s="1"/>
  <c r="Y95" i="23" s="1"/>
  <c r="Z95" i="23" s="1"/>
  <c r="V96" i="23"/>
  <c r="AC100" i="23"/>
  <c r="D99" i="23"/>
  <c r="G99" i="15"/>
  <c r="P99" i="15" s="1"/>
  <c r="V48" i="19"/>
  <c r="AI48" i="19"/>
  <c r="X47" i="19" s="1"/>
  <c r="Y47" i="19" s="1"/>
  <c r="Z47" i="19" s="1"/>
  <c r="O99" i="15"/>
  <c r="AG99" i="15" s="1"/>
  <c r="N99" i="15"/>
  <c r="Q99" i="15"/>
  <c r="AH98" i="15"/>
  <c r="W97" i="15" s="1"/>
  <c r="X97" i="15" s="1"/>
  <c r="Y97" i="15" s="1"/>
  <c r="W51" i="19"/>
  <c r="F51" i="17"/>
  <c r="K51" i="17"/>
  <c r="T51" i="17"/>
  <c r="V51" i="17"/>
  <c r="AC101" i="15"/>
  <c r="C101" i="15"/>
  <c r="AE100" i="15"/>
  <c r="AN100" i="15"/>
  <c r="AF100" i="15"/>
  <c r="AO100" i="15"/>
  <c r="AM100" i="15"/>
  <c r="E100" i="15"/>
  <c r="F100" i="15" s="1"/>
  <c r="AJ100" i="15"/>
  <c r="AK100" i="15"/>
  <c r="V100" i="15"/>
  <c r="AJ49" i="20"/>
  <c r="BF47" i="20"/>
  <c r="U47" i="20" s="1"/>
  <c r="L49" i="20"/>
  <c r="F48" i="20"/>
  <c r="T46" i="20"/>
  <c r="AI46" i="20" s="1"/>
  <c r="X45" i="20" s="1"/>
  <c r="Y45" i="20" s="1"/>
  <c r="Z45" i="20" s="1"/>
  <c r="M49" i="19"/>
  <c r="N49" i="19"/>
  <c r="AD50" i="20"/>
  <c r="C50" i="20"/>
  <c r="M47" i="20"/>
  <c r="N47" i="20"/>
  <c r="AO49" i="20"/>
  <c r="AM49" i="20"/>
  <c r="AK49" i="20"/>
  <c r="AF49" i="20"/>
  <c r="AP49" i="20"/>
  <c r="AN49" i="20"/>
  <c r="AL49" i="20"/>
  <c r="AG49" i="20"/>
  <c r="E49" i="20"/>
  <c r="W49" i="20" s="1"/>
  <c r="P47" i="20"/>
  <c r="H47" i="20"/>
  <c r="I47" i="20"/>
  <c r="F50" i="19"/>
  <c r="P49" i="19"/>
  <c r="AE49" i="19" s="1"/>
  <c r="I49" i="19"/>
  <c r="H49" i="19"/>
  <c r="AG51" i="19"/>
  <c r="AF51" i="19"/>
  <c r="AM51" i="19"/>
  <c r="AN51" i="19"/>
  <c r="AL51" i="19"/>
  <c r="AK51" i="19"/>
  <c r="AP51" i="19"/>
  <c r="AO51" i="19"/>
  <c r="E51" i="19"/>
  <c r="AD52" i="19"/>
  <c r="C52" i="19"/>
  <c r="AL51" i="17"/>
  <c r="AM51" i="17"/>
  <c r="H50" i="17"/>
  <c r="Q50" i="17" s="1"/>
  <c r="G50" i="17"/>
  <c r="P50" i="17" s="1"/>
  <c r="AJ51" i="17"/>
  <c r="O50" i="17"/>
  <c r="AX50" i="17" s="1"/>
  <c r="W48" i="17"/>
  <c r="X48" i="17" s="1"/>
  <c r="Y48" i="17" s="1"/>
  <c r="N50" i="17"/>
  <c r="C52" i="17"/>
  <c r="AC52" i="17"/>
  <c r="AN51" i="17"/>
  <c r="E51" i="17"/>
  <c r="L51" i="17" s="1"/>
  <c r="AO51" i="17"/>
  <c r="AD100" i="23" l="1"/>
  <c r="C100" i="23"/>
  <c r="J97" i="23"/>
  <c r="T97" i="23"/>
  <c r="AH97" i="23"/>
  <c r="BA97" i="23"/>
  <c r="AM99" i="23"/>
  <c r="F98" i="23"/>
  <c r="G98" i="23" s="1"/>
  <c r="AP99" i="23"/>
  <c r="AL99" i="23"/>
  <c r="E99" i="23"/>
  <c r="W99" i="23" s="1"/>
  <c r="AJ99" i="23"/>
  <c r="AO99" i="23"/>
  <c r="AF99" i="23"/>
  <c r="AN99" i="23"/>
  <c r="AK99" i="23"/>
  <c r="L99" i="23"/>
  <c r="AG99" i="23"/>
  <c r="I99" i="15"/>
  <c r="G100" i="15"/>
  <c r="L50" i="19"/>
  <c r="G50" i="19"/>
  <c r="S99" i="15"/>
  <c r="U99" i="15" s="1"/>
  <c r="BA99" i="15"/>
  <c r="T99" i="15" s="1"/>
  <c r="K100" i="15"/>
  <c r="M100" i="15" s="1"/>
  <c r="H100" i="15"/>
  <c r="AB102" i="15"/>
  <c r="D101" i="15"/>
  <c r="AL101" i="15" s="1"/>
  <c r="Q47" i="20"/>
  <c r="R47" i="20"/>
  <c r="V46" i="20"/>
  <c r="O47" i="20"/>
  <c r="AH47" i="20"/>
  <c r="BA47" i="20"/>
  <c r="G48" i="20"/>
  <c r="AC51" i="20"/>
  <c r="D50" i="20"/>
  <c r="J47" i="20"/>
  <c r="O49" i="19"/>
  <c r="R49" i="19"/>
  <c r="J49" i="19"/>
  <c r="Q49" i="19"/>
  <c r="BA49" i="19"/>
  <c r="U49" i="19" s="1"/>
  <c r="AH49" i="19"/>
  <c r="D52" i="19"/>
  <c r="AC53" i="19"/>
  <c r="M51" i="17"/>
  <c r="S50" i="17"/>
  <c r="U50" i="17" s="1"/>
  <c r="I50" i="17"/>
  <c r="AB53" i="17"/>
  <c r="D52" i="17"/>
  <c r="M99" i="23" l="1"/>
  <c r="N99" i="23"/>
  <c r="BF98" i="23"/>
  <c r="U98" i="23" s="1"/>
  <c r="P98" i="23"/>
  <c r="H98" i="23"/>
  <c r="Q98" i="23" s="1"/>
  <c r="I98" i="23"/>
  <c r="R98" i="23" s="1"/>
  <c r="AC101" i="23"/>
  <c r="D100" i="23"/>
  <c r="AI97" i="23"/>
  <c r="X96" i="23" s="1"/>
  <c r="Y96" i="23" s="1"/>
  <c r="Z96" i="23" s="1"/>
  <c r="V97" i="23"/>
  <c r="AH99" i="15"/>
  <c r="W98" i="15" s="1"/>
  <c r="X98" i="15" s="1"/>
  <c r="Y98" i="15" s="1"/>
  <c r="L100" i="15"/>
  <c r="P100" i="15" s="1"/>
  <c r="I100" i="15"/>
  <c r="Q100" i="15"/>
  <c r="O100" i="15"/>
  <c r="W52" i="19"/>
  <c r="F52" i="17"/>
  <c r="K52" i="17"/>
  <c r="T52" i="17"/>
  <c r="V52" i="17"/>
  <c r="AM101" i="15"/>
  <c r="AE101" i="15"/>
  <c r="AN101" i="15"/>
  <c r="AO101" i="15"/>
  <c r="E101" i="15"/>
  <c r="F101" i="15" s="1"/>
  <c r="AF101" i="15"/>
  <c r="AK101" i="15"/>
  <c r="AJ101" i="15"/>
  <c r="V101" i="15"/>
  <c r="AG100" i="15"/>
  <c r="BA100" i="15"/>
  <c r="T100" i="15" s="1"/>
  <c r="AC102" i="15"/>
  <c r="C102" i="15"/>
  <c r="T49" i="19"/>
  <c r="AI49" i="19" s="1"/>
  <c r="X48" i="19" s="1"/>
  <c r="Y48" i="19" s="1"/>
  <c r="Z48" i="19" s="1"/>
  <c r="AJ50" i="20"/>
  <c r="BF48" i="20"/>
  <c r="U48" i="20" s="1"/>
  <c r="T47" i="20"/>
  <c r="AI47" i="20" s="1"/>
  <c r="X46" i="20" s="1"/>
  <c r="Y46" i="20" s="1"/>
  <c r="Z46" i="20" s="1"/>
  <c r="L50" i="20"/>
  <c r="F49" i="20"/>
  <c r="M50" i="19"/>
  <c r="N50" i="19"/>
  <c r="AP50" i="20"/>
  <c r="AN50" i="20"/>
  <c r="AL50" i="20"/>
  <c r="AG50" i="20"/>
  <c r="E50" i="20"/>
  <c r="W50" i="20" s="1"/>
  <c r="AO50" i="20"/>
  <c r="AM50" i="20"/>
  <c r="AK50" i="20"/>
  <c r="AF50" i="20"/>
  <c r="P48" i="20"/>
  <c r="I48" i="20"/>
  <c r="H48" i="20"/>
  <c r="AD51" i="20"/>
  <c r="C51" i="20"/>
  <c r="N48" i="20"/>
  <c r="M48" i="20"/>
  <c r="H50" i="19"/>
  <c r="I50" i="19"/>
  <c r="V49" i="19"/>
  <c r="P50" i="19"/>
  <c r="AE50" i="19" s="1"/>
  <c r="F51" i="19"/>
  <c r="AN52" i="19"/>
  <c r="AL52" i="19"/>
  <c r="AG52" i="19"/>
  <c r="AF52" i="19"/>
  <c r="AM52" i="19"/>
  <c r="AK52" i="19"/>
  <c r="AP52" i="19"/>
  <c r="AO52" i="19"/>
  <c r="E52" i="19"/>
  <c r="AD53" i="19"/>
  <c r="C53" i="19"/>
  <c r="AM52" i="17"/>
  <c r="AL52" i="17"/>
  <c r="G51" i="17"/>
  <c r="P51" i="17" s="1"/>
  <c r="H51" i="17"/>
  <c r="AJ52" i="17"/>
  <c r="O51" i="17"/>
  <c r="AX51" i="17" s="1"/>
  <c r="W49" i="17"/>
  <c r="X49" i="17" s="1"/>
  <c r="Y49" i="17" s="1"/>
  <c r="N51" i="17"/>
  <c r="C53" i="17"/>
  <c r="AC53" i="17"/>
  <c r="AN52" i="17"/>
  <c r="E52" i="17"/>
  <c r="AO52" i="17"/>
  <c r="O99" i="23" l="1"/>
  <c r="AM100" i="23"/>
  <c r="F99" i="23"/>
  <c r="G99" i="23" s="1"/>
  <c r="AP100" i="23"/>
  <c r="AL100" i="23"/>
  <c r="E100" i="23"/>
  <c r="W100" i="23" s="1"/>
  <c r="AO100" i="23"/>
  <c r="AG100" i="23"/>
  <c r="AN100" i="23"/>
  <c r="AK100" i="23"/>
  <c r="L100" i="23"/>
  <c r="AJ100" i="23"/>
  <c r="AF100" i="23"/>
  <c r="M100" i="23" s="1"/>
  <c r="T98" i="23"/>
  <c r="AH98" i="23"/>
  <c r="BA98" i="23"/>
  <c r="AD101" i="23"/>
  <c r="C101" i="23"/>
  <c r="J98" i="23"/>
  <c r="N100" i="15"/>
  <c r="L51" i="19"/>
  <c r="G51" i="19"/>
  <c r="S100" i="15"/>
  <c r="U100" i="15" s="1"/>
  <c r="H101" i="15"/>
  <c r="G101" i="15"/>
  <c r="K101" i="15"/>
  <c r="O101" i="15" s="1"/>
  <c r="AB103" i="15"/>
  <c r="D102" i="15"/>
  <c r="AL102" i="15" s="1"/>
  <c r="V47" i="20"/>
  <c r="O48" i="20"/>
  <c r="Q48" i="20"/>
  <c r="J48" i="20"/>
  <c r="AC52" i="20"/>
  <c r="D51" i="20"/>
  <c r="BA48" i="20"/>
  <c r="AH48" i="20"/>
  <c r="G49" i="20"/>
  <c r="R48" i="20"/>
  <c r="O50" i="19"/>
  <c r="Q50" i="19"/>
  <c r="J50" i="19"/>
  <c r="R50" i="19"/>
  <c r="BA50" i="19"/>
  <c r="U50" i="19" s="1"/>
  <c r="AH50" i="19"/>
  <c r="AC54" i="19"/>
  <c r="D53" i="19"/>
  <c r="M52" i="17"/>
  <c r="L52" i="17"/>
  <c r="Q51" i="17"/>
  <c r="S51" i="17" s="1"/>
  <c r="U51" i="17" s="1"/>
  <c r="I51" i="17"/>
  <c r="AB54" i="17"/>
  <c r="D53" i="17"/>
  <c r="AC102" i="23" l="1"/>
  <c r="D101" i="23"/>
  <c r="AI98" i="23"/>
  <c r="X97" i="23" s="1"/>
  <c r="Y97" i="23" s="1"/>
  <c r="Z97" i="23" s="1"/>
  <c r="V98" i="23"/>
  <c r="N100" i="23"/>
  <c r="O100" i="23" s="1"/>
  <c r="BF99" i="23"/>
  <c r="U99" i="23" s="1"/>
  <c r="P99" i="23"/>
  <c r="I99" i="23"/>
  <c r="R99" i="23" s="1"/>
  <c r="H99" i="23"/>
  <c r="Q99" i="23" s="1"/>
  <c r="AH100" i="15"/>
  <c r="W99" i="15" s="1"/>
  <c r="X99" i="15" s="1"/>
  <c r="Y99" i="15" s="1"/>
  <c r="I101" i="15"/>
  <c r="L101" i="15"/>
  <c r="P101" i="15" s="1"/>
  <c r="M101" i="15"/>
  <c r="Q101" i="15" s="1"/>
  <c r="W53" i="19"/>
  <c r="F53" i="17"/>
  <c r="V53" i="17"/>
  <c r="K53" i="17"/>
  <c r="T53" i="17"/>
  <c r="AM102" i="15"/>
  <c r="AE102" i="15"/>
  <c r="AJ102" i="15"/>
  <c r="E102" i="15"/>
  <c r="F102" i="15" s="1"/>
  <c r="AF102" i="15"/>
  <c r="V102" i="15"/>
  <c r="AK102" i="15"/>
  <c r="AN102" i="15"/>
  <c r="AO102" i="15"/>
  <c r="BA101" i="15"/>
  <c r="T101" i="15" s="1"/>
  <c r="AG101" i="15"/>
  <c r="C103" i="15"/>
  <c r="AC103" i="15"/>
  <c r="AJ51" i="20"/>
  <c r="BF49" i="20"/>
  <c r="U49" i="20" s="1"/>
  <c r="L51" i="20"/>
  <c r="F50" i="20"/>
  <c r="T48" i="20"/>
  <c r="AI48" i="20" s="1"/>
  <c r="X47" i="20" s="1"/>
  <c r="Y47" i="20" s="1"/>
  <c r="Z47" i="20" s="1"/>
  <c r="N51" i="19"/>
  <c r="M51" i="19"/>
  <c r="M49" i="20"/>
  <c r="N49" i="20"/>
  <c r="P49" i="20"/>
  <c r="I49" i="20"/>
  <c r="H49" i="20"/>
  <c r="AD52" i="20"/>
  <c r="C52" i="20"/>
  <c r="AO51" i="20"/>
  <c r="AM51" i="20"/>
  <c r="AK51" i="20"/>
  <c r="AF51" i="20"/>
  <c r="AP51" i="20"/>
  <c r="AN51" i="20"/>
  <c r="AL51" i="20"/>
  <c r="AG51" i="20"/>
  <c r="E51" i="20"/>
  <c r="W51" i="20" s="1"/>
  <c r="P51" i="19"/>
  <c r="AE51" i="19" s="1"/>
  <c r="I51" i="19"/>
  <c r="H51" i="19"/>
  <c r="T50" i="19"/>
  <c r="F52" i="19"/>
  <c r="AG53" i="19"/>
  <c r="AF53" i="19"/>
  <c r="AM53" i="19"/>
  <c r="AN53" i="19"/>
  <c r="AL53" i="19"/>
  <c r="AK53" i="19"/>
  <c r="C54" i="19"/>
  <c r="AD54" i="19"/>
  <c r="AP53" i="19"/>
  <c r="AO53" i="19"/>
  <c r="E53" i="19"/>
  <c r="AL53" i="17"/>
  <c r="AM53" i="17"/>
  <c r="H52" i="17"/>
  <c r="Q52" i="17" s="1"/>
  <c r="G52" i="17"/>
  <c r="P52" i="17" s="1"/>
  <c r="O52" i="17"/>
  <c r="AX52" i="17" s="1"/>
  <c r="AJ53" i="17"/>
  <c r="N52" i="17"/>
  <c r="W50" i="17"/>
  <c r="X50" i="17" s="1"/>
  <c r="Y50" i="17" s="1"/>
  <c r="AC54" i="17"/>
  <c r="C54" i="17"/>
  <c r="AN53" i="17"/>
  <c r="E53" i="17"/>
  <c r="L53" i="17" s="1"/>
  <c r="AO53" i="17"/>
  <c r="AP101" i="23" l="1"/>
  <c r="AM101" i="23"/>
  <c r="F100" i="23"/>
  <c r="G100" i="23" s="1"/>
  <c r="AL101" i="23"/>
  <c r="E101" i="23"/>
  <c r="W101" i="23" s="1"/>
  <c r="AN101" i="23"/>
  <c r="AF101" i="23"/>
  <c r="L101" i="23"/>
  <c r="AO101" i="23"/>
  <c r="AK101" i="23"/>
  <c r="AG101" i="23"/>
  <c r="AJ101" i="23"/>
  <c r="T99" i="23"/>
  <c r="AH99" i="23"/>
  <c r="BA99" i="23"/>
  <c r="AD102" i="23"/>
  <c r="C102" i="23"/>
  <c r="J99" i="23"/>
  <c r="L52" i="19"/>
  <c r="G52" i="19"/>
  <c r="N101" i="15"/>
  <c r="S101" i="15"/>
  <c r="U101" i="15" s="1"/>
  <c r="H102" i="15"/>
  <c r="G102" i="15"/>
  <c r="K102" i="15"/>
  <c r="O102" i="15" s="1"/>
  <c r="D103" i="15"/>
  <c r="AL103" i="15" s="1"/>
  <c r="AB104" i="15"/>
  <c r="Q49" i="20"/>
  <c r="R49" i="20"/>
  <c r="V48" i="20"/>
  <c r="O49" i="20"/>
  <c r="G50" i="20"/>
  <c r="J49" i="20"/>
  <c r="D52" i="20"/>
  <c r="AC53" i="20"/>
  <c r="AH49" i="20"/>
  <c r="BA49" i="20"/>
  <c r="R51" i="19"/>
  <c r="O51" i="19"/>
  <c r="Q51" i="19"/>
  <c r="J51" i="19"/>
  <c r="BA51" i="19"/>
  <c r="U51" i="19" s="1"/>
  <c r="AH51" i="19"/>
  <c r="V50" i="19"/>
  <c r="AI50" i="19"/>
  <c r="X49" i="19" s="1"/>
  <c r="Y49" i="19" s="1"/>
  <c r="Z49" i="19" s="1"/>
  <c r="AC55" i="19"/>
  <c r="D54" i="19"/>
  <c r="I52" i="17"/>
  <c r="M53" i="17"/>
  <c r="S52" i="17"/>
  <c r="D54" i="17"/>
  <c r="AB55" i="17"/>
  <c r="M101" i="23" l="1"/>
  <c r="BF100" i="23"/>
  <c r="U100" i="23" s="1"/>
  <c r="P100" i="23"/>
  <c r="H100" i="23"/>
  <c r="Q100" i="23" s="1"/>
  <c r="I100" i="23"/>
  <c r="R100" i="23" s="1"/>
  <c r="AC103" i="23"/>
  <c r="D102" i="23"/>
  <c r="N101" i="23"/>
  <c r="AI99" i="23"/>
  <c r="X98" i="23" s="1"/>
  <c r="Y98" i="23" s="1"/>
  <c r="Z98" i="23" s="1"/>
  <c r="V99" i="23"/>
  <c r="T49" i="20"/>
  <c r="V49" i="20" s="1"/>
  <c r="I102" i="15"/>
  <c r="AH101" i="15"/>
  <c r="W100" i="15" s="1"/>
  <c r="X100" i="15" s="1"/>
  <c r="Y100" i="15" s="1"/>
  <c r="M102" i="15"/>
  <c r="Q102" i="15" s="1"/>
  <c r="L102" i="15"/>
  <c r="W54" i="19"/>
  <c r="F54" i="17"/>
  <c r="T54" i="17"/>
  <c r="V54" i="17"/>
  <c r="K54" i="17"/>
  <c r="BA102" i="15"/>
  <c r="T102" i="15" s="1"/>
  <c r="AG102" i="15"/>
  <c r="AC104" i="15"/>
  <c r="C104" i="15"/>
  <c r="AK103" i="15"/>
  <c r="AE103" i="15"/>
  <c r="V103" i="15"/>
  <c r="E103" i="15"/>
  <c r="K103" i="15" s="1"/>
  <c r="AF103" i="15"/>
  <c r="AJ103" i="15"/>
  <c r="AN103" i="15"/>
  <c r="AM103" i="15"/>
  <c r="AO103" i="15"/>
  <c r="T51" i="19"/>
  <c r="AI51" i="19" s="1"/>
  <c r="X50" i="19" s="1"/>
  <c r="Y50" i="19" s="1"/>
  <c r="Z50" i="19" s="1"/>
  <c r="AJ52" i="20"/>
  <c r="BF50" i="20"/>
  <c r="U50" i="20" s="1"/>
  <c r="L52" i="20"/>
  <c r="F51" i="20"/>
  <c r="M52" i="19"/>
  <c r="N52" i="19"/>
  <c r="AD53" i="20"/>
  <c r="C53" i="20"/>
  <c r="M50" i="20"/>
  <c r="N50" i="20"/>
  <c r="AO52" i="20"/>
  <c r="AM52" i="20"/>
  <c r="AK52" i="20"/>
  <c r="AF52" i="20"/>
  <c r="AP52" i="20"/>
  <c r="AN52" i="20"/>
  <c r="AL52" i="20"/>
  <c r="AG52" i="20"/>
  <c r="E52" i="20"/>
  <c r="W52" i="20" s="1"/>
  <c r="P50" i="20"/>
  <c r="I50" i="20"/>
  <c r="H50" i="20"/>
  <c r="P52" i="19"/>
  <c r="AE52" i="19" s="1"/>
  <c r="I52" i="19"/>
  <c r="H52" i="19"/>
  <c r="F53" i="19"/>
  <c r="AN54" i="19"/>
  <c r="AL54" i="19"/>
  <c r="AG54" i="19"/>
  <c r="AF54" i="19"/>
  <c r="AM54" i="19"/>
  <c r="AK54" i="19"/>
  <c r="C55" i="19"/>
  <c r="AD55" i="19"/>
  <c r="AO54" i="19"/>
  <c r="E54" i="19"/>
  <c r="AP54" i="19"/>
  <c r="AM54" i="17"/>
  <c r="AL54" i="17"/>
  <c r="G53" i="17"/>
  <c r="P53" i="17" s="1"/>
  <c r="H53" i="17"/>
  <c r="AJ54" i="17"/>
  <c r="W51" i="17"/>
  <c r="X51" i="17" s="1"/>
  <c r="Y51" i="17" s="1"/>
  <c r="O53" i="17"/>
  <c r="AX53" i="17" s="1"/>
  <c r="N53" i="17"/>
  <c r="AO54" i="17"/>
  <c r="AN54" i="17"/>
  <c r="E54" i="17"/>
  <c r="M54" i="17" s="1"/>
  <c r="AC55" i="17"/>
  <c r="C55" i="17"/>
  <c r="O101" i="23" l="1"/>
  <c r="AI49" i="20"/>
  <c r="X48" i="20" s="1"/>
  <c r="Y48" i="20" s="1"/>
  <c r="Z48" i="20" s="1"/>
  <c r="C103" i="23"/>
  <c r="AD103" i="23"/>
  <c r="J100" i="23"/>
  <c r="AP102" i="23"/>
  <c r="AL102" i="23"/>
  <c r="E102" i="23"/>
  <c r="W102" i="23" s="1"/>
  <c r="AO102" i="23"/>
  <c r="AJ102" i="23"/>
  <c r="F101" i="23"/>
  <c r="G101" i="23" s="1"/>
  <c r="AN102" i="23"/>
  <c r="AF102" i="23"/>
  <c r="M102" i="23" s="1"/>
  <c r="L102" i="23"/>
  <c r="AM102" i="23"/>
  <c r="AG102" i="23"/>
  <c r="AK102" i="23"/>
  <c r="T100" i="23"/>
  <c r="AH100" i="23"/>
  <c r="BA100" i="23"/>
  <c r="V51" i="19"/>
  <c r="L53" i="19"/>
  <c r="G53" i="19"/>
  <c r="L103" i="15"/>
  <c r="M103" i="15"/>
  <c r="F103" i="15"/>
  <c r="O103" i="15" s="1"/>
  <c r="BA103" i="15" s="1"/>
  <c r="P102" i="15"/>
  <c r="S102" i="15" s="1"/>
  <c r="U102" i="15" s="1"/>
  <c r="N102" i="15"/>
  <c r="D104" i="15"/>
  <c r="AL104" i="15" s="1"/>
  <c r="AB105" i="15"/>
  <c r="R50" i="20"/>
  <c r="O50" i="20"/>
  <c r="Q50" i="20"/>
  <c r="R52" i="19"/>
  <c r="AC54" i="20"/>
  <c r="D53" i="20"/>
  <c r="BA50" i="20"/>
  <c r="AH50" i="20"/>
  <c r="G51" i="20"/>
  <c r="J50" i="20"/>
  <c r="O52" i="19"/>
  <c r="Q52" i="19"/>
  <c r="J52" i="19"/>
  <c r="BA52" i="19"/>
  <c r="U52" i="19" s="1"/>
  <c r="AH52" i="19"/>
  <c r="AC56" i="19"/>
  <c r="D55" i="19"/>
  <c r="L54" i="17"/>
  <c r="I53" i="17"/>
  <c r="Q53" i="17"/>
  <c r="S53" i="17" s="1"/>
  <c r="D55" i="17"/>
  <c r="AB56" i="17"/>
  <c r="N102" i="23" l="1"/>
  <c r="O102" i="23" s="1"/>
  <c r="BF101" i="23"/>
  <c r="U101" i="23" s="1"/>
  <c r="P101" i="23"/>
  <c r="H101" i="23"/>
  <c r="Q101" i="23" s="1"/>
  <c r="I101" i="23"/>
  <c r="R101" i="23" s="1"/>
  <c r="AI100" i="23"/>
  <c r="X99" i="23" s="1"/>
  <c r="Y99" i="23" s="1"/>
  <c r="Z99" i="23" s="1"/>
  <c r="V100" i="23"/>
  <c r="AC104" i="23"/>
  <c r="D103" i="23"/>
  <c r="N103" i="15"/>
  <c r="AH102" i="15"/>
  <c r="W101" i="15" s="1"/>
  <c r="X101" i="15" s="1"/>
  <c r="Y101" i="15" s="1"/>
  <c r="G103" i="15"/>
  <c r="H103" i="15"/>
  <c r="Q103" i="15" s="1"/>
  <c r="W55" i="19"/>
  <c r="F55" i="17"/>
  <c r="K55" i="17"/>
  <c r="V55" i="17"/>
  <c r="T55" i="17"/>
  <c r="AG103" i="15"/>
  <c r="T103" i="15"/>
  <c r="AC105" i="15"/>
  <c r="C105" i="15"/>
  <c r="AJ104" i="15"/>
  <c r="AK104" i="15"/>
  <c r="AE104" i="15"/>
  <c r="V104" i="15"/>
  <c r="E104" i="15"/>
  <c r="F104" i="15" s="1"/>
  <c r="AF104" i="15"/>
  <c r="AO104" i="15"/>
  <c r="AM104" i="15"/>
  <c r="AN104" i="15"/>
  <c r="T50" i="20"/>
  <c r="V50" i="20" s="1"/>
  <c r="AJ53" i="20"/>
  <c r="BF51" i="20"/>
  <c r="U51" i="20" s="1"/>
  <c r="L53" i="20"/>
  <c r="F52" i="20"/>
  <c r="T52" i="19"/>
  <c r="AI52" i="19" s="1"/>
  <c r="X51" i="19" s="1"/>
  <c r="Y51" i="19" s="1"/>
  <c r="Z51" i="19" s="1"/>
  <c r="N53" i="19"/>
  <c r="M53" i="19"/>
  <c r="M51" i="20"/>
  <c r="N51" i="20"/>
  <c r="AD54" i="20"/>
  <c r="C54" i="20"/>
  <c r="P51" i="20"/>
  <c r="I51" i="20"/>
  <c r="H51" i="20"/>
  <c r="AP53" i="20"/>
  <c r="AN53" i="20"/>
  <c r="AL53" i="20"/>
  <c r="AG53" i="20"/>
  <c r="E53" i="20"/>
  <c r="W53" i="20" s="1"/>
  <c r="AO53" i="20"/>
  <c r="AM53" i="20"/>
  <c r="AK53" i="20"/>
  <c r="AF53" i="20"/>
  <c r="H53" i="19"/>
  <c r="I53" i="19"/>
  <c r="P53" i="19"/>
  <c r="AE53" i="19" s="1"/>
  <c r="F54" i="19"/>
  <c r="AG55" i="19"/>
  <c r="AF55" i="19"/>
  <c r="AM55" i="19"/>
  <c r="AN55" i="19"/>
  <c r="AL55" i="19"/>
  <c r="AK55" i="19"/>
  <c r="C56" i="19"/>
  <c r="AD56" i="19"/>
  <c r="AO55" i="19"/>
  <c r="E55" i="19"/>
  <c r="AP55" i="19"/>
  <c r="AL55" i="17"/>
  <c r="AM55" i="17"/>
  <c r="O54" i="17"/>
  <c r="AX54" i="17" s="1"/>
  <c r="H54" i="17"/>
  <c r="Q54" i="17" s="1"/>
  <c r="G54" i="17"/>
  <c r="AJ55" i="17"/>
  <c r="N54" i="17"/>
  <c r="AO55" i="17"/>
  <c r="AN55" i="17"/>
  <c r="E55" i="17"/>
  <c r="L55" i="17" s="1"/>
  <c r="AC56" i="17"/>
  <c r="C56" i="17"/>
  <c r="AP103" i="23" l="1"/>
  <c r="AL103" i="23"/>
  <c r="E103" i="23"/>
  <c r="W103" i="23" s="1"/>
  <c r="AM103" i="23"/>
  <c r="AG103" i="23"/>
  <c r="AK103" i="23"/>
  <c r="AF103" i="23"/>
  <c r="L103" i="23"/>
  <c r="AJ103" i="23"/>
  <c r="F102" i="23"/>
  <c r="G102" i="23" s="1"/>
  <c r="AN103" i="23"/>
  <c r="AO103" i="23"/>
  <c r="J101" i="23"/>
  <c r="AD104" i="23"/>
  <c r="C104" i="23"/>
  <c r="BA101" i="23"/>
  <c r="T101" i="23"/>
  <c r="AH101" i="23"/>
  <c r="K104" i="15"/>
  <c r="M104" i="15" s="1"/>
  <c r="G54" i="19"/>
  <c r="L54" i="19"/>
  <c r="V52" i="19"/>
  <c r="AI50" i="20"/>
  <c r="X49" i="20" s="1"/>
  <c r="Y49" i="20" s="1"/>
  <c r="Z49" i="20" s="1"/>
  <c r="H104" i="15"/>
  <c r="G104" i="15"/>
  <c r="P103" i="15"/>
  <c r="S103" i="15" s="1"/>
  <c r="U103" i="15" s="1"/>
  <c r="I103" i="15"/>
  <c r="R51" i="20"/>
  <c r="D105" i="15"/>
  <c r="AL105" i="15" s="1"/>
  <c r="AB106" i="15"/>
  <c r="Q51" i="20"/>
  <c r="O51" i="20"/>
  <c r="G52" i="20"/>
  <c r="D54" i="20"/>
  <c r="AC55" i="20"/>
  <c r="J51" i="20"/>
  <c r="BA51" i="20"/>
  <c r="AH51" i="20"/>
  <c r="O53" i="19"/>
  <c r="R53" i="19"/>
  <c r="J53" i="19"/>
  <c r="Q53" i="19"/>
  <c r="AH53" i="19"/>
  <c r="BA53" i="19"/>
  <c r="U53" i="19" s="1"/>
  <c r="AC57" i="19"/>
  <c r="D56" i="19"/>
  <c r="M55" i="17"/>
  <c r="P54" i="17"/>
  <c r="S54" i="17" s="1"/>
  <c r="U54" i="17" s="1"/>
  <c r="I54" i="17"/>
  <c r="D56" i="17"/>
  <c r="AB57" i="17"/>
  <c r="N103" i="23" l="1"/>
  <c r="AI101" i="23"/>
  <c r="X100" i="23" s="1"/>
  <c r="Y100" i="23" s="1"/>
  <c r="Z100" i="23" s="1"/>
  <c r="V101" i="23"/>
  <c r="AC105" i="23"/>
  <c r="D104" i="23"/>
  <c r="BF102" i="23"/>
  <c r="U102" i="23" s="1"/>
  <c r="P102" i="23"/>
  <c r="I102" i="23"/>
  <c r="R102" i="23" s="1"/>
  <c r="H102" i="23"/>
  <c r="Q102" i="23" s="1"/>
  <c r="M103" i="23"/>
  <c r="O104" i="15"/>
  <c r="BA104" i="15" s="1"/>
  <c r="L104" i="15"/>
  <c r="N104" i="15" s="1"/>
  <c r="Q104" i="15"/>
  <c r="I104" i="15"/>
  <c r="AH103" i="15"/>
  <c r="W102" i="15" s="1"/>
  <c r="X102" i="15" s="1"/>
  <c r="Y102" i="15" s="1"/>
  <c r="W56" i="19"/>
  <c r="T51" i="20"/>
  <c r="AI51" i="20" s="1"/>
  <c r="X50" i="20" s="1"/>
  <c r="Y50" i="20" s="1"/>
  <c r="Z50" i="20" s="1"/>
  <c r="F56" i="17"/>
  <c r="V56" i="17"/>
  <c r="T56" i="17"/>
  <c r="K56" i="17"/>
  <c r="AC106" i="15"/>
  <c r="C106" i="15"/>
  <c r="E105" i="15"/>
  <c r="F105" i="15" s="1"/>
  <c r="AJ105" i="15"/>
  <c r="AE105" i="15"/>
  <c r="AK105" i="15"/>
  <c r="V105" i="15"/>
  <c r="AF105" i="15"/>
  <c r="AM105" i="15"/>
  <c r="AN105" i="15"/>
  <c r="AO105" i="15"/>
  <c r="T104" i="15"/>
  <c r="AG104" i="15"/>
  <c r="AJ54" i="20"/>
  <c r="BF52" i="20"/>
  <c r="U52" i="20" s="1"/>
  <c r="L54" i="20"/>
  <c r="F53" i="20"/>
  <c r="T53" i="19"/>
  <c r="AI53" i="19" s="1"/>
  <c r="X52" i="19" s="1"/>
  <c r="Y52" i="19" s="1"/>
  <c r="Z52" i="19" s="1"/>
  <c r="M54" i="19"/>
  <c r="N54" i="19"/>
  <c r="AO54" i="20"/>
  <c r="AM54" i="20"/>
  <c r="AK54" i="20"/>
  <c r="AF54" i="20"/>
  <c r="AP54" i="20"/>
  <c r="AN54" i="20"/>
  <c r="AL54" i="20"/>
  <c r="AG54" i="20"/>
  <c r="E54" i="20"/>
  <c r="W54" i="20" s="1"/>
  <c r="M52" i="20"/>
  <c r="N52" i="20"/>
  <c r="AD55" i="20"/>
  <c r="C55" i="20"/>
  <c r="P52" i="20"/>
  <c r="H52" i="20"/>
  <c r="I52" i="20"/>
  <c r="H54" i="19"/>
  <c r="I54" i="19"/>
  <c r="P54" i="19"/>
  <c r="AE54" i="19" s="1"/>
  <c r="F55" i="19"/>
  <c r="AN56" i="19"/>
  <c r="AL56" i="19"/>
  <c r="AG56" i="19"/>
  <c r="AF56" i="19"/>
  <c r="AM56" i="19"/>
  <c r="AK56" i="19"/>
  <c r="C57" i="19"/>
  <c r="AD57" i="19"/>
  <c r="AO56" i="19"/>
  <c r="E56" i="19"/>
  <c r="AP56" i="19"/>
  <c r="AM56" i="17"/>
  <c r="AL56" i="17"/>
  <c r="G55" i="17"/>
  <c r="H55" i="17"/>
  <c r="Q55" i="17" s="1"/>
  <c r="AJ56" i="17"/>
  <c r="N55" i="17"/>
  <c r="O55" i="17"/>
  <c r="AX55" i="17" s="1"/>
  <c r="AO56" i="17"/>
  <c r="AN56" i="17"/>
  <c r="E56" i="17"/>
  <c r="M56" i="17" s="1"/>
  <c r="AC57" i="17"/>
  <c r="C57" i="17"/>
  <c r="O103" i="23" l="1"/>
  <c r="AP104" i="23"/>
  <c r="AL104" i="23"/>
  <c r="E104" i="23"/>
  <c r="W104" i="23" s="1"/>
  <c r="AO104" i="23"/>
  <c r="AJ104" i="23"/>
  <c r="AN104" i="23"/>
  <c r="F103" i="23"/>
  <c r="G103" i="23" s="1"/>
  <c r="AM104" i="23"/>
  <c r="AK104" i="23"/>
  <c r="AF104" i="23"/>
  <c r="L104" i="23"/>
  <c r="AG104" i="23"/>
  <c r="J102" i="23"/>
  <c r="AD105" i="23"/>
  <c r="C105" i="23"/>
  <c r="AH102" i="23"/>
  <c r="BA102" i="23"/>
  <c r="T102" i="23"/>
  <c r="V51" i="20"/>
  <c r="P104" i="15"/>
  <c r="S104" i="15" s="1"/>
  <c r="U104" i="15" s="1"/>
  <c r="G55" i="19"/>
  <c r="L55" i="19"/>
  <c r="V53" i="19"/>
  <c r="H105" i="15"/>
  <c r="G105" i="15"/>
  <c r="K105" i="15"/>
  <c r="O105" i="15" s="1"/>
  <c r="BA105" i="15" s="1"/>
  <c r="D106" i="15"/>
  <c r="AL106" i="15" s="1"/>
  <c r="AB107" i="15"/>
  <c r="Q52" i="20"/>
  <c r="O52" i="20"/>
  <c r="R52" i="20"/>
  <c r="AH52" i="20"/>
  <c r="BA52" i="20"/>
  <c r="G53" i="20"/>
  <c r="J52" i="20"/>
  <c r="AC56" i="20"/>
  <c r="D55" i="20"/>
  <c r="J54" i="19"/>
  <c r="O54" i="19"/>
  <c r="Q54" i="19"/>
  <c r="AH54" i="19"/>
  <c r="BA54" i="19"/>
  <c r="U54" i="19" s="1"/>
  <c r="R54" i="19"/>
  <c r="AC58" i="19"/>
  <c r="D57" i="19"/>
  <c r="L56" i="17"/>
  <c r="P55" i="17"/>
  <c r="S55" i="17" s="1"/>
  <c r="U55" i="17" s="1"/>
  <c r="I55" i="17"/>
  <c r="O56" i="17"/>
  <c r="D57" i="17"/>
  <c r="AB58" i="17"/>
  <c r="AC106" i="23" l="1"/>
  <c r="D105" i="23"/>
  <c r="N104" i="23"/>
  <c r="AI102" i="23"/>
  <c r="X101" i="23" s="1"/>
  <c r="Y101" i="23" s="1"/>
  <c r="Z101" i="23" s="1"/>
  <c r="V102" i="23"/>
  <c r="M104" i="23"/>
  <c r="BF103" i="23"/>
  <c r="U103" i="23" s="1"/>
  <c r="P103" i="23"/>
  <c r="I103" i="23"/>
  <c r="R103" i="23" s="1"/>
  <c r="H103" i="23"/>
  <c r="Q103" i="23" s="1"/>
  <c r="AH104" i="15"/>
  <c r="W103" i="15" s="1"/>
  <c r="X103" i="15" s="1"/>
  <c r="Y103" i="15" s="1"/>
  <c r="L105" i="15"/>
  <c r="P105" i="15" s="1"/>
  <c r="M105" i="15"/>
  <c r="Q105" i="15" s="1"/>
  <c r="I105" i="15"/>
  <c r="W57" i="19"/>
  <c r="F57" i="17"/>
  <c r="V57" i="17"/>
  <c r="K57" i="17"/>
  <c r="T57" i="17"/>
  <c r="C107" i="15"/>
  <c r="AC107" i="15"/>
  <c r="V106" i="15"/>
  <c r="E106" i="15"/>
  <c r="F106" i="15" s="1"/>
  <c r="AE106" i="15"/>
  <c r="AJ106" i="15"/>
  <c r="AK106" i="15"/>
  <c r="AF106" i="15"/>
  <c r="AM106" i="15"/>
  <c r="AN106" i="15"/>
  <c r="AO106" i="15"/>
  <c r="AG105" i="15"/>
  <c r="T105" i="15"/>
  <c r="T52" i="20"/>
  <c r="AI52" i="20" s="1"/>
  <c r="X51" i="20" s="1"/>
  <c r="Y51" i="20" s="1"/>
  <c r="Z51" i="20" s="1"/>
  <c r="AJ55" i="20"/>
  <c r="BF53" i="20"/>
  <c r="U53" i="20" s="1"/>
  <c r="L55" i="20"/>
  <c r="F54" i="20"/>
  <c r="N55" i="19"/>
  <c r="M55" i="19"/>
  <c r="AP55" i="20"/>
  <c r="AN55" i="20"/>
  <c r="AL55" i="20"/>
  <c r="AG55" i="20"/>
  <c r="E55" i="20"/>
  <c r="W55" i="20" s="1"/>
  <c r="AO55" i="20"/>
  <c r="AM55" i="20"/>
  <c r="AK55" i="20"/>
  <c r="AF55" i="20"/>
  <c r="P53" i="20"/>
  <c r="I53" i="20"/>
  <c r="H53" i="20"/>
  <c r="AD56" i="20"/>
  <c r="C56" i="20"/>
  <c r="N53" i="20"/>
  <c r="M53" i="20"/>
  <c r="T54" i="19"/>
  <c r="V54" i="19" s="1"/>
  <c r="H55" i="19"/>
  <c r="I55" i="19"/>
  <c r="P55" i="19"/>
  <c r="AE55" i="19" s="1"/>
  <c r="F56" i="19"/>
  <c r="AG57" i="19"/>
  <c r="AF57" i="19"/>
  <c r="AM57" i="19"/>
  <c r="AN57" i="19"/>
  <c r="AL57" i="19"/>
  <c r="AK57" i="19"/>
  <c r="C58" i="19"/>
  <c r="AD58" i="19"/>
  <c r="AO57" i="19"/>
  <c r="E57" i="19"/>
  <c r="AP57" i="19"/>
  <c r="AL57" i="17"/>
  <c r="AM57" i="17"/>
  <c r="H56" i="17"/>
  <c r="Q56" i="17" s="1"/>
  <c r="G56" i="17"/>
  <c r="AJ57" i="17"/>
  <c r="N56" i="17"/>
  <c r="W54" i="17"/>
  <c r="X54" i="17" s="1"/>
  <c r="Y54" i="17" s="1"/>
  <c r="AX56" i="17"/>
  <c r="AO57" i="17"/>
  <c r="AN57" i="17"/>
  <c r="E57" i="17"/>
  <c r="L57" i="17" s="1"/>
  <c r="AC58" i="17"/>
  <c r="C58" i="17"/>
  <c r="O104" i="23" l="1"/>
  <c r="J103" i="23"/>
  <c r="AH103" i="23"/>
  <c r="BA103" i="23"/>
  <c r="T103" i="23"/>
  <c r="AM105" i="23"/>
  <c r="AP105" i="23"/>
  <c r="AL105" i="23"/>
  <c r="E105" i="23"/>
  <c r="W105" i="23" s="1"/>
  <c r="AN105" i="23"/>
  <c r="AF105" i="23"/>
  <c r="M105" i="23" s="1"/>
  <c r="L105" i="23"/>
  <c r="N105" i="23" s="1"/>
  <c r="AK105" i="23"/>
  <c r="AG105" i="23"/>
  <c r="AO105" i="23"/>
  <c r="F104" i="23"/>
  <c r="G104" i="23" s="1"/>
  <c r="AJ105" i="23"/>
  <c r="C106" i="23"/>
  <c r="AD106" i="23"/>
  <c r="V52" i="20"/>
  <c r="H106" i="15"/>
  <c r="G106" i="15"/>
  <c r="L56" i="19"/>
  <c r="G56" i="19"/>
  <c r="S105" i="15"/>
  <c r="U105" i="15" s="1"/>
  <c r="N105" i="15"/>
  <c r="K106" i="15"/>
  <c r="O106" i="15" s="1"/>
  <c r="BA106" i="15" s="1"/>
  <c r="D107" i="15"/>
  <c r="AL107" i="15" s="1"/>
  <c r="AB108" i="15"/>
  <c r="R55" i="19"/>
  <c r="Q55" i="19"/>
  <c r="O53" i="20"/>
  <c r="Q53" i="20"/>
  <c r="J53" i="20"/>
  <c r="D56" i="20"/>
  <c r="AC57" i="20"/>
  <c r="BA53" i="20"/>
  <c r="AH53" i="20"/>
  <c r="G54" i="20"/>
  <c r="R53" i="20"/>
  <c r="AI54" i="19"/>
  <c r="X53" i="19" s="1"/>
  <c r="Y53" i="19" s="1"/>
  <c r="Z53" i="19" s="1"/>
  <c r="O55" i="19"/>
  <c r="AH55" i="19"/>
  <c r="BA55" i="19"/>
  <c r="U55" i="19" s="1"/>
  <c r="J55" i="19"/>
  <c r="AC59" i="19"/>
  <c r="D58" i="19"/>
  <c r="M57" i="17"/>
  <c r="P56" i="17"/>
  <c r="S56" i="17" s="1"/>
  <c r="U56" i="17" s="1"/>
  <c r="I56" i="17"/>
  <c r="D58" i="17"/>
  <c r="AB59" i="17"/>
  <c r="AC107" i="23" l="1"/>
  <c r="D106" i="23"/>
  <c r="BF104" i="23"/>
  <c r="U104" i="23" s="1"/>
  <c r="P104" i="23"/>
  <c r="I104" i="23"/>
  <c r="R104" i="23" s="1"/>
  <c r="H104" i="23"/>
  <c r="Q104" i="23" s="1"/>
  <c r="AI103" i="23"/>
  <c r="X102" i="23" s="1"/>
  <c r="Y102" i="23" s="1"/>
  <c r="Z102" i="23" s="1"/>
  <c r="V103" i="23"/>
  <c r="O105" i="23"/>
  <c r="I106" i="15"/>
  <c r="AH105" i="15"/>
  <c r="W104" i="15" s="1"/>
  <c r="X104" i="15" s="1"/>
  <c r="Y104" i="15" s="1"/>
  <c r="L106" i="15"/>
  <c r="P106" i="15" s="1"/>
  <c r="M106" i="15"/>
  <c r="Q106" i="15" s="1"/>
  <c r="T107" i="15"/>
  <c r="W58" i="19"/>
  <c r="F58" i="17"/>
  <c r="T58" i="17"/>
  <c r="V58" i="17"/>
  <c r="K58" i="17"/>
  <c r="C108" i="15"/>
  <c r="AC108" i="15"/>
  <c r="AG106" i="15"/>
  <c r="T106" i="15"/>
  <c r="AF107" i="15"/>
  <c r="AO107" i="15"/>
  <c r="V107" i="15"/>
  <c r="AE107" i="15"/>
  <c r="AJ107" i="15"/>
  <c r="AK107" i="15"/>
  <c r="AM107" i="15"/>
  <c r="AN107" i="15"/>
  <c r="E107" i="15"/>
  <c r="F107" i="15" s="1"/>
  <c r="T55" i="19"/>
  <c r="AI55" i="19" s="1"/>
  <c r="X54" i="19" s="1"/>
  <c r="Y54" i="19" s="1"/>
  <c r="Z54" i="19" s="1"/>
  <c r="AJ56" i="20"/>
  <c r="BF54" i="20"/>
  <c r="U54" i="20" s="1"/>
  <c r="L56" i="20"/>
  <c r="F55" i="20"/>
  <c r="T53" i="20"/>
  <c r="AI53" i="20" s="1"/>
  <c r="X52" i="20" s="1"/>
  <c r="Y52" i="20" s="1"/>
  <c r="Z52" i="20" s="1"/>
  <c r="M56" i="19"/>
  <c r="N56" i="19"/>
  <c r="M54" i="20"/>
  <c r="N54" i="20"/>
  <c r="AD57" i="20"/>
  <c r="C57" i="20"/>
  <c r="P54" i="20"/>
  <c r="I54" i="20"/>
  <c r="H54" i="20"/>
  <c r="AO56" i="20"/>
  <c r="AM56" i="20"/>
  <c r="AK56" i="20"/>
  <c r="AF56" i="20"/>
  <c r="AP56" i="20"/>
  <c r="AN56" i="20"/>
  <c r="AL56" i="20"/>
  <c r="AG56" i="20"/>
  <c r="E56" i="20"/>
  <c r="W56" i="20" s="1"/>
  <c r="H56" i="19"/>
  <c r="I56" i="19"/>
  <c r="P56" i="19"/>
  <c r="AE56" i="19" s="1"/>
  <c r="F57" i="19"/>
  <c r="AN58" i="19"/>
  <c r="AL58" i="19"/>
  <c r="AG58" i="19"/>
  <c r="AF58" i="19"/>
  <c r="AM58" i="19"/>
  <c r="AK58" i="19"/>
  <c r="C59" i="19"/>
  <c r="AD59" i="19"/>
  <c r="AO58" i="19"/>
  <c r="E58" i="19"/>
  <c r="AP58" i="19"/>
  <c r="AM58" i="17"/>
  <c r="AL58" i="17"/>
  <c r="G57" i="17"/>
  <c r="H57" i="17"/>
  <c r="Q57" i="17" s="1"/>
  <c r="AJ58" i="17"/>
  <c r="O57" i="17"/>
  <c r="AX57" i="17" s="1"/>
  <c r="N57" i="17"/>
  <c r="W55" i="17"/>
  <c r="X55" i="17" s="1"/>
  <c r="Y55" i="17" s="1"/>
  <c r="AO58" i="17"/>
  <c r="AN58" i="17"/>
  <c r="E58" i="17"/>
  <c r="M58" i="17" s="1"/>
  <c r="AC59" i="17"/>
  <c r="C59" i="17"/>
  <c r="AN106" i="23" l="1"/>
  <c r="AJ106" i="23"/>
  <c r="AF106" i="23"/>
  <c r="L106" i="23"/>
  <c r="F105" i="23"/>
  <c r="G105" i="23" s="1"/>
  <c r="AM106" i="23"/>
  <c r="AL106" i="23"/>
  <c r="AK106" i="23"/>
  <c r="AG106" i="23"/>
  <c r="N106" i="23" s="1"/>
  <c r="M106" i="23"/>
  <c r="E106" i="23"/>
  <c r="W106" i="23" s="1"/>
  <c r="AP106" i="23"/>
  <c r="AO106" i="23"/>
  <c r="J104" i="23"/>
  <c r="C107" i="23"/>
  <c r="AD107" i="23"/>
  <c r="AH104" i="23"/>
  <c r="BA104" i="23"/>
  <c r="T104" i="23"/>
  <c r="K107" i="15"/>
  <c r="O107" i="15" s="1"/>
  <c r="BA107" i="15" s="1"/>
  <c r="V55" i="19"/>
  <c r="L57" i="19"/>
  <c r="G57" i="19"/>
  <c r="S106" i="15"/>
  <c r="U106" i="15" s="1"/>
  <c r="H107" i="15"/>
  <c r="G107" i="15"/>
  <c r="N106" i="15"/>
  <c r="D108" i="15"/>
  <c r="AL108" i="15" s="1"/>
  <c r="AB109" i="15"/>
  <c r="Q54" i="20"/>
  <c r="R54" i="20"/>
  <c r="V53" i="20"/>
  <c r="O54" i="20"/>
  <c r="G55" i="20"/>
  <c r="J54" i="20"/>
  <c r="AH54" i="20"/>
  <c r="BA54" i="20"/>
  <c r="AC58" i="20"/>
  <c r="D57" i="20"/>
  <c r="J56" i="19"/>
  <c r="O56" i="19"/>
  <c r="R56" i="19"/>
  <c r="AH56" i="19"/>
  <c r="BA56" i="19"/>
  <c r="U56" i="19" s="1"/>
  <c r="Q56" i="19"/>
  <c r="AC60" i="19"/>
  <c r="D59" i="19"/>
  <c r="L58" i="17"/>
  <c r="P57" i="17"/>
  <c r="S57" i="17" s="1"/>
  <c r="U57" i="17" s="1"/>
  <c r="I57" i="17"/>
  <c r="D59" i="17"/>
  <c r="AB60" i="17"/>
  <c r="O106" i="23" l="1"/>
  <c r="AI104" i="23"/>
  <c r="X103" i="23" s="1"/>
  <c r="Y103" i="23" s="1"/>
  <c r="Z103" i="23" s="1"/>
  <c r="V104" i="23"/>
  <c r="AC108" i="23"/>
  <c r="D107" i="23"/>
  <c r="BF105" i="23"/>
  <c r="U105" i="23" s="1"/>
  <c r="P105" i="23"/>
  <c r="H105" i="23"/>
  <c r="Q105" i="23" s="1"/>
  <c r="I105" i="23"/>
  <c r="R105" i="23" s="1"/>
  <c r="AH106" i="15"/>
  <c r="W105" i="15" s="1"/>
  <c r="X105" i="15" s="1"/>
  <c r="Y105" i="15" s="1"/>
  <c r="L107" i="15"/>
  <c r="P107" i="15" s="1"/>
  <c r="M107" i="15"/>
  <c r="Q107" i="15" s="1"/>
  <c r="I107" i="15"/>
  <c r="T108" i="15"/>
  <c r="W59" i="19"/>
  <c r="T54" i="20"/>
  <c r="V54" i="20" s="1"/>
  <c r="F59" i="17"/>
  <c r="K59" i="17"/>
  <c r="T59" i="17"/>
  <c r="V59" i="17"/>
  <c r="C109" i="15"/>
  <c r="AC109" i="15"/>
  <c r="AF108" i="15"/>
  <c r="AO108" i="15"/>
  <c r="V108" i="15"/>
  <c r="AK108" i="15"/>
  <c r="AJ108" i="15"/>
  <c r="AM108" i="15"/>
  <c r="AE108" i="15"/>
  <c r="AN108" i="15"/>
  <c r="E108" i="15"/>
  <c r="F108" i="15" s="1"/>
  <c r="AG107" i="15"/>
  <c r="AJ57" i="20"/>
  <c r="BF55" i="20"/>
  <c r="U55" i="20" s="1"/>
  <c r="L57" i="20"/>
  <c r="F56" i="20"/>
  <c r="N57" i="19"/>
  <c r="M57" i="19"/>
  <c r="AD58" i="20"/>
  <c r="C58" i="20"/>
  <c r="M55" i="20"/>
  <c r="N55" i="20"/>
  <c r="AP57" i="20"/>
  <c r="AN57" i="20"/>
  <c r="AL57" i="20"/>
  <c r="AG57" i="20"/>
  <c r="E57" i="20"/>
  <c r="W57" i="20" s="1"/>
  <c r="AO57" i="20"/>
  <c r="AM57" i="20"/>
  <c r="AK57" i="20"/>
  <c r="AF57" i="20"/>
  <c r="P55" i="20"/>
  <c r="I55" i="20"/>
  <c r="H55" i="20"/>
  <c r="T56" i="19"/>
  <c r="V56" i="19" s="1"/>
  <c r="H57" i="19"/>
  <c r="I57" i="19"/>
  <c r="P57" i="19"/>
  <c r="AE57" i="19" s="1"/>
  <c r="F58" i="19"/>
  <c r="AG59" i="19"/>
  <c r="AF59" i="19"/>
  <c r="AM59" i="19"/>
  <c r="AN59" i="19"/>
  <c r="AL59" i="19"/>
  <c r="AK59" i="19"/>
  <c r="AD60" i="19"/>
  <c r="C60" i="19"/>
  <c r="AO59" i="19"/>
  <c r="E59" i="19"/>
  <c r="AP59" i="19"/>
  <c r="AL59" i="17"/>
  <c r="AM59" i="17"/>
  <c r="H58" i="17"/>
  <c r="Q58" i="17" s="1"/>
  <c r="G58" i="17"/>
  <c r="AJ59" i="17"/>
  <c r="O58" i="17"/>
  <c r="AX58" i="17" s="1"/>
  <c r="N58" i="17"/>
  <c r="W56" i="17"/>
  <c r="X56" i="17" s="1"/>
  <c r="Y56" i="17" s="1"/>
  <c r="AO59" i="17"/>
  <c r="AN59" i="17"/>
  <c r="E59" i="17"/>
  <c r="L59" i="17" s="1"/>
  <c r="AC60" i="17"/>
  <c r="C60" i="17"/>
  <c r="AO107" i="23" l="1"/>
  <c r="AK107" i="23"/>
  <c r="AG107" i="23"/>
  <c r="AN107" i="23"/>
  <c r="AJ107" i="23"/>
  <c r="AF107" i="23"/>
  <c r="L107" i="23"/>
  <c r="F106" i="23"/>
  <c r="G106" i="23" s="1"/>
  <c r="AM107" i="23"/>
  <c r="AL107" i="23"/>
  <c r="AP107" i="23"/>
  <c r="N107" i="23"/>
  <c r="E107" i="23"/>
  <c r="W107" i="23"/>
  <c r="T105" i="23"/>
  <c r="AH105" i="23"/>
  <c r="C108" i="23"/>
  <c r="AD108" i="23"/>
  <c r="J105" i="23"/>
  <c r="S107" i="15"/>
  <c r="U107" i="15" s="1"/>
  <c r="N107" i="15"/>
  <c r="L58" i="19"/>
  <c r="G58" i="19"/>
  <c r="AI54" i="20"/>
  <c r="X53" i="20" s="1"/>
  <c r="Y53" i="20" s="1"/>
  <c r="Z53" i="20" s="1"/>
  <c r="H108" i="15"/>
  <c r="G108" i="15"/>
  <c r="K108" i="15"/>
  <c r="O108" i="15" s="1"/>
  <c r="BA108" i="15" s="1"/>
  <c r="D109" i="15"/>
  <c r="AL109" i="15" s="1"/>
  <c r="AB110" i="15"/>
  <c r="R55" i="20"/>
  <c r="O55" i="20"/>
  <c r="Q55" i="20"/>
  <c r="R57" i="19"/>
  <c r="BA55" i="20"/>
  <c r="AH55" i="20"/>
  <c r="G56" i="20"/>
  <c r="D58" i="20"/>
  <c r="AC59" i="20"/>
  <c r="J55" i="20"/>
  <c r="AI56" i="19"/>
  <c r="X55" i="19" s="1"/>
  <c r="Y55" i="19" s="1"/>
  <c r="Z55" i="19" s="1"/>
  <c r="Q57" i="19"/>
  <c r="J57" i="19"/>
  <c r="O57" i="19"/>
  <c r="AH57" i="19"/>
  <c r="BA57" i="19"/>
  <c r="U57" i="19" s="1"/>
  <c r="AC61" i="19"/>
  <c r="D60" i="19"/>
  <c r="M59" i="17"/>
  <c r="P58" i="17"/>
  <c r="S58" i="17" s="1"/>
  <c r="U58" i="17" s="1"/>
  <c r="I58" i="17"/>
  <c r="D60" i="17"/>
  <c r="AB61" i="17"/>
  <c r="D108" i="23" l="1"/>
  <c r="AC109" i="23"/>
  <c r="AI105" i="23"/>
  <c r="X104" i="23" s="1"/>
  <c r="Y104" i="23" s="1"/>
  <c r="Z104" i="23" s="1"/>
  <c r="V105" i="23"/>
  <c r="P106" i="23"/>
  <c r="BF106" i="23"/>
  <c r="U106" i="23" s="1"/>
  <c r="I106" i="23"/>
  <c r="R106" i="23" s="1"/>
  <c r="H106" i="23"/>
  <c r="Q106" i="23" s="1"/>
  <c r="M107" i="23"/>
  <c r="O107" i="23" s="1"/>
  <c r="AH107" i="15"/>
  <c r="W106" i="15" s="1"/>
  <c r="X106" i="15" s="1"/>
  <c r="Y106" i="15" s="1"/>
  <c r="I108" i="15"/>
  <c r="M108" i="15"/>
  <c r="Q108" i="15" s="1"/>
  <c r="L108" i="15"/>
  <c r="P108" i="15" s="1"/>
  <c r="T109" i="15"/>
  <c r="W60" i="19"/>
  <c r="T55" i="20"/>
  <c r="AI55" i="20" s="1"/>
  <c r="X54" i="20" s="1"/>
  <c r="Y54" i="20" s="1"/>
  <c r="Z54" i="20" s="1"/>
  <c r="F60" i="17"/>
  <c r="K60" i="17"/>
  <c r="T60" i="17"/>
  <c r="V60" i="17"/>
  <c r="C110" i="15"/>
  <c r="AC110" i="15"/>
  <c r="AG108" i="15"/>
  <c r="AF109" i="15"/>
  <c r="AO109" i="15"/>
  <c r="V109" i="15"/>
  <c r="AJ109" i="15"/>
  <c r="AM109" i="15"/>
  <c r="AN109" i="15"/>
  <c r="AK109" i="15"/>
  <c r="AE109" i="15"/>
  <c r="E109" i="15"/>
  <c r="F109" i="15" s="1"/>
  <c r="AJ58" i="20"/>
  <c r="BF56" i="20"/>
  <c r="U56" i="20" s="1"/>
  <c r="L58" i="20"/>
  <c r="F57" i="20"/>
  <c r="T57" i="19"/>
  <c r="AI57" i="19" s="1"/>
  <c r="X56" i="19" s="1"/>
  <c r="Y56" i="19" s="1"/>
  <c r="Z56" i="19" s="1"/>
  <c r="M58" i="19"/>
  <c r="N58" i="19"/>
  <c r="AO58" i="20"/>
  <c r="AM58" i="20"/>
  <c r="AK58" i="20"/>
  <c r="AF58" i="20"/>
  <c r="AP58" i="20"/>
  <c r="AN58" i="20"/>
  <c r="AL58" i="20"/>
  <c r="AG58" i="20"/>
  <c r="E58" i="20"/>
  <c r="W58" i="20" s="1"/>
  <c r="M56" i="20"/>
  <c r="N56" i="20"/>
  <c r="AD59" i="20"/>
  <c r="C59" i="20"/>
  <c r="P56" i="20"/>
  <c r="I56" i="20"/>
  <c r="H56" i="20"/>
  <c r="H58" i="19"/>
  <c r="I58" i="19"/>
  <c r="P58" i="19"/>
  <c r="AE58" i="19" s="1"/>
  <c r="F59" i="19"/>
  <c r="AN60" i="19"/>
  <c r="AL60" i="19"/>
  <c r="AG60" i="19"/>
  <c r="AF60" i="19"/>
  <c r="AM60" i="19"/>
  <c r="AK60" i="19"/>
  <c r="AD61" i="19"/>
  <c r="C61" i="19"/>
  <c r="AP60" i="19"/>
  <c r="E60" i="19"/>
  <c r="AO60" i="19"/>
  <c r="AM60" i="17"/>
  <c r="AL60" i="17"/>
  <c r="G59" i="17"/>
  <c r="H59" i="17"/>
  <c r="Q59" i="17" s="1"/>
  <c r="AJ60" i="17"/>
  <c r="O59" i="17"/>
  <c r="AX59" i="17" s="1"/>
  <c r="W57" i="17"/>
  <c r="X57" i="17" s="1"/>
  <c r="Y57" i="17" s="1"/>
  <c r="N59" i="17"/>
  <c r="AO60" i="17"/>
  <c r="AN60" i="17"/>
  <c r="E60" i="17"/>
  <c r="M60" i="17" s="1"/>
  <c r="AC61" i="17"/>
  <c r="C61" i="17"/>
  <c r="J106" i="23" l="1"/>
  <c r="T106" i="23"/>
  <c r="AH106" i="23"/>
  <c r="AD109" i="23"/>
  <c r="C109" i="23"/>
  <c r="AP108" i="23"/>
  <c r="AL108" i="23"/>
  <c r="E108" i="23"/>
  <c r="W108" i="23" s="1"/>
  <c r="AO108" i="23"/>
  <c r="AK108" i="23"/>
  <c r="AG108" i="23"/>
  <c r="AN108" i="23"/>
  <c r="AF108" i="23"/>
  <c r="L108" i="23"/>
  <c r="AM108" i="23"/>
  <c r="F107" i="23"/>
  <c r="G107" i="23" s="1"/>
  <c r="AJ108" i="23"/>
  <c r="L59" i="19"/>
  <c r="G59" i="19"/>
  <c r="V57" i="19"/>
  <c r="N108" i="15"/>
  <c r="S108" i="15"/>
  <c r="U108" i="15" s="1"/>
  <c r="V55" i="20"/>
  <c r="H109" i="15"/>
  <c r="G109" i="15"/>
  <c r="K109" i="15"/>
  <c r="D110" i="15"/>
  <c r="AL110" i="15" s="1"/>
  <c r="AB111" i="15"/>
  <c r="R56" i="20"/>
  <c r="Q56" i="20"/>
  <c r="O56" i="20"/>
  <c r="J58" i="19"/>
  <c r="R58" i="19"/>
  <c r="Q58" i="19"/>
  <c r="AH56" i="20"/>
  <c r="BA56" i="20"/>
  <c r="AC60" i="20"/>
  <c r="D59" i="20"/>
  <c r="G57" i="20"/>
  <c r="J56" i="20"/>
  <c r="O58" i="19"/>
  <c r="AH58" i="19"/>
  <c r="BA58" i="19"/>
  <c r="U58" i="19" s="1"/>
  <c r="D61" i="19"/>
  <c r="AC62" i="19"/>
  <c r="L60" i="17"/>
  <c r="P59" i="17"/>
  <c r="S59" i="17" s="1"/>
  <c r="I59" i="17"/>
  <c r="D61" i="17"/>
  <c r="AB62" i="17"/>
  <c r="N108" i="23" l="1"/>
  <c r="AC110" i="23"/>
  <c r="D109" i="23"/>
  <c r="BF107" i="23"/>
  <c r="U107" i="23" s="1"/>
  <c r="P107" i="23"/>
  <c r="H107" i="23"/>
  <c r="Q107" i="23" s="1"/>
  <c r="I107" i="23"/>
  <c r="R107" i="23" s="1"/>
  <c r="M108" i="23"/>
  <c r="O108" i="23" s="1"/>
  <c r="AI106" i="23"/>
  <c r="X105" i="23" s="1"/>
  <c r="Y105" i="23" s="1"/>
  <c r="Z105" i="23" s="1"/>
  <c r="V106" i="23"/>
  <c r="T56" i="20"/>
  <c r="AI56" i="20" s="1"/>
  <c r="X55" i="20" s="1"/>
  <c r="Y55" i="20" s="1"/>
  <c r="Z55" i="20" s="1"/>
  <c r="I109" i="15"/>
  <c r="AH108" i="15"/>
  <c r="W107" i="15" s="1"/>
  <c r="X107" i="15" s="1"/>
  <c r="Y107" i="15" s="1"/>
  <c r="L109" i="15"/>
  <c r="M109" i="15"/>
  <c r="Q109" i="15" s="1"/>
  <c r="O109" i="15"/>
  <c r="T110" i="15"/>
  <c r="W61" i="19"/>
  <c r="F61" i="17"/>
  <c r="V61" i="17"/>
  <c r="K61" i="17"/>
  <c r="T61" i="17"/>
  <c r="C111" i="15"/>
  <c r="AC111" i="15"/>
  <c r="AF110" i="15"/>
  <c r="AO110" i="15"/>
  <c r="V110" i="15"/>
  <c r="AK110" i="15"/>
  <c r="AM110" i="15"/>
  <c r="AN110" i="15"/>
  <c r="E110" i="15"/>
  <c r="K110" i="15" s="1"/>
  <c r="AE110" i="15"/>
  <c r="AJ110" i="15"/>
  <c r="AJ59" i="20"/>
  <c r="BF57" i="20"/>
  <c r="U57" i="20" s="1"/>
  <c r="L59" i="20"/>
  <c r="F58" i="20"/>
  <c r="T58" i="19"/>
  <c r="V58" i="19" s="1"/>
  <c r="N59" i="19"/>
  <c r="M59" i="19"/>
  <c r="AP59" i="20"/>
  <c r="AN59" i="20"/>
  <c r="AL59" i="20"/>
  <c r="AG59" i="20"/>
  <c r="E59" i="20"/>
  <c r="W59" i="20" s="1"/>
  <c r="AO59" i="20"/>
  <c r="AM59" i="20"/>
  <c r="AK59" i="20"/>
  <c r="AF59" i="20"/>
  <c r="P57" i="20"/>
  <c r="I57" i="20"/>
  <c r="H57" i="20"/>
  <c r="M57" i="20"/>
  <c r="N57" i="20"/>
  <c r="AD60" i="20"/>
  <c r="C60" i="20"/>
  <c r="H59" i="19"/>
  <c r="I59" i="19"/>
  <c r="P59" i="19"/>
  <c r="AE59" i="19" s="1"/>
  <c r="F60" i="19"/>
  <c r="AG61" i="19"/>
  <c r="AF61" i="19"/>
  <c r="AM61" i="19"/>
  <c r="AN61" i="19"/>
  <c r="AL61" i="19"/>
  <c r="AK61" i="19"/>
  <c r="AP61" i="19"/>
  <c r="AO61" i="19"/>
  <c r="E61" i="19"/>
  <c r="AD62" i="19"/>
  <c r="C62" i="19"/>
  <c r="AL61" i="17"/>
  <c r="AM61" i="17"/>
  <c r="H60" i="17"/>
  <c r="Q60" i="17" s="1"/>
  <c r="G60" i="17"/>
  <c r="AJ61" i="17"/>
  <c r="O60" i="17"/>
  <c r="AX60" i="17" s="1"/>
  <c r="N60" i="17"/>
  <c r="W58" i="17"/>
  <c r="X58" i="17" s="1"/>
  <c r="Y58" i="17" s="1"/>
  <c r="AO61" i="17"/>
  <c r="AN61" i="17"/>
  <c r="E61" i="17"/>
  <c r="L61" i="17" s="1"/>
  <c r="AC62" i="17"/>
  <c r="C62" i="17"/>
  <c r="J107" i="23" l="1"/>
  <c r="V56" i="20"/>
  <c r="AG109" i="15"/>
  <c r="BA109" i="15"/>
  <c r="T107" i="23"/>
  <c r="AH107" i="23"/>
  <c r="C110" i="23"/>
  <c r="AD110" i="23"/>
  <c r="AM109" i="23"/>
  <c r="AL109" i="23"/>
  <c r="AG109" i="23"/>
  <c r="AP109" i="23"/>
  <c r="AK109" i="23"/>
  <c r="AF109" i="23"/>
  <c r="W109" i="23"/>
  <c r="L109" i="23"/>
  <c r="M109" i="23" s="1"/>
  <c r="E109" i="23"/>
  <c r="AJ109" i="23"/>
  <c r="F108" i="23"/>
  <c r="G108" i="23" s="1"/>
  <c r="AO109" i="23"/>
  <c r="AN109" i="23"/>
  <c r="N109" i="23"/>
  <c r="M110" i="15"/>
  <c r="F110" i="15"/>
  <c r="G110" i="15" s="1"/>
  <c r="G60" i="19"/>
  <c r="L60" i="19"/>
  <c r="L110" i="15"/>
  <c r="P109" i="15"/>
  <c r="S109" i="15" s="1"/>
  <c r="U109" i="15" s="1"/>
  <c r="N109" i="15"/>
  <c r="D111" i="15"/>
  <c r="AL111" i="15" s="1"/>
  <c r="AB112" i="15"/>
  <c r="AI58" i="19"/>
  <c r="X57" i="19" s="1"/>
  <c r="Y57" i="19" s="1"/>
  <c r="Z57" i="19" s="1"/>
  <c r="O57" i="20"/>
  <c r="R59" i="19"/>
  <c r="Q59" i="19"/>
  <c r="D60" i="20"/>
  <c r="AC61" i="20"/>
  <c r="BA57" i="20"/>
  <c r="AH57" i="20"/>
  <c r="R57" i="20"/>
  <c r="G58" i="20"/>
  <c r="Q57" i="20"/>
  <c r="J57" i="20"/>
  <c r="J59" i="19"/>
  <c r="O59" i="19"/>
  <c r="AH59" i="19"/>
  <c r="BA59" i="19"/>
  <c r="U59" i="19" s="1"/>
  <c r="D62" i="19"/>
  <c r="AC63" i="19"/>
  <c r="M61" i="17"/>
  <c r="P60" i="17"/>
  <c r="S60" i="17" s="1"/>
  <c r="U60" i="17" s="1"/>
  <c r="I60" i="17"/>
  <c r="D62" i="17"/>
  <c r="AB63" i="17"/>
  <c r="AC111" i="23" l="1"/>
  <c r="D110" i="23"/>
  <c r="BF108" i="23"/>
  <c r="U108" i="23" s="1"/>
  <c r="P108" i="23"/>
  <c r="H108" i="23"/>
  <c r="Q108" i="23" s="1"/>
  <c r="I108" i="23"/>
  <c r="R108" i="23" s="1"/>
  <c r="O109" i="23"/>
  <c r="AI107" i="23"/>
  <c r="X106" i="23" s="1"/>
  <c r="Y106" i="23" s="1"/>
  <c r="Z106" i="23" s="1"/>
  <c r="V107" i="23"/>
  <c r="O110" i="15"/>
  <c r="BA110" i="15" s="1"/>
  <c r="H110" i="15"/>
  <c r="Q110" i="15" s="1"/>
  <c r="S110" i="15" s="1"/>
  <c r="U110" i="15" s="1"/>
  <c r="P110" i="15"/>
  <c r="AH109" i="15"/>
  <c r="W108" i="15" s="1"/>
  <c r="X108" i="15" s="1"/>
  <c r="Y108" i="15" s="1"/>
  <c r="N110" i="15"/>
  <c r="T111" i="15"/>
  <c r="W62" i="19"/>
  <c r="F62" i="17"/>
  <c r="K62" i="17"/>
  <c r="V62" i="17"/>
  <c r="T62" i="17"/>
  <c r="C112" i="15"/>
  <c r="AC112" i="15"/>
  <c r="AF111" i="15"/>
  <c r="AO111" i="15"/>
  <c r="V111" i="15"/>
  <c r="E111" i="15"/>
  <c r="K111" i="15" s="1"/>
  <c r="AE111" i="15"/>
  <c r="AM111" i="15"/>
  <c r="AN111" i="15"/>
  <c r="AJ111" i="15"/>
  <c r="AK111" i="15"/>
  <c r="AG110" i="15"/>
  <c r="AJ60" i="20"/>
  <c r="BF58" i="20"/>
  <c r="U58" i="20" s="1"/>
  <c r="L60" i="20"/>
  <c r="F59" i="20"/>
  <c r="T57" i="20"/>
  <c r="V57" i="20" s="1"/>
  <c r="T59" i="19"/>
  <c r="AI59" i="19" s="1"/>
  <c r="X58" i="19" s="1"/>
  <c r="Y58" i="19" s="1"/>
  <c r="Z58" i="19" s="1"/>
  <c r="M60" i="19"/>
  <c r="N60" i="19"/>
  <c r="M58" i="20"/>
  <c r="N58" i="20"/>
  <c r="AO60" i="20"/>
  <c r="AM60" i="20"/>
  <c r="AK60" i="20"/>
  <c r="AF60" i="20"/>
  <c r="AP60" i="20"/>
  <c r="AN60" i="20"/>
  <c r="AL60" i="20"/>
  <c r="AG60" i="20"/>
  <c r="E60" i="20"/>
  <c r="W60" i="20" s="1"/>
  <c r="P58" i="20"/>
  <c r="I58" i="20"/>
  <c r="H58" i="20"/>
  <c r="AD61" i="20"/>
  <c r="C61" i="20"/>
  <c r="H60" i="19"/>
  <c r="I60" i="19"/>
  <c r="P60" i="19"/>
  <c r="AE60" i="19" s="1"/>
  <c r="F61" i="19"/>
  <c r="AN62" i="19"/>
  <c r="AL62" i="19"/>
  <c r="AG62" i="19"/>
  <c r="AF62" i="19"/>
  <c r="AM62" i="19"/>
  <c r="AK62" i="19"/>
  <c r="AP62" i="19"/>
  <c r="AO62" i="19"/>
  <c r="E62" i="19"/>
  <c r="AD63" i="19"/>
  <c r="C63" i="19"/>
  <c r="AM62" i="17"/>
  <c r="AL62" i="17"/>
  <c r="G61" i="17"/>
  <c r="H61" i="17"/>
  <c r="Q61" i="17" s="1"/>
  <c r="AJ62" i="17"/>
  <c r="O61" i="17"/>
  <c r="AX61" i="17" s="1"/>
  <c r="N61" i="17"/>
  <c r="AO62" i="17"/>
  <c r="AN62" i="17"/>
  <c r="E62" i="17"/>
  <c r="M62" i="17" s="1"/>
  <c r="AC63" i="17"/>
  <c r="C63" i="17"/>
  <c r="V59" i="19" l="1"/>
  <c r="AN110" i="23"/>
  <c r="AJ110" i="23"/>
  <c r="AF110" i="23"/>
  <c r="M110" i="23" s="1"/>
  <c r="L110" i="23"/>
  <c r="F109" i="23"/>
  <c r="G109" i="23" s="1"/>
  <c r="AO110" i="23"/>
  <c r="AM110" i="23"/>
  <c r="AK110" i="23"/>
  <c r="AG110" i="23"/>
  <c r="AP110" i="23"/>
  <c r="AL110" i="23"/>
  <c r="E110" i="23"/>
  <c r="W110" i="23" s="1"/>
  <c r="J108" i="23"/>
  <c r="C111" i="23"/>
  <c r="AD111" i="23"/>
  <c r="AH108" i="23"/>
  <c r="T108" i="23"/>
  <c r="I110" i="15"/>
  <c r="L61" i="19"/>
  <c r="G61" i="19"/>
  <c r="M111" i="15"/>
  <c r="L111" i="15"/>
  <c r="F111" i="15"/>
  <c r="O111" i="15" s="1"/>
  <c r="BA111" i="15" s="1"/>
  <c r="AH110" i="15"/>
  <c r="W109" i="15" s="1"/>
  <c r="X109" i="15" s="1"/>
  <c r="Y109" i="15" s="1"/>
  <c r="D112" i="15"/>
  <c r="AL112" i="15" s="1"/>
  <c r="AB113" i="15"/>
  <c r="AI57" i="20"/>
  <c r="X56" i="20" s="1"/>
  <c r="Y56" i="20" s="1"/>
  <c r="Z56" i="20" s="1"/>
  <c r="R58" i="20"/>
  <c r="J60" i="19"/>
  <c r="R60" i="19"/>
  <c r="O58" i="20"/>
  <c r="Q58" i="20"/>
  <c r="AC62" i="20"/>
  <c r="D61" i="20"/>
  <c r="AH58" i="20"/>
  <c r="BA58" i="20"/>
  <c r="G59" i="20"/>
  <c r="J58" i="20"/>
  <c r="O60" i="19"/>
  <c r="BA60" i="19"/>
  <c r="U60" i="19" s="1"/>
  <c r="AH60" i="19"/>
  <c r="Q60" i="19"/>
  <c r="D63" i="19"/>
  <c r="AC64" i="19"/>
  <c r="L62" i="17"/>
  <c r="P61" i="17"/>
  <c r="S61" i="17" s="1"/>
  <c r="U61" i="17" s="1"/>
  <c r="I61" i="17"/>
  <c r="D63" i="17"/>
  <c r="AB64" i="17"/>
  <c r="N110" i="23" l="1"/>
  <c r="O110" i="23" s="1"/>
  <c r="AI108" i="23"/>
  <c r="X107" i="23" s="1"/>
  <c r="Y107" i="23" s="1"/>
  <c r="Z107" i="23" s="1"/>
  <c r="V108" i="23"/>
  <c r="P109" i="23"/>
  <c r="BF109" i="23"/>
  <c r="U109" i="23" s="1"/>
  <c r="I109" i="23"/>
  <c r="R109" i="23" s="1"/>
  <c r="H109" i="23"/>
  <c r="Q109" i="23" s="1"/>
  <c r="AC112" i="23"/>
  <c r="D111" i="23"/>
  <c r="N111" i="15"/>
  <c r="G111" i="15"/>
  <c r="H111" i="15"/>
  <c r="Q111" i="15" s="1"/>
  <c r="T112" i="15"/>
  <c r="W63" i="19"/>
  <c r="F63" i="17"/>
  <c r="K63" i="17"/>
  <c r="T63" i="17"/>
  <c r="V63" i="17"/>
  <c r="C113" i="15"/>
  <c r="AC113" i="15"/>
  <c r="AG111" i="15"/>
  <c r="AF112" i="15"/>
  <c r="AO112" i="15"/>
  <c r="V112" i="15"/>
  <c r="AM112" i="15"/>
  <c r="E112" i="15"/>
  <c r="K112" i="15" s="1"/>
  <c r="AN112" i="15"/>
  <c r="AE112" i="15"/>
  <c r="AJ112" i="15"/>
  <c r="AK112" i="15"/>
  <c r="AJ61" i="20"/>
  <c r="T58" i="20"/>
  <c r="V58" i="20" s="1"/>
  <c r="BF59" i="20"/>
  <c r="U59" i="20" s="1"/>
  <c r="L61" i="20"/>
  <c r="F60" i="20"/>
  <c r="T60" i="19"/>
  <c r="AI60" i="19" s="1"/>
  <c r="X59" i="19" s="1"/>
  <c r="Y59" i="19" s="1"/>
  <c r="Z59" i="19" s="1"/>
  <c r="N61" i="19"/>
  <c r="M61" i="19"/>
  <c r="P59" i="20"/>
  <c r="I59" i="20"/>
  <c r="H59" i="20"/>
  <c r="AD62" i="20"/>
  <c r="C62" i="20"/>
  <c r="M59" i="20"/>
  <c r="N59" i="20"/>
  <c r="AP61" i="20"/>
  <c r="AN61" i="20"/>
  <c r="AL61" i="20"/>
  <c r="AG61" i="20"/>
  <c r="E61" i="20"/>
  <c r="W61" i="20" s="1"/>
  <c r="AO61" i="20"/>
  <c r="AM61" i="20"/>
  <c r="AK61" i="20"/>
  <c r="AF61" i="20"/>
  <c r="I61" i="19"/>
  <c r="H61" i="19"/>
  <c r="P61" i="19"/>
  <c r="AE61" i="19" s="1"/>
  <c r="F62" i="19"/>
  <c r="AG63" i="19"/>
  <c r="AF63" i="19"/>
  <c r="AM63" i="19"/>
  <c r="AN63" i="19"/>
  <c r="AL63" i="19"/>
  <c r="AK63" i="19"/>
  <c r="AP63" i="19"/>
  <c r="AO63" i="19"/>
  <c r="E63" i="19"/>
  <c r="AD64" i="19"/>
  <c r="C64" i="19"/>
  <c r="AL63" i="17"/>
  <c r="AM63" i="17"/>
  <c r="H62" i="17"/>
  <c r="Q62" i="17" s="1"/>
  <c r="G62" i="17"/>
  <c r="AJ63" i="17"/>
  <c r="O62" i="17"/>
  <c r="AX62" i="17" s="1"/>
  <c r="N62" i="17"/>
  <c r="W60" i="17"/>
  <c r="X60" i="17" s="1"/>
  <c r="Y60" i="17" s="1"/>
  <c r="AO63" i="17"/>
  <c r="AN63" i="17"/>
  <c r="E63" i="17"/>
  <c r="L63" i="17" s="1"/>
  <c r="AC64" i="17"/>
  <c r="C64" i="17"/>
  <c r="AO111" i="23" l="1"/>
  <c r="AK111" i="23"/>
  <c r="AG111" i="23"/>
  <c r="AN111" i="23"/>
  <c r="AM111" i="23"/>
  <c r="AF111" i="23"/>
  <c r="AP111" i="23"/>
  <c r="E111" i="23"/>
  <c r="W111" i="23" s="1"/>
  <c r="F110" i="23"/>
  <c r="G110" i="23" s="1"/>
  <c r="L111" i="23"/>
  <c r="N111" i="23" s="1"/>
  <c r="AL111" i="23"/>
  <c r="AJ111" i="23"/>
  <c r="C112" i="23"/>
  <c r="AD112" i="23"/>
  <c r="T109" i="23"/>
  <c r="AH109" i="23"/>
  <c r="J109" i="23"/>
  <c r="L112" i="15"/>
  <c r="M112" i="15"/>
  <c r="L62" i="19"/>
  <c r="G62" i="19"/>
  <c r="V60" i="19"/>
  <c r="AI58" i="20"/>
  <c r="X57" i="20" s="1"/>
  <c r="Y57" i="20" s="1"/>
  <c r="Z57" i="20" s="1"/>
  <c r="F112" i="15"/>
  <c r="I111" i="15"/>
  <c r="P111" i="15"/>
  <c r="S111" i="15" s="1"/>
  <c r="U111" i="15" s="1"/>
  <c r="D113" i="15"/>
  <c r="AL113" i="15" s="1"/>
  <c r="AB114" i="15"/>
  <c r="O59" i="20"/>
  <c r="Q59" i="20"/>
  <c r="R61" i="19"/>
  <c r="Q61" i="19"/>
  <c r="G60" i="20"/>
  <c r="BA59" i="20"/>
  <c r="AH59" i="20"/>
  <c r="R59" i="20"/>
  <c r="D62" i="20"/>
  <c r="AC63" i="20"/>
  <c r="J59" i="20"/>
  <c r="J61" i="19"/>
  <c r="O61" i="19"/>
  <c r="BA61" i="19"/>
  <c r="U61" i="19" s="1"/>
  <c r="AH61" i="19"/>
  <c r="D64" i="19"/>
  <c r="AC65" i="19"/>
  <c r="M63" i="17"/>
  <c r="P62" i="17"/>
  <c r="S62" i="17" s="1"/>
  <c r="U62" i="17" s="1"/>
  <c r="I62" i="17"/>
  <c r="D64" i="17"/>
  <c r="AB65" i="17"/>
  <c r="AI109" i="23" l="1"/>
  <c r="X108" i="23" s="1"/>
  <c r="Y108" i="23" s="1"/>
  <c r="Z108" i="23" s="1"/>
  <c r="V109" i="23"/>
  <c r="D112" i="23"/>
  <c r="AC113" i="23"/>
  <c r="P110" i="23"/>
  <c r="BF110" i="23"/>
  <c r="U110" i="23" s="1"/>
  <c r="H110" i="23"/>
  <c r="Q110" i="23" s="1"/>
  <c r="I110" i="23"/>
  <c r="R110" i="23" s="1"/>
  <c r="M111" i="23"/>
  <c r="O111" i="23" s="1"/>
  <c r="N112" i="15"/>
  <c r="O112" i="15"/>
  <c r="BA112" i="15" s="1"/>
  <c r="H112" i="15"/>
  <c r="Q112" i="15" s="1"/>
  <c r="G112" i="15"/>
  <c r="P112" i="15" s="1"/>
  <c r="AH111" i="15"/>
  <c r="W110" i="15" s="1"/>
  <c r="T113" i="15"/>
  <c r="W64" i="19"/>
  <c r="F64" i="17"/>
  <c r="V64" i="17"/>
  <c r="K64" i="17"/>
  <c r="T64" i="17"/>
  <c r="AF113" i="15"/>
  <c r="V113" i="15"/>
  <c r="E113" i="15"/>
  <c r="K113" i="15" s="1"/>
  <c r="AE113" i="15"/>
  <c r="AJ113" i="15"/>
  <c r="AK113" i="15"/>
  <c r="AM113" i="15"/>
  <c r="AC114" i="15"/>
  <c r="C114" i="15"/>
  <c r="T59" i="20"/>
  <c r="AI59" i="20" s="1"/>
  <c r="X58" i="20" s="1"/>
  <c r="Y58" i="20" s="1"/>
  <c r="Z58" i="20" s="1"/>
  <c r="AJ62" i="20"/>
  <c r="BF60" i="20"/>
  <c r="U60" i="20" s="1"/>
  <c r="L62" i="20"/>
  <c r="F61" i="20"/>
  <c r="T61" i="19"/>
  <c r="AI61" i="19" s="1"/>
  <c r="X60" i="19" s="1"/>
  <c r="Y60" i="19" s="1"/>
  <c r="Z60" i="19" s="1"/>
  <c r="M62" i="19"/>
  <c r="N62" i="19"/>
  <c r="AO62" i="20"/>
  <c r="AM62" i="20"/>
  <c r="AK62" i="20"/>
  <c r="AF62" i="20"/>
  <c r="AP62" i="20"/>
  <c r="AN62" i="20"/>
  <c r="AL62" i="20"/>
  <c r="AG62" i="20"/>
  <c r="E62" i="20"/>
  <c r="W62" i="20" s="1"/>
  <c r="M60" i="20"/>
  <c r="N60" i="20"/>
  <c r="AD63" i="20"/>
  <c r="C63" i="20"/>
  <c r="P60" i="20"/>
  <c r="I60" i="20"/>
  <c r="H60" i="20"/>
  <c r="H62" i="19"/>
  <c r="I62" i="19"/>
  <c r="P62" i="19"/>
  <c r="AE62" i="19" s="1"/>
  <c r="F63" i="19"/>
  <c r="AN64" i="19"/>
  <c r="AL64" i="19"/>
  <c r="AG64" i="19"/>
  <c r="AF64" i="19"/>
  <c r="AM64" i="19"/>
  <c r="AK64" i="19"/>
  <c r="AP64" i="19"/>
  <c r="AO64" i="19"/>
  <c r="E64" i="19"/>
  <c r="AD65" i="19"/>
  <c r="C65" i="19"/>
  <c r="AM64" i="17"/>
  <c r="AL64" i="17"/>
  <c r="G63" i="17"/>
  <c r="H63" i="17"/>
  <c r="Q63" i="17" s="1"/>
  <c r="AJ64" i="17"/>
  <c r="O63" i="17"/>
  <c r="AX63" i="17" s="1"/>
  <c r="N63" i="17"/>
  <c r="W61" i="17"/>
  <c r="X61" i="17" s="1"/>
  <c r="Y61" i="17" s="1"/>
  <c r="AO64" i="17"/>
  <c r="AN64" i="17"/>
  <c r="E64" i="17"/>
  <c r="M64" i="17" s="1"/>
  <c r="AC65" i="17"/>
  <c r="C65" i="17"/>
  <c r="AG112" i="15" l="1"/>
  <c r="J110" i="23"/>
  <c r="AH110" i="23"/>
  <c r="T110" i="23"/>
  <c r="AD113" i="23"/>
  <c r="C113" i="23"/>
  <c r="AP112" i="23"/>
  <c r="AL112" i="23"/>
  <c r="E112" i="23"/>
  <c r="W112" i="23" s="1"/>
  <c r="AN112" i="23"/>
  <c r="AM112" i="23"/>
  <c r="AG112" i="23"/>
  <c r="AO112" i="23"/>
  <c r="F111" i="23"/>
  <c r="G111" i="23" s="1"/>
  <c r="AK112" i="23"/>
  <c r="L112" i="23"/>
  <c r="AJ112" i="23"/>
  <c r="AF112" i="23"/>
  <c r="S112" i="15"/>
  <c r="U112" i="15" s="1"/>
  <c r="L113" i="15"/>
  <c r="M113" i="15"/>
  <c r="F113" i="15"/>
  <c r="O113" i="15" s="1"/>
  <c r="BA113" i="15" s="1"/>
  <c r="I112" i="15"/>
  <c r="V61" i="19"/>
  <c r="L63" i="19"/>
  <c r="G63" i="19"/>
  <c r="V59" i="20"/>
  <c r="X110" i="15"/>
  <c r="Y110" i="15" s="1"/>
  <c r="AB115" i="15"/>
  <c r="D114" i="15"/>
  <c r="AL114" i="15" s="1"/>
  <c r="Q60" i="20"/>
  <c r="O60" i="20"/>
  <c r="AC64" i="20"/>
  <c r="D63" i="20"/>
  <c r="AH60" i="20"/>
  <c r="BA60" i="20"/>
  <c r="G61" i="20"/>
  <c r="R60" i="20"/>
  <c r="J60" i="20"/>
  <c r="J62" i="19"/>
  <c r="R62" i="19"/>
  <c r="Q62" i="19"/>
  <c r="O62" i="19"/>
  <c r="BA62" i="19"/>
  <c r="U62" i="19" s="1"/>
  <c r="AH62" i="19"/>
  <c r="D65" i="19"/>
  <c r="AC66" i="19"/>
  <c r="L64" i="17"/>
  <c r="P63" i="17"/>
  <c r="S63" i="17" s="1"/>
  <c r="U63" i="17" s="1"/>
  <c r="I63" i="17"/>
  <c r="AB66" i="17"/>
  <c r="D65" i="17"/>
  <c r="M112" i="23" l="1"/>
  <c r="N112" i="23"/>
  <c r="AC114" i="23"/>
  <c r="D113" i="23"/>
  <c r="BF111" i="23"/>
  <c r="U111" i="23" s="1"/>
  <c r="P111" i="23"/>
  <c r="I111" i="23"/>
  <c r="R111" i="23" s="1"/>
  <c r="H111" i="23"/>
  <c r="Q111" i="23" s="1"/>
  <c r="AI110" i="23"/>
  <c r="X109" i="23" s="1"/>
  <c r="Y109" i="23" s="1"/>
  <c r="Z109" i="23" s="1"/>
  <c r="V110" i="23"/>
  <c r="AH112" i="15"/>
  <c r="W111" i="15" s="1"/>
  <c r="X111" i="15" s="1"/>
  <c r="Y111" i="15" s="1"/>
  <c r="N113" i="15"/>
  <c r="H113" i="15"/>
  <c r="Q113" i="15" s="1"/>
  <c r="G113" i="15"/>
  <c r="T114" i="15"/>
  <c r="W65" i="19"/>
  <c r="F65" i="17"/>
  <c r="V65" i="17"/>
  <c r="K65" i="17"/>
  <c r="T65" i="17"/>
  <c r="E114" i="15"/>
  <c r="F114" i="15" s="1"/>
  <c r="AJ114" i="15"/>
  <c r="AF114" i="15"/>
  <c r="V114" i="15"/>
  <c r="AM114" i="15"/>
  <c r="AK114" i="15"/>
  <c r="K114" i="15"/>
  <c r="AE114" i="15"/>
  <c r="AG113" i="15"/>
  <c r="C115" i="15"/>
  <c r="AC115" i="15"/>
  <c r="AJ63" i="20"/>
  <c r="BF61" i="20"/>
  <c r="U61" i="20" s="1"/>
  <c r="L63" i="20"/>
  <c r="F62" i="20"/>
  <c r="T60" i="20"/>
  <c r="V60" i="20" s="1"/>
  <c r="N63" i="19"/>
  <c r="M63" i="19"/>
  <c r="T62" i="19"/>
  <c r="AI62" i="19" s="1"/>
  <c r="X61" i="19" s="1"/>
  <c r="Y61" i="19" s="1"/>
  <c r="Z61" i="19" s="1"/>
  <c r="N61" i="20"/>
  <c r="M61" i="20"/>
  <c r="AD64" i="20"/>
  <c r="C64" i="20"/>
  <c r="P61" i="20"/>
  <c r="I61" i="20"/>
  <c r="H61" i="20"/>
  <c r="AP63" i="20"/>
  <c r="AN63" i="20"/>
  <c r="AL63" i="20"/>
  <c r="AG63" i="20"/>
  <c r="E63" i="20"/>
  <c r="W63" i="20" s="1"/>
  <c r="AO63" i="20"/>
  <c r="AM63" i="20"/>
  <c r="AK63" i="20"/>
  <c r="AF63" i="20"/>
  <c r="H63" i="19"/>
  <c r="I63" i="19"/>
  <c r="P63" i="19"/>
  <c r="AE63" i="19" s="1"/>
  <c r="F64" i="19"/>
  <c r="AG65" i="19"/>
  <c r="AF65" i="19"/>
  <c r="AM65" i="19"/>
  <c r="AN65" i="19"/>
  <c r="AL65" i="19"/>
  <c r="AK65" i="19"/>
  <c r="AP65" i="19"/>
  <c r="AO65" i="19"/>
  <c r="E65" i="19"/>
  <c r="AD66" i="19"/>
  <c r="C66" i="19"/>
  <c r="AL65" i="17"/>
  <c r="AM65" i="17"/>
  <c r="H64" i="17"/>
  <c r="Q64" i="17" s="1"/>
  <c r="G64" i="17"/>
  <c r="AJ65" i="17"/>
  <c r="O64" i="17"/>
  <c r="AX64" i="17" s="1"/>
  <c r="N64" i="17"/>
  <c r="W62" i="17"/>
  <c r="X62" i="17" s="1"/>
  <c r="Y62" i="17" s="1"/>
  <c r="AC66" i="17"/>
  <c r="C66" i="17"/>
  <c r="AO65" i="17"/>
  <c r="AN65" i="17"/>
  <c r="E65" i="17"/>
  <c r="L65" i="17" s="1"/>
  <c r="O112" i="23" l="1"/>
  <c r="AM113" i="23"/>
  <c r="AP113" i="23"/>
  <c r="AL113" i="23"/>
  <c r="AN113" i="23"/>
  <c r="AG113" i="23"/>
  <c r="AK113" i="23"/>
  <c r="AF113" i="23"/>
  <c r="M113" i="23" s="1"/>
  <c r="L113" i="23"/>
  <c r="E113" i="23"/>
  <c r="W113" i="23" s="1"/>
  <c r="AO113" i="23"/>
  <c r="N113" i="23"/>
  <c r="AJ113" i="23"/>
  <c r="F112" i="23"/>
  <c r="G112" i="23" s="1"/>
  <c r="J111" i="23"/>
  <c r="C114" i="23"/>
  <c r="AD114" i="23"/>
  <c r="AH111" i="23"/>
  <c r="T111" i="23"/>
  <c r="M114" i="15"/>
  <c r="L114" i="15"/>
  <c r="G114" i="15"/>
  <c r="H114" i="15"/>
  <c r="I113" i="15"/>
  <c r="P113" i="15"/>
  <c r="S113" i="15" s="1"/>
  <c r="U113" i="15" s="1"/>
  <c r="L64" i="19"/>
  <c r="G64" i="19"/>
  <c r="AI60" i="20"/>
  <c r="X59" i="20" s="1"/>
  <c r="Y59" i="20" s="1"/>
  <c r="Z59" i="20" s="1"/>
  <c r="O114" i="15"/>
  <c r="BA114" i="15" s="1"/>
  <c r="AB116" i="15"/>
  <c r="D115" i="15"/>
  <c r="AL115" i="15" s="1"/>
  <c r="Q61" i="20"/>
  <c r="R61" i="20"/>
  <c r="O61" i="20"/>
  <c r="Q63" i="19"/>
  <c r="V62" i="19"/>
  <c r="R63" i="19"/>
  <c r="BA61" i="20"/>
  <c r="AH61" i="20"/>
  <c r="G62" i="20"/>
  <c r="D64" i="20"/>
  <c r="AC65" i="20"/>
  <c r="J61" i="20"/>
  <c r="O63" i="19"/>
  <c r="J63" i="19"/>
  <c r="BA63" i="19"/>
  <c r="U63" i="19" s="1"/>
  <c r="AH63" i="19"/>
  <c r="D66" i="19"/>
  <c r="AC67" i="19"/>
  <c r="M65" i="17"/>
  <c r="P64" i="17"/>
  <c r="S64" i="17" s="1"/>
  <c r="U64" i="17" s="1"/>
  <c r="I64" i="17"/>
  <c r="D66" i="17"/>
  <c r="AB67" i="17"/>
  <c r="AC115" i="23" l="1"/>
  <c r="D114" i="23"/>
  <c r="AI111" i="23"/>
  <c r="X110" i="23" s="1"/>
  <c r="Y110" i="23" s="1"/>
  <c r="Z110" i="23" s="1"/>
  <c r="V111" i="23"/>
  <c r="BF112" i="23"/>
  <c r="U112" i="23" s="1"/>
  <c r="P112" i="23"/>
  <c r="I112" i="23"/>
  <c r="R112" i="23" s="1"/>
  <c r="H112" i="23"/>
  <c r="Q112" i="23" s="1"/>
  <c r="O113" i="23"/>
  <c r="P114" i="15"/>
  <c r="Q114" i="15"/>
  <c r="N114" i="15"/>
  <c r="I114" i="15"/>
  <c r="AH113" i="15"/>
  <c r="W112" i="15" s="1"/>
  <c r="X112" i="15" s="1"/>
  <c r="Y112" i="15" s="1"/>
  <c r="T115" i="15"/>
  <c r="W66" i="19"/>
  <c r="F66" i="17"/>
  <c r="T66" i="17"/>
  <c r="V66" i="17"/>
  <c r="K66" i="17"/>
  <c r="AK115" i="15"/>
  <c r="V115" i="15"/>
  <c r="AJ115" i="15"/>
  <c r="AM115" i="15"/>
  <c r="AE115" i="15"/>
  <c r="E115" i="15"/>
  <c r="K115" i="15" s="1"/>
  <c r="F115" i="15"/>
  <c r="AF115" i="15"/>
  <c r="AG114" i="15"/>
  <c r="AC116" i="15"/>
  <c r="C116" i="15"/>
  <c r="T63" i="19"/>
  <c r="AI63" i="19" s="1"/>
  <c r="X62" i="19" s="1"/>
  <c r="Y62" i="19" s="1"/>
  <c r="Z62" i="19" s="1"/>
  <c r="AJ64" i="20"/>
  <c r="BF62" i="20"/>
  <c r="U62" i="20" s="1"/>
  <c r="L64" i="20"/>
  <c r="F63" i="20"/>
  <c r="T61" i="20"/>
  <c r="V61" i="20" s="1"/>
  <c r="M64" i="19"/>
  <c r="N64" i="19"/>
  <c r="AO64" i="20"/>
  <c r="AM64" i="20"/>
  <c r="AK64" i="20"/>
  <c r="AF64" i="20"/>
  <c r="AP64" i="20"/>
  <c r="AN64" i="20"/>
  <c r="AL64" i="20"/>
  <c r="AG64" i="20"/>
  <c r="E64" i="20"/>
  <c r="W64" i="20" s="1"/>
  <c r="M62" i="20"/>
  <c r="N62" i="20"/>
  <c r="AD65" i="20"/>
  <c r="C65" i="20"/>
  <c r="P62" i="20"/>
  <c r="H62" i="20"/>
  <c r="I62" i="20"/>
  <c r="H64" i="19"/>
  <c r="I64" i="19"/>
  <c r="P64" i="19"/>
  <c r="AE64" i="19" s="1"/>
  <c r="F65" i="19"/>
  <c r="AN66" i="19"/>
  <c r="AL66" i="19"/>
  <c r="AG66" i="19"/>
  <c r="AF66" i="19"/>
  <c r="AM66" i="19"/>
  <c r="AK66" i="19"/>
  <c r="AP66" i="19"/>
  <c r="AO66" i="19"/>
  <c r="E66" i="19"/>
  <c r="AD67" i="19"/>
  <c r="C67" i="19"/>
  <c r="AM66" i="17"/>
  <c r="AL66" i="17"/>
  <c r="G65" i="17"/>
  <c r="H65" i="17"/>
  <c r="AJ66" i="17"/>
  <c r="O65" i="17"/>
  <c r="AX65" i="17" s="1"/>
  <c r="W63" i="17"/>
  <c r="X63" i="17" s="1"/>
  <c r="Y63" i="17" s="1"/>
  <c r="AO66" i="17"/>
  <c r="AN66" i="17"/>
  <c r="E66" i="17"/>
  <c r="M66" i="17" s="1"/>
  <c r="AC67" i="17"/>
  <c r="C67" i="17"/>
  <c r="S114" i="15" l="1"/>
  <c r="U114" i="15" s="1"/>
  <c r="J112" i="23"/>
  <c r="C115" i="23"/>
  <c r="AD115" i="23"/>
  <c r="AN114" i="23"/>
  <c r="AJ114" i="23"/>
  <c r="AF114" i="23"/>
  <c r="L114" i="23"/>
  <c r="F113" i="23"/>
  <c r="G113" i="23" s="1"/>
  <c r="AM114" i="23"/>
  <c r="AL114" i="23"/>
  <c r="AK114" i="23"/>
  <c r="AO114" i="23"/>
  <c r="AP114" i="23"/>
  <c r="E114" i="23"/>
  <c r="W114" i="23" s="1"/>
  <c r="AG114" i="23"/>
  <c r="N114" i="23" s="1"/>
  <c r="M114" i="23"/>
  <c r="AH112" i="23"/>
  <c r="T112" i="23"/>
  <c r="H115" i="15"/>
  <c r="L115" i="15"/>
  <c r="M115" i="15"/>
  <c r="G115" i="15"/>
  <c r="V63" i="19"/>
  <c r="L65" i="19"/>
  <c r="G65" i="19"/>
  <c r="O115" i="15"/>
  <c r="BA115" i="15" s="1"/>
  <c r="D116" i="15"/>
  <c r="AL116" i="15" s="1"/>
  <c r="AB117" i="15"/>
  <c r="AH114" i="15"/>
  <c r="W113" i="15" s="1"/>
  <c r="X113" i="15" s="1"/>
  <c r="Y113" i="15" s="1"/>
  <c r="AI61" i="20"/>
  <c r="X60" i="20" s="1"/>
  <c r="Y60" i="20" s="1"/>
  <c r="Z60" i="20" s="1"/>
  <c r="Q62" i="20"/>
  <c r="O62" i="20"/>
  <c r="R62" i="20"/>
  <c r="AH62" i="20"/>
  <c r="BA62" i="20"/>
  <c r="AC66" i="20"/>
  <c r="D65" i="20"/>
  <c r="G63" i="20"/>
  <c r="J62" i="20"/>
  <c r="O64" i="19"/>
  <c r="BA64" i="19"/>
  <c r="U64" i="19" s="1"/>
  <c r="AH64" i="19"/>
  <c r="R64" i="19"/>
  <c r="J64" i="19"/>
  <c r="Q64" i="19"/>
  <c r="AC68" i="19"/>
  <c r="D67" i="19"/>
  <c r="L66" i="17"/>
  <c r="D67" i="17"/>
  <c r="AB68" i="17"/>
  <c r="BF113" i="23" l="1"/>
  <c r="U113" i="23" s="1"/>
  <c r="P113" i="23"/>
  <c r="I113" i="23"/>
  <c r="R113" i="23" s="1"/>
  <c r="H113" i="23"/>
  <c r="Q113" i="23" s="1"/>
  <c r="AC116" i="23"/>
  <c r="D115" i="23"/>
  <c r="AI112" i="23"/>
  <c r="X111" i="23" s="1"/>
  <c r="Y111" i="23" s="1"/>
  <c r="Z111" i="23" s="1"/>
  <c r="V112" i="23"/>
  <c r="O114" i="23"/>
  <c r="N115" i="15"/>
  <c r="P115" i="15"/>
  <c r="Q115" i="15"/>
  <c r="I115" i="15"/>
  <c r="T62" i="20"/>
  <c r="V62" i="20" s="1"/>
  <c r="T116" i="15"/>
  <c r="W67" i="19"/>
  <c r="F67" i="17"/>
  <c r="K67" i="17"/>
  <c r="T67" i="17"/>
  <c r="V67" i="17"/>
  <c r="AM116" i="15"/>
  <c r="AE116" i="15"/>
  <c r="AJ116" i="15"/>
  <c r="E116" i="15"/>
  <c r="K116" i="15" s="1"/>
  <c r="AF116" i="15"/>
  <c r="V116" i="15"/>
  <c r="AK116" i="15"/>
  <c r="C117" i="15"/>
  <c r="AC117" i="15"/>
  <c r="AG115" i="15"/>
  <c r="T64" i="19"/>
  <c r="AI64" i="19" s="1"/>
  <c r="X63" i="19" s="1"/>
  <c r="Y63" i="19" s="1"/>
  <c r="Z63" i="19" s="1"/>
  <c r="AJ65" i="20"/>
  <c r="BF63" i="20"/>
  <c r="U63" i="20" s="1"/>
  <c r="L65" i="20"/>
  <c r="F64" i="20"/>
  <c r="N65" i="19"/>
  <c r="M65" i="19"/>
  <c r="AP65" i="20"/>
  <c r="AN65" i="20"/>
  <c r="AL65" i="20"/>
  <c r="AG65" i="20"/>
  <c r="E65" i="20"/>
  <c r="W65" i="20" s="1"/>
  <c r="AO65" i="20"/>
  <c r="AM65" i="20"/>
  <c r="AK65" i="20"/>
  <c r="AF65" i="20"/>
  <c r="P63" i="20"/>
  <c r="H63" i="20"/>
  <c r="I63" i="20"/>
  <c r="M63" i="20"/>
  <c r="N63" i="20"/>
  <c r="AD66" i="20"/>
  <c r="C66" i="20"/>
  <c r="AI62" i="20"/>
  <c r="X61" i="20" s="1"/>
  <c r="Y61" i="20" s="1"/>
  <c r="Z61" i="20" s="1"/>
  <c r="H65" i="19"/>
  <c r="I65" i="19"/>
  <c r="P65" i="19"/>
  <c r="AE65" i="19" s="1"/>
  <c r="F66" i="19"/>
  <c r="AG67" i="19"/>
  <c r="AF67" i="19"/>
  <c r="AM67" i="19"/>
  <c r="AN67" i="19"/>
  <c r="AL67" i="19"/>
  <c r="AK67" i="19"/>
  <c r="C68" i="19"/>
  <c r="AD68" i="19"/>
  <c r="AO67" i="19"/>
  <c r="AP67" i="19"/>
  <c r="E67" i="19"/>
  <c r="AL67" i="17"/>
  <c r="AM67" i="17"/>
  <c r="H66" i="17"/>
  <c r="Q66" i="17" s="1"/>
  <c r="G66" i="17"/>
  <c r="AJ67" i="17"/>
  <c r="O66" i="17"/>
  <c r="AX66" i="17" s="1"/>
  <c r="N66" i="17"/>
  <c r="AO67" i="17"/>
  <c r="AN67" i="17"/>
  <c r="E67" i="17"/>
  <c r="L67" i="17" s="1"/>
  <c r="AC68" i="17"/>
  <c r="C68" i="17"/>
  <c r="S115" i="15" l="1"/>
  <c r="U115" i="15" s="1"/>
  <c r="AO115" i="23"/>
  <c r="AK115" i="23"/>
  <c r="AG115" i="23"/>
  <c r="AN115" i="23"/>
  <c r="AJ115" i="23"/>
  <c r="AF115" i="23"/>
  <c r="L115" i="23"/>
  <c r="F114" i="23"/>
  <c r="G114" i="23" s="1"/>
  <c r="AM115" i="23"/>
  <c r="AL115" i="23"/>
  <c r="AP115" i="23"/>
  <c r="E115" i="23"/>
  <c r="W115" i="23"/>
  <c r="AD116" i="23"/>
  <c r="C116" i="23"/>
  <c r="T113" i="23"/>
  <c r="AH113" i="23"/>
  <c r="J113" i="23"/>
  <c r="L116" i="15"/>
  <c r="M116" i="15"/>
  <c r="F116" i="15"/>
  <c r="V64" i="19"/>
  <c r="G66" i="19"/>
  <c r="L66" i="19"/>
  <c r="AH115" i="15"/>
  <c r="W114" i="15" s="1"/>
  <c r="X114" i="15" s="1"/>
  <c r="Y114" i="15" s="1"/>
  <c r="D117" i="15"/>
  <c r="AL117" i="15" s="1"/>
  <c r="AB118" i="15"/>
  <c r="Q63" i="20"/>
  <c r="O63" i="20"/>
  <c r="Q65" i="19"/>
  <c r="R65" i="19"/>
  <c r="D66" i="20"/>
  <c r="AC67" i="20"/>
  <c r="BA63" i="20"/>
  <c r="AH63" i="20"/>
  <c r="G64" i="20"/>
  <c r="R63" i="20"/>
  <c r="J63" i="20"/>
  <c r="J65" i="19"/>
  <c r="O65" i="19"/>
  <c r="BA65" i="19"/>
  <c r="U65" i="19" s="1"/>
  <c r="AH65" i="19"/>
  <c r="AC69" i="19"/>
  <c r="D68" i="19"/>
  <c r="M67" i="17"/>
  <c r="P66" i="17"/>
  <c r="S66" i="17" s="1"/>
  <c r="U66" i="17" s="1"/>
  <c r="I66" i="17"/>
  <c r="D68" i="17"/>
  <c r="AB69" i="17"/>
  <c r="AC117" i="23" l="1"/>
  <c r="D116" i="23"/>
  <c r="AI113" i="23"/>
  <c r="X112" i="23" s="1"/>
  <c r="Y112" i="23" s="1"/>
  <c r="Z112" i="23" s="1"/>
  <c r="V113" i="23"/>
  <c r="N115" i="23"/>
  <c r="P114" i="23"/>
  <c r="BF114" i="23"/>
  <c r="U114" i="23" s="1"/>
  <c r="H114" i="23"/>
  <c r="Q114" i="23" s="1"/>
  <c r="I114" i="23"/>
  <c r="R114" i="23" s="1"/>
  <c r="M115" i="23"/>
  <c r="O115" i="23" s="1"/>
  <c r="N116" i="15"/>
  <c r="H116" i="15"/>
  <c r="Q116" i="15" s="1"/>
  <c r="G116" i="15"/>
  <c r="O116" i="15"/>
  <c r="T117" i="15"/>
  <c r="W68" i="19"/>
  <c r="F68" i="17"/>
  <c r="K68" i="17"/>
  <c r="T68" i="17"/>
  <c r="V68" i="17"/>
  <c r="AF117" i="15"/>
  <c r="V117" i="15"/>
  <c r="AK117" i="15"/>
  <c r="AM117" i="15"/>
  <c r="AJ117" i="15"/>
  <c r="AE117" i="15"/>
  <c r="E117" i="15"/>
  <c r="F117" i="15" s="1"/>
  <c r="C118" i="15"/>
  <c r="AC118" i="15"/>
  <c r="AJ66" i="20"/>
  <c r="BF64" i="20"/>
  <c r="U64" i="20" s="1"/>
  <c r="L66" i="20"/>
  <c r="F65" i="20"/>
  <c r="T63" i="20"/>
  <c r="V63" i="20" s="1"/>
  <c r="T65" i="19"/>
  <c r="AI65" i="19" s="1"/>
  <c r="X64" i="19" s="1"/>
  <c r="Y64" i="19" s="1"/>
  <c r="Z64" i="19" s="1"/>
  <c r="M66" i="19"/>
  <c r="N66" i="19"/>
  <c r="P64" i="20"/>
  <c r="I64" i="20"/>
  <c r="H64" i="20"/>
  <c r="AO66" i="20"/>
  <c r="AM66" i="20"/>
  <c r="AK66" i="20"/>
  <c r="AF66" i="20"/>
  <c r="AP66" i="20"/>
  <c r="AN66" i="20"/>
  <c r="AL66" i="20"/>
  <c r="AG66" i="20"/>
  <c r="E66" i="20"/>
  <c r="W66" i="20" s="1"/>
  <c r="M64" i="20"/>
  <c r="N64" i="20"/>
  <c r="AD67" i="20"/>
  <c r="C67" i="20"/>
  <c r="H66" i="19"/>
  <c r="I66" i="19"/>
  <c r="P66" i="19"/>
  <c r="AE66" i="19" s="1"/>
  <c r="F67" i="19"/>
  <c r="AN68" i="19"/>
  <c r="AL68" i="19"/>
  <c r="AG68" i="19"/>
  <c r="AF68" i="19"/>
  <c r="AM68" i="19"/>
  <c r="AK68" i="19"/>
  <c r="AO68" i="19"/>
  <c r="E68" i="19"/>
  <c r="AP68" i="19"/>
  <c r="C69" i="19"/>
  <c r="AD69" i="19"/>
  <c r="AM68" i="17"/>
  <c r="AL68" i="17"/>
  <c r="G67" i="17"/>
  <c r="H67" i="17"/>
  <c r="Q67" i="17" s="1"/>
  <c r="AJ68" i="17"/>
  <c r="O67" i="17"/>
  <c r="AX67" i="17" s="1"/>
  <c r="N67" i="17"/>
  <c r="AO68" i="17"/>
  <c r="AN68" i="17"/>
  <c r="E68" i="17"/>
  <c r="M68" i="17" s="1"/>
  <c r="AC69" i="17"/>
  <c r="C69" i="17"/>
  <c r="AG116" i="15" l="1"/>
  <c r="BA116" i="15"/>
  <c r="AP116" i="23"/>
  <c r="AL116" i="23"/>
  <c r="W116" i="23"/>
  <c r="E116" i="23"/>
  <c r="AO116" i="23"/>
  <c r="AK116" i="23"/>
  <c r="AG116" i="23"/>
  <c r="AJ116" i="23"/>
  <c r="AF116" i="23"/>
  <c r="M116" i="23" s="1"/>
  <c r="L116" i="23"/>
  <c r="AM116" i="23"/>
  <c r="AN116" i="23"/>
  <c r="F115" i="23"/>
  <c r="G115" i="23" s="1"/>
  <c r="AD117" i="23"/>
  <c r="C117" i="23"/>
  <c r="J114" i="23"/>
  <c r="T114" i="23"/>
  <c r="AH114" i="23"/>
  <c r="G117" i="15"/>
  <c r="K117" i="15"/>
  <c r="M117" i="15" s="1"/>
  <c r="H117" i="15"/>
  <c r="P116" i="15"/>
  <c r="S116" i="15" s="1"/>
  <c r="U116" i="15" s="1"/>
  <c r="I116" i="15"/>
  <c r="L67" i="19"/>
  <c r="G67" i="19"/>
  <c r="V65" i="19"/>
  <c r="AI63" i="20"/>
  <c r="X62" i="20" s="1"/>
  <c r="Y62" i="20" s="1"/>
  <c r="Z62" i="20" s="1"/>
  <c r="D118" i="15"/>
  <c r="AL118" i="15" s="1"/>
  <c r="AB119" i="15"/>
  <c r="O64" i="20"/>
  <c r="AH64" i="20"/>
  <c r="BA64" i="20"/>
  <c r="Q64" i="20"/>
  <c r="AC68" i="20"/>
  <c r="D67" i="20"/>
  <c r="G65" i="20"/>
  <c r="R64" i="20"/>
  <c r="J64" i="20"/>
  <c r="J66" i="19"/>
  <c r="O66" i="19"/>
  <c r="BA66" i="19"/>
  <c r="U66" i="19" s="1"/>
  <c r="AH66" i="19"/>
  <c r="Q66" i="19"/>
  <c r="R66" i="19"/>
  <c r="AC70" i="19"/>
  <c r="D69" i="19"/>
  <c r="L68" i="17"/>
  <c r="I67" i="17"/>
  <c r="P67" i="17"/>
  <c r="S67" i="17" s="1"/>
  <c r="U67" i="17" s="1"/>
  <c r="D69" i="17"/>
  <c r="AB70" i="17"/>
  <c r="I117" i="15" l="1"/>
  <c r="AI114" i="23"/>
  <c r="X113" i="23" s="1"/>
  <c r="Y113" i="23" s="1"/>
  <c r="Z113" i="23" s="1"/>
  <c r="V114" i="23"/>
  <c r="BF115" i="23"/>
  <c r="U115" i="23" s="1"/>
  <c r="P115" i="23"/>
  <c r="I115" i="23"/>
  <c r="R115" i="23" s="1"/>
  <c r="H115" i="23"/>
  <c r="Q115" i="23" s="1"/>
  <c r="AC118" i="23"/>
  <c r="D117" i="23"/>
  <c r="N116" i="23"/>
  <c r="O116" i="23" s="1"/>
  <c r="O117" i="15"/>
  <c r="BA117" i="15" s="1"/>
  <c r="L117" i="15"/>
  <c r="P117" i="15" s="1"/>
  <c r="Q117" i="15"/>
  <c r="AH116" i="15"/>
  <c r="W115" i="15" s="1"/>
  <c r="X115" i="15" s="1"/>
  <c r="Y115" i="15" s="1"/>
  <c r="T118" i="15"/>
  <c r="W69" i="19"/>
  <c r="F69" i="17"/>
  <c r="V69" i="17"/>
  <c r="T69" i="17"/>
  <c r="K69" i="17"/>
  <c r="AG117" i="15"/>
  <c r="C119" i="15"/>
  <c r="AC119" i="15"/>
  <c r="E118" i="15"/>
  <c r="F118" i="15" s="1"/>
  <c r="AK118" i="15"/>
  <c r="AM118" i="15"/>
  <c r="V118" i="15"/>
  <c r="AJ118" i="15"/>
  <c r="AE118" i="15"/>
  <c r="AF118" i="15"/>
  <c r="AJ67" i="20"/>
  <c r="BF65" i="20"/>
  <c r="U65" i="20" s="1"/>
  <c r="L67" i="20"/>
  <c r="F66" i="20"/>
  <c r="T64" i="20"/>
  <c r="AI64" i="20" s="1"/>
  <c r="X63" i="20" s="1"/>
  <c r="Y63" i="20" s="1"/>
  <c r="Z63" i="20" s="1"/>
  <c r="N67" i="19"/>
  <c r="M67" i="19"/>
  <c r="AP67" i="20"/>
  <c r="AN67" i="20"/>
  <c r="AL67" i="20"/>
  <c r="AG67" i="20"/>
  <c r="E67" i="20"/>
  <c r="W67" i="20" s="1"/>
  <c r="AO67" i="20"/>
  <c r="AM67" i="20"/>
  <c r="AK67" i="20"/>
  <c r="AF67" i="20"/>
  <c r="P65" i="20"/>
  <c r="I65" i="20"/>
  <c r="H65" i="20"/>
  <c r="M65" i="20"/>
  <c r="N65" i="20"/>
  <c r="AD68" i="20"/>
  <c r="C68" i="20"/>
  <c r="T66" i="19"/>
  <c r="V66" i="19" s="1"/>
  <c r="I67" i="19"/>
  <c r="H67" i="19"/>
  <c r="P67" i="19"/>
  <c r="AE67" i="19" s="1"/>
  <c r="F68" i="19"/>
  <c r="AG69" i="19"/>
  <c r="AF69" i="19"/>
  <c r="AM69" i="19"/>
  <c r="AN69" i="19"/>
  <c r="AL69" i="19"/>
  <c r="AK69" i="19"/>
  <c r="C70" i="19"/>
  <c r="AD70" i="19"/>
  <c r="AO69" i="19"/>
  <c r="E69" i="19"/>
  <c r="AP69" i="19"/>
  <c r="AL69" i="17"/>
  <c r="AM69" i="17"/>
  <c r="H68" i="17"/>
  <c r="Q68" i="17" s="1"/>
  <c r="G68" i="17"/>
  <c r="AJ69" i="17"/>
  <c r="O68" i="17"/>
  <c r="AX68" i="17" s="1"/>
  <c r="N68" i="17"/>
  <c r="W66" i="17"/>
  <c r="X66" i="17" s="1"/>
  <c r="Y66" i="17" s="1"/>
  <c r="AO69" i="17"/>
  <c r="AN69" i="17"/>
  <c r="E69" i="17"/>
  <c r="L69" i="17" s="1"/>
  <c r="AC70" i="17"/>
  <c r="C70" i="17"/>
  <c r="J115" i="23" l="1"/>
  <c r="T115" i="23"/>
  <c r="AH115" i="23"/>
  <c r="C118" i="23"/>
  <c r="AD118" i="23"/>
  <c r="AM117" i="23"/>
  <c r="AP117" i="23"/>
  <c r="AL117" i="23"/>
  <c r="E117" i="23"/>
  <c r="W117" i="23" s="1"/>
  <c r="AN117" i="23"/>
  <c r="AF117" i="23"/>
  <c r="L117" i="23"/>
  <c r="AK117" i="23"/>
  <c r="F116" i="23"/>
  <c r="G116" i="23" s="1"/>
  <c r="AG117" i="23"/>
  <c r="M117" i="23"/>
  <c r="AJ117" i="23"/>
  <c r="AO117" i="23"/>
  <c r="S117" i="15"/>
  <c r="U117" i="15" s="1"/>
  <c r="N117" i="15"/>
  <c r="G118" i="15"/>
  <c r="H118" i="15"/>
  <c r="K118" i="15"/>
  <c r="O118" i="15" s="1"/>
  <c r="BA118" i="15" s="1"/>
  <c r="G68" i="19"/>
  <c r="L68" i="19"/>
  <c r="AH117" i="15"/>
  <c r="W116" i="15" s="1"/>
  <c r="X116" i="15" s="1"/>
  <c r="Y116" i="15" s="1"/>
  <c r="D119" i="15"/>
  <c r="AL119" i="15" s="1"/>
  <c r="AB120" i="15"/>
  <c r="V64" i="20"/>
  <c r="O65" i="20"/>
  <c r="Q67" i="19"/>
  <c r="G66" i="20"/>
  <c r="Q65" i="20"/>
  <c r="J65" i="20"/>
  <c r="AC69" i="20"/>
  <c r="D68" i="20"/>
  <c r="BA65" i="20"/>
  <c r="AH65" i="20"/>
  <c r="R65" i="20"/>
  <c r="R67" i="19"/>
  <c r="AI66" i="19"/>
  <c r="X65" i="19" s="1"/>
  <c r="Y65" i="19" s="1"/>
  <c r="Z65" i="19" s="1"/>
  <c r="J67" i="19"/>
  <c r="O67" i="19"/>
  <c r="BA67" i="19"/>
  <c r="U67" i="19" s="1"/>
  <c r="AH67" i="19"/>
  <c r="AC71" i="19"/>
  <c r="D70" i="19"/>
  <c r="M69" i="17"/>
  <c r="P68" i="17"/>
  <c r="S68" i="17" s="1"/>
  <c r="U68" i="17" s="1"/>
  <c r="I68" i="17"/>
  <c r="D70" i="17"/>
  <c r="AB71" i="17"/>
  <c r="N117" i="23" l="1"/>
  <c r="BF116" i="23"/>
  <c r="U116" i="23" s="1"/>
  <c r="P116" i="23"/>
  <c r="H116" i="23"/>
  <c r="Q116" i="23" s="1"/>
  <c r="I116" i="23"/>
  <c r="R116" i="23" s="1"/>
  <c r="AC119" i="23"/>
  <c r="D118" i="23"/>
  <c r="O117" i="23"/>
  <c r="AI115" i="23"/>
  <c r="X114" i="23" s="1"/>
  <c r="Y114" i="23" s="1"/>
  <c r="Z114" i="23" s="1"/>
  <c r="V115" i="23"/>
  <c r="I118" i="15"/>
  <c r="L118" i="15"/>
  <c r="M118" i="15"/>
  <c r="Q118" i="15" s="1"/>
  <c r="T119" i="15"/>
  <c r="W70" i="19"/>
  <c r="F70" i="17"/>
  <c r="V70" i="17"/>
  <c r="K70" i="17"/>
  <c r="T70" i="17"/>
  <c r="AK119" i="15"/>
  <c r="AF119" i="15"/>
  <c r="V119" i="15"/>
  <c r="AJ119" i="15"/>
  <c r="E119" i="15"/>
  <c r="K119" i="15" s="1"/>
  <c r="AE119" i="15"/>
  <c r="AM119" i="15"/>
  <c r="AC120" i="15"/>
  <c r="C120" i="15"/>
  <c r="AG118" i="15"/>
  <c r="T65" i="20"/>
  <c r="AI65" i="20" s="1"/>
  <c r="X64" i="20" s="1"/>
  <c r="Y64" i="20" s="1"/>
  <c r="Z64" i="20" s="1"/>
  <c r="AJ68" i="20"/>
  <c r="BF66" i="20"/>
  <c r="U66" i="20" s="1"/>
  <c r="L68" i="20"/>
  <c r="F67" i="20"/>
  <c r="T67" i="19"/>
  <c r="AI67" i="19" s="1"/>
  <c r="X66" i="19" s="1"/>
  <c r="Y66" i="19" s="1"/>
  <c r="Z66" i="19" s="1"/>
  <c r="M68" i="19"/>
  <c r="N68" i="19"/>
  <c r="V65" i="20"/>
  <c r="AD69" i="20"/>
  <c r="C69" i="20"/>
  <c r="M66" i="20"/>
  <c r="N66" i="20"/>
  <c r="AO68" i="20"/>
  <c r="AM68" i="20"/>
  <c r="AK68" i="20"/>
  <c r="AF68" i="20"/>
  <c r="AN68" i="20"/>
  <c r="E68" i="20"/>
  <c r="W68" i="20" s="1"/>
  <c r="AP68" i="20"/>
  <c r="AL68" i="20"/>
  <c r="AG68" i="20"/>
  <c r="P66" i="20"/>
  <c r="H66" i="20"/>
  <c r="I66" i="20"/>
  <c r="V67" i="19"/>
  <c r="H68" i="19"/>
  <c r="I68" i="19"/>
  <c r="P68" i="19"/>
  <c r="AE68" i="19" s="1"/>
  <c r="F69" i="19"/>
  <c r="AN70" i="19"/>
  <c r="AL70" i="19"/>
  <c r="AG70" i="19"/>
  <c r="AF70" i="19"/>
  <c r="AM70" i="19"/>
  <c r="AK70" i="19"/>
  <c r="C71" i="19"/>
  <c r="AD71" i="19"/>
  <c r="AO70" i="19"/>
  <c r="E70" i="19"/>
  <c r="AP70" i="19"/>
  <c r="AM70" i="17"/>
  <c r="AL70" i="17"/>
  <c r="G69" i="17"/>
  <c r="P69" i="17" s="1"/>
  <c r="H69" i="17"/>
  <c r="Q69" i="17" s="1"/>
  <c r="AJ70" i="17"/>
  <c r="O69" i="17"/>
  <c r="AX69" i="17" s="1"/>
  <c r="W67" i="17"/>
  <c r="X67" i="17" s="1"/>
  <c r="Y67" i="17" s="1"/>
  <c r="N69" i="17"/>
  <c r="AO70" i="17"/>
  <c r="AN70" i="17"/>
  <c r="E70" i="17"/>
  <c r="M70" i="17" s="1"/>
  <c r="AC71" i="17"/>
  <c r="C71" i="17"/>
  <c r="J116" i="23" l="1"/>
  <c r="C119" i="23"/>
  <c r="AD119" i="23"/>
  <c r="AH116" i="23"/>
  <c r="T116" i="23"/>
  <c r="AN118" i="23"/>
  <c r="AJ118" i="23"/>
  <c r="AF118" i="23"/>
  <c r="M118" i="23" s="1"/>
  <c r="L118" i="23"/>
  <c r="F117" i="23"/>
  <c r="G117" i="23" s="1"/>
  <c r="AM118" i="23"/>
  <c r="AL118" i="23"/>
  <c r="AK118" i="23"/>
  <c r="AG118" i="23"/>
  <c r="AP118" i="23"/>
  <c r="E118" i="23"/>
  <c r="W118" i="23" s="1"/>
  <c r="N118" i="23"/>
  <c r="AO118" i="23"/>
  <c r="F119" i="15"/>
  <c r="G119" i="15" s="1"/>
  <c r="M119" i="15"/>
  <c r="L119" i="15"/>
  <c r="N118" i="15"/>
  <c r="P118" i="15"/>
  <c r="S118" i="15" s="1"/>
  <c r="U118" i="15" s="1"/>
  <c r="G69" i="19"/>
  <c r="L69" i="19"/>
  <c r="AB121" i="15"/>
  <c r="D120" i="15"/>
  <c r="AL120" i="15" s="1"/>
  <c r="R66" i="20"/>
  <c r="Q66" i="20"/>
  <c r="O66" i="20"/>
  <c r="R68" i="19"/>
  <c r="AH66" i="20"/>
  <c r="BA66" i="20"/>
  <c r="G67" i="20"/>
  <c r="AC70" i="20"/>
  <c r="D69" i="20"/>
  <c r="J66" i="20"/>
  <c r="Q68" i="19"/>
  <c r="O68" i="19"/>
  <c r="AH68" i="19"/>
  <c r="BA68" i="19"/>
  <c r="U68" i="19" s="1"/>
  <c r="J68" i="19"/>
  <c r="AC72" i="19"/>
  <c r="D71" i="19"/>
  <c r="L70" i="17"/>
  <c r="S69" i="17"/>
  <c r="U69" i="17" s="1"/>
  <c r="I69" i="17"/>
  <c r="D71" i="17"/>
  <c r="AB72" i="17"/>
  <c r="BF117" i="23" l="1"/>
  <c r="U117" i="23" s="1"/>
  <c r="P117" i="23"/>
  <c r="H117" i="23"/>
  <c r="Q117" i="23" s="1"/>
  <c r="I117" i="23"/>
  <c r="R117" i="23" s="1"/>
  <c r="AI116" i="23"/>
  <c r="X115" i="23" s="1"/>
  <c r="Y115" i="23" s="1"/>
  <c r="Z115" i="23" s="1"/>
  <c r="V116" i="23"/>
  <c r="O118" i="23"/>
  <c r="D119" i="23"/>
  <c r="AC120" i="23"/>
  <c r="P119" i="15"/>
  <c r="H119" i="15"/>
  <c r="I119" i="15" s="1"/>
  <c r="O119" i="15"/>
  <c r="BA119" i="15" s="1"/>
  <c r="N119" i="15"/>
  <c r="AH118" i="15"/>
  <c r="W117" i="15" s="1"/>
  <c r="X117" i="15" s="1"/>
  <c r="Y117" i="15" s="1"/>
  <c r="T120" i="15"/>
  <c r="W71" i="19"/>
  <c r="F71" i="17"/>
  <c r="V71" i="17"/>
  <c r="K71" i="17"/>
  <c r="T71" i="17"/>
  <c r="AM120" i="15"/>
  <c r="AE120" i="15"/>
  <c r="V120" i="15"/>
  <c r="AF120" i="15"/>
  <c r="AJ120" i="15"/>
  <c r="E120" i="15"/>
  <c r="F120" i="15" s="1"/>
  <c r="AK120" i="15"/>
  <c r="AG119" i="15"/>
  <c r="C121" i="15"/>
  <c r="AC121" i="15"/>
  <c r="AJ69" i="20"/>
  <c r="BF67" i="20"/>
  <c r="U67" i="20" s="1"/>
  <c r="T66" i="20"/>
  <c r="V66" i="20" s="1"/>
  <c r="L69" i="20"/>
  <c r="F68" i="20"/>
  <c r="T68" i="19"/>
  <c r="AI68" i="19" s="1"/>
  <c r="X67" i="19" s="1"/>
  <c r="Y67" i="19" s="1"/>
  <c r="Z67" i="19" s="1"/>
  <c r="N69" i="19"/>
  <c r="M69" i="19"/>
  <c r="AO69" i="20"/>
  <c r="AM69" i="20"/>
  <c r="AK69" i="20"/>
  <c r="AF69" i="20"/>
  <c r="AP69" i="20"/>
  <c r="AN69" i="20"/>
  <c r="AL69" i="20"/>
  <c r="AG69" i="20"/>
  <c r="E69" i="20"/>
  <c r="W69" i="20" s="1"/>
  <c r="P67" i="20"/>
  <c r="I67" i="20"/>
  <c r="H67" i="20"/>
  <c r="AD70" i="20"/>
  <c r="C70" i="20"/>
  <c r="N67" i="20"/>
  <c r="M67" i="20"/>
  <c r="H69" i="19"/>
  <c r="I69" i="19"/>
  <c r="P69" i="19"/>
  <c r="AE69" i="19" s="1"/>
  <c r="F70" i="19"/>
  <c r="AG71" i="19"/>
  <c r="AF71" i="19"/>
  <c r="AM71" i="19"/>
  <c r="AN71" i="19"/>
  <c r="AL71" i="19"/>
  <c r="AK71" i="19"/>
  <c r="C72" i="19"/>
  <c r="AD72" i="19"/>
  <c r="AO71" i="19"/>
  <c r="E71" i="19"/>
  <c r="AP71" i="19"/>
  <c r="AL71" i="17"/>
  <c r="AM71" i="17"/>
  <c r="H70" i="17"/>
  <c r="Q70" i="17" s="1"/>
  <c r="G70" i="17"/>
  <c r="AJ71" i="17"/>
  <c r="O70" i="17"/>
  <c r="AX70" i="17" s="1"/>
  <c r="W68" i="17"/>
  <c r="X68" i="17" s="1"/>
  <c r="Y68" i="17" s="1"/>
  <c r="N70" i="17"/>
  <c r="AO71" i="17"/>
  <c r="AN71" i="17"/>
  <c r="E71" i="17"/>
  <c r="L71" i="17" s="1"/>
  <c r="AC72" i="17"/>
  <c r="C72" i="17"/>
  <c r="T117" i="23" l="1"/>
  <c r="AH117" i="23"/>
  <c r="AO119" i="23"/>
  <c r="AK119" i="23"/>
  <c r="AG119" i="23"/>
  <c r="AN119" i="23"/>
  <c r="AJ119" i="23"/>
  <c r="AF119" i="23"/>
  <c r="M119" i="23" s="1"/>
  <c r="L119" i="23"/>
  <c r="F118" i="23"/>
  <c r="G118" i="23" s="1"/>
  <c r="AM119" i="23"/>
  <c r="AL119" i="23"/>
  <c r="AP119" i="23"/>
  <c r="W119" i="23"/>
  <c r="E119" i="23"/>
  <c r="N119" i="23"/>
  <c r="J117" i="23"/>
  <c r="AD120" i="23"/>
  <c r="C120" i="23"/>
  <c r="Q119" i="15"/>
  <c r="S119" i="15" s="1"/>
  <c r="U119" i="15" s="1"/>
  <c r="G120" i="15"/>
  <c r="H120" i="15"/>
  <c r="K120" i="15"/>
  <c r="O120" i="15" s="1"/>
  <c r="BA120" i="15" s="1"/>
  <c r="G70" i="19"/>
  <c r="L70" i="19"/>
  <c r="V68" i="19"/>
  <c r="AI66" i="20"/>
  <c r="X65" i="20" s="1"/>
  <c r="Y65" i="20" s="1"/>
  <c r="Z65" i="20" s="1"/>
  <c r="AB122" i="15"/>
  <c r="D121" i="15"/>
  <c r="AL121" i="15" s="1"/>
  <c r="O67" i="20"/>
  <c r="R69" i="19"/>
  <c r="Q69" i="19"/>
  <c r="Q67" i="20"/>
  <c r="J67" i="20"/>
  <c r="AC71" i="20"/>
  <c r="D70" i="20"/>
  <c r="BA67" i="20"/>
  <c r="AH67" i="20"/>
  <c r="G68" i="20"/>
  <c r="R67" i="20"/>
  <c r="O69" i="19"/>
  <c r="AH69" i="19"/>
  <c r="BA69" i="19"/>
  <c r="U69" i="19" s="1"/>
  <c r="J69" i="19"/>
  <c r="AC73" i="19"/>
  <c r="D72" i="19"/>
  <c r="M71" i="17"/>
  <c r="P70" i="17"/>
  <c r="S70" i="17" s="1"/>
  <c r="U70" i="17" s="1"/>
  <c r="I70" i="17"/>
  <c r="D72" i="17"/>
  <c r="AB73" i="17"/>
  <c r="AC73" i="17" s="1"/>
  <c r="O119" i="23" l="1"/>
  <c r="D120" i="23"/>
  <c r="AC121" i="23"/>
  <c r="P118" i="23"/>
  <c r="BF118" i="23"/>
  <c r="U118" i="23" s="1"/>
  <c r="I118" i="23"/>
  <c r="R118" i="23" s="1"/>
  <c r="H118" i="23"/>
  <c r="Q118" i="23" s="1"/>
  <c r="AI117" i="23"/>
  <c r="X116" i="23" s="1"/>
  <c r="Y116" i="23" s="1"/>
  <c r="Z116" i="23" s="1"/>
  <c r="V117" i="23"/>
  <c r="AH119" i="15"/>
  <c r="W118" i="15" s="1"/>
  <c r="X118" i="15" s="1"/>
  <c r="Y118" i="15" s="1"/>
  <c r="I120" i="15"/>
  <c r="L120" i="15"/>
  <c r="M120" i="15"/>
  <c r="Q120" i="15" s="1"/>
  <c r="T121" i="15"/>
  <c r="W72" i="19"/>
  <c r="F72" i="17"/>
  <c r="V72" i="17"/>
  <c r="K72" i="17"/>
  <c r="T72" i="17"/>
  <c r="AC122" i="15"/>
  <c r="C122" i="15"/>
  <c r="AF121" i="15"/>
  <c r="AM121" i="15"/>
  <c r="AE121" i="15"/>
  <c r="V121" i="15"/>
  <c r="AJ121" i="15"/>
  <c r="AK121" i="15"/>
  <c r="E121" i="15"/>
  <c r="K121" i="15" s="1"/>
  <c r="AG120" i="15"/>
  <c r="AJ70" i="20"/>
  <c r="BF68" i="20"/>
  <c r="U68" i="20" s="1"/>
  <c r="L70" i="20"/>
  <c r="F69" i="20"/>
  <c r="T67" i="20"/>
  <c r="V67" i="20" s="1"/>
  <c r="M70" i="19"/>
  <c r="N70" i="19"/>
  <c r="T69" i="19"/>
  <c r="AI69" i="19" s="1"/>
  <c r="X68" i="19" s="1"/>
  <c r="Y68" i="19" s="1"/>
  <c r="Z68" i="19" s="1"/>
  <c r="P68" i="20"/>
  <c r="H68" i="20"/>
  <c r="I68" i="20"/>
  <c r="AD71" i="20"/>
  <c r="C71" i="20"/>
  <c r="M68" i="20"/>
  <c r="N68" i="20"/>
  <c r="AP70" i="20"/>
  <c r="AN70" i="20"/>
  <c r="AL70" i="20"/>
  <c r="AG70" i="20"/>
  <c r="E70" i="20"/>
  <c r="W70" i="20" s="1"/>
  <c r="AO70" i="20"/>
  <c r="AM70" i="20"/>
  <c r="AK70" i="20"/>
  <c r="AF70" i="20"/>
  <c r="H70" i="19"/>
  <c r="I70" i="19"/>
  <c r="P70" i="19"/>
  <c r="AE70" i="19" s="1"/>
  <c r="F71" i="19"/>
  <c r="AN72" i="19"/>
  <c r="AL72" i="19"/>
  <c r="AG72" i="19"/>
  <c r="AF72" i="19"/>
  <c r="AM72" i="19"/>
  <c r="AK72" i="19"/>
  <c r="C73" i="19"/>
  <c r="AD73" i="19"/>
  <c r="AO72" i="19"/>
  <c r="E72" i="19"/>
  <c r="AP72" i="19"/>
  <c r="AM72" i="17"/>
  <c r="AL72" i="17"/>
  <c r="G71" i="17"/>
  <c r="H71" i="17"/>
  <c r="AJ72" i="17"/>
  <c r="O71" i="17"/>
  <c r="AX71" i="17" s="1"/>
  <c r="W69" i="17"/>
  <c r="X69" i="17" s="1"/>
  <c r="Y69" i="17" s="1"/>
  <c r="AO72" i="17"/>
  <c r="AN72" i="17"/>
  <c r="E72" i="17"/>
  <c r="M72" i="17" s="1"/>
  <c r="C73" i="17"/>
  <c r="AM120" i="23" l="1"/>
  <c r="AP120" i="23"/>
  <c r="AK120" i="23"/>
  <c r="AF120" i="23"/>
  <c r="E120" i="23"/>
  <c r="W120" i="23" s="1"/>
  <c r="AO120" i="23"/>
  <c r="AJ120" i="23"/>
  <c r="AN120" i="23"/>
  <c r="AL120" i="23"/>
  <c r="F119" i="23"/>
  <c r="G119" i="23" s="1"/>
  <c r="L120" i="23"/>
  <c r="AG120" i="23"/>
  <c r="J118" i="23"/>
  <c r="C121" i="23"/>
  <c r="AD121" i="23"/>
  <c r="T118" i="23"/>
  <c r="AH118" i="23"/>
  <c r="M121" i="15"/>
  <c r="L121" i="15"/>
  <c r="F121" i="15"/>
  <c r="O121" i="15" s="1"/>
  <c r="BA121" i="15" s="1"/>
  <c r="N120" i="15"/>
  <c r="P120" i="15"/>
  <c r="S120" i="15" s="1"/>
  <c r="U120" i="15" s="1"/>
  <c r="G71" i="19"/>
  <c r="L71" i="19"/>
  <c r="V69" i="19"/>
  <c r="AI67" i="20"/>
  <c r="X66" i="20" s="1"/>
  <c r="Y66" i="20" s="1"/>
  <c r="Z66" i="20" s="1"/>
  <c r="D122" i="15"/>
  <c r="AL122" i="15" s="1"/>
  <c r="AB123" i="15"/>
  <c r="O68" i="20"/>
  <c r="R70" i="19"/>
  <c r="G69" i="20"/>
  <c r="D71" i="20"/>
  <c r="AC72" i="20"/>
  <c r="AH68" i="20"/>
  <c r="BA68" i="20"/>
  <c r="R68" i="20"/>
  <c r="Q68" i="20"/>
  <c r="J68" i="20"/>
  <c r="O70" i="19"/>
  <c r="AH70" i="19"/>
  <c r="BA70" i="19"/>
  <c r="U70" i="19" s="1"/>
  <c r="J70" i="19"/>
  <c r="Q70" i="19"/>
  <c r="AC74" i="19"/>
  <c r="D73" i="19"/>
  <c r="L72" i="17"/>
  <c r="D73" i="17"/>
  <c r="AB74" i="17"/>
  <c r="AC74" i="17" s="1"/>
  <c r="N120" i="23" l="1"/>
  <c r="AI118" i="23"/>
  <c r="V118" i="23"/>
  <c r="BF119" i="23"/>
  <c r="U119" i="23" s="1"/>
  <c r="P119" i="23"/>
  <c r="H119" i="23"/>
  <c r="Q119" i="23" s="1"/>
  <c r="I119" i="23"/>
  <c r="R119" i="23" s="1"/>
  <c r="X117" i="23"/>
  <c r="Y117" i="23" s="1"/>
  <c r="Z117" i="23" s="1"/>
  <c r="AC122" i="23"/>
  <c r="D121" i="23"/>
  <c r="M120" i="23"/>
  <c r="O120" i="23" s="1"/>
  <c r="N121" i="15"/>
  <c r="AH120" i="15"/>
  <c r="W119" i="15" s="1"/>
  <c r="X119" i="15" s="1"/>
  <c r="Y119" i="15" s="1"/>
  <c r="H121" i="15"/>
  <c r="Q121" i="15" s="1"/>
  <c r="G121" i="15"/>
  <c r="T122" i="15"/>
  <c r="W73" i="19"/>
  <c r="F73" i="17"/>
  <c r="V73" i="17"/>
  <c r="K73" i="17"/>
  <c r="T73" i="17"/>
  <c r="E122" i="15"/>
  <c r="K122" i="15" s="1"/>
  <c r="AM122" i="15"/>
  <c r="AE122" i="15"/>
  <c r="AF122" i="15"/>
  <c r="AJ122" i="15"/>
  <c r="AK122" i="15"/>
  <c r="V122" i="15"/>
  <c r="C123" i="15"/>
  <c r="AC123" i="15"/>
  <c r="AG121" i="15"/>
  <c r="AJ71" i="20"/>
  <c r="BF69" i="20"/>
  <c r="U69" i="20" s="1"/>
  <c r="L71" i="20"/>
  <c r="F70" i="20"/>
  <c r="T70" i="19"/>
  <c r="AI70" i="19" s="1"/>
  <c r="X69" i="19" s="1"/>
  <c r="Y69" i="19" s="1"/>
  <c r="Z69" i="19" s="1"/>
  <c r="T68" i="20"/>
  <c r="AI68" i="20" s="1"/>
  <c r="X67" i="20" s="1"/>
  <c r="Y67" i="20" s="1"/>
  <c r="Z67" i="20" s="1"/>
  <c r="N71" i="19"/>
  <c r="M71" i="19"/>
  <c r="AO71" i="20"/>
  <c r="AM71" i="20"/>
  <c r="AK71" i="20"/>
  <c r="AF71" i="20"/>
  <c r="AP71" i="20"/>
  <c r="AN71" i="20"/>
  <c r="AL71" i="20"/>
  <c r="AG71" i="20"/>
  <c r="E71" i="20"/>
  <c r="W71" i="20" s="1"/>
  <c r="M69" i="20"/>
  <c r="N69" i="20"/>
  <c r="AD72" i="20"/>
  <c r="C72" i="20"/>
  <c r="P69" i="20"/>
  <c r="I69" i="20"/>
  <c r="H69" i="20"/>
  <c r="V70" i="19"/>
  <c r="H71" i="19"/>
  <c r="I71" i="19"/>
  <c r="P71" i="19"/>
  <c r="AE71" i="19" s="1"/>
  <c r="F72" i="19"/>
  <c r="AG73" i="19"/>
  <c r="AF73" i="19"/>
  <c r="AM73" i="19"/>
  <c r="AN73" i="19"/>
  <c r="AL73" i="19"/>
  <c r="AK73" i="19"/>
  <c r="C74" i="19"/>
  <c r="AD74" i="19"/>
  <c r="AO73" i="19"/>
  <c r="E73" i="19"/>
  <c r="AP73" i="19"/>
  <c r="AL73" i="17"/>
  <c r="AM73" i="17"/>
  <c r="H72" i="17"/>
  <c r="G72" i="17"/>
  <c r="AJ73" i="17"/>
  <c r="O72" i="17"/>
  <c r="AX72" i="17" s="1"/>
  <c r="AO73" i="17"/>
  <c r="AN73" i="17"/>
  <c r="E73" i="17"/>
  <c r="L73" i="17" s="1"/>
  <c r="C74" i="17"/>
  <c r="AN121" i="23" l="1"/>
  <c r="AJ121" i="23"/>
  <c r="AF121" i="23"/>
  <c r="U121" i="23"/>
  <c r="L121" i="23"/>
  <c r="AM121" i="23"/>
  <c r="AL121" i="23"/>
  <c r="AG121" i="23"/>
  <c r="N121" i="23" s="1"/>
  <c r="M121" i="23"/>
  <c r="AP121" i="23"/>
  <c r="E121" i="23"/>
  <c r="F120" i="23"/>
  <c r="G120" i="23" s="1"/>
  <c r="W121" i="23"/>
  <c r="AO121" i="23"/>
  <c r="AK121" i="23"/>
  <c r="C122" i="23"/>
  <c r="AD122" i="23"/>
  <c r="J119" i="23"/>
  <c r="T119" i="23"/>
  <c r="AH119" i="23"/>
  <c r="M122" i="15"/>
  <c r="L122" i="15"/>
  <c r="F122" i="15"/>
  <c r="O122" i="15" s="1"/>
  <c r="BA122" i="15" s="1"/>
  <c r="P121" i="15"/>
  <c r="S121" i="15" s="1"/>
  <c r="U121" i="15" s="1"/>
  <c r="I121" i="15"/>
  <c r="G72" i="19"/>
  <c r="L72" i="19"/>
  <c r="D123" i="15"/>
  <c r="AL123" i="15" s="1"/>
  <c r="AB124" i="15"/>
  <c r="Q69" i="20"/>
  <c r="R71" i="19"/>
  <c r="V68" i="20"/>
  <c r="O69" i="20"/>
  <c r="AC73" i="20"/>
  <c r="D72" i="20"/>
  <c r="AH69" i="20"/>
  <c r="BA69" i="20"/>
  <c r="G70" i="20"/>
  <c r="R69" i="20"/>
  <c r="J69" i="20"/>
  <c r="Q71" i="19"/>
  <c r="O71" i="19"/>
  <c r="AH71" i="19"/>
  <c r="BA71" i="19"/>
  <c r="U71" i="19" s="1"/>
  <c r="J71" i="19"/>
  <c r="AC75" i="19"/>
  <c r="D74" i="19"/>
  <c r="M73" i="17"/>
  <c r="AB75" i="17"/>
  <c r="AC75" i="17" s="1"/>
  <c r="D74" i="17"/>
  <c r="D122" i="23" l="1"/>
  <c r="AC123" i="23"/>
  <c r="AI119" i="23"/>
  <c r="X118" i="23" s="1"/>
  <c r="Y118" i="23" s="1"/>
  <c r="Z118" i="23" s="1"/>
  <c r="V119" i="23"/>
  <c r="BF120" i="23"/>
  <c r="U120" i="23" s="1"/>
  <c r="P120" i="23"/>
  <c r="H120" i="23"/>
  <c r="Q120" i="23" s="1"/>
  <c r="I120" i="23"/>
  <c r="R120" i="23" s="1"/>
  <c r="O121" i="23"/>
  <c r="N122" i="15"/>
  <c r="AH121" i="15"/>
  <c r="W120" i="15" s="1"/>
  <c r="X120" i="15" s="1"/>
  <c r="Y120" i="15" s="1"/>
  <c r="H122" i="15"/>
  <c r="Q122" i="15" s="1"/>
  <c r="G122" i="15"/>
  <c r="T123" i="15"/>
  <c r="W74" i="19"/>
  <c r="T69" i="20"/>
  <c r="AI69" i="20" s="1"/>
  <c r="X68" i="20" s="1"/>
  <c r="Y68" i="20" s="1"/>
  <c r="Z68" i="20" s="1"/>
  <c r="F74" i="17"/>
  <c r="T74" i="17"/>
  <c r="V74" i="17"/>
  <c r="K74" i="17"/>
  <c r="T71" i="19"/>
  <c r="AI71" i="19" s="1"/>
  <c r="X70" i="19" s="1"/>
  <c r="Y70" i="19" s="1"/>
  <c r="Z70" i="19" s="1"/>
  <c r="AC124" i="15"/>
  <c r="C124" i="15"/>
  <c r="AG122" i="15"/>
  <c r="AK123" i="15"/>
  <c r="AJ123" i="15"/>
  <c r="E123" i="15"/>
  <c r="F123" i="15" s="1"/>
  <c r="AM123" i="15"/>
  <c r="AE123" i="15"/>
  <c r="V123" i="15"/>
  <c r="AF123" i="15"/>
  <c r="AJ72" i="20"/>
  <c r="BF70" i="20"/>
  <c r="U70" i="20" s="1"/>
  <c r="L72" i="20"/>
  <c r="F71" i="20"/>
  <c r="M72" i="19"/>
  <c r="N72" i="19"/>
  <c r="N70" i="20"/>
  <c r="M70" i="20"/>
  <c r="AD73" i="20"/>
  <c r="C73" i="20"/>
  <c r="P70" i="20"/>
  <c r="H70" i="20"/>
  <c r="I70" i="20"/>
  <c r="AP72" i="20"/>
  <c r="AN72" i="20"/>
  <c r="AL72" i="20"/>
  <c r="AG72" i="20"/>
  <c r="E72" i="20"/>
  <c r="W72" i="20" s="1"/>
  <c r="AO72" i="20"/>
  <c r="AM72" i="20"/>
  <c r="AK72" i="20"/>
  <c r="AF72" i="20"/>
  <c r="V71" i="19"/>
  <c r="H72" i="19"/>
  <c r="I72" i="19"/>
  <c r="P72" i="19"/>
  <c r="AE72" i="19" s="1"/>
  <c r="F73" i="19"/>
  <c r="AN74" i="19"/>
  <c r="AL74" i="19"/>
  <c r="AG74" i="19"/>
  <c r="AF74" i="19"/>
  <c r="AM74" i="19"/>
  <c r="AK74" i="19"/>
  <c r="C75" i="19"/>
  <c r="AD75" i="19"/>
  <c r="AO74" i="19"/>
  <c r="E74" i="19"/>
  <c r="AP74" i="19"/>
  <c r="AM74" i="17"/>
  <c r="AL74" i="17"/>
  <c r="G73" i="17"/>
  <c r="H73" i="17"/>
  <c r="Q73" i="17" s="1"/>
  <c r="AJ74" i="17"/>
  <c r="O73" i="17"/>
  <c r="AX73" i="17" s="1"/>
  <c r="N73" i="17"/>
  <c r="C75" i="17"/>
  <c r="AO74" i="17"/>
  <c r="AN74" i="17"/>
  <c r="E74" i="17"/>
  <c r="M74" i="17" s="1"/>
  <c r="AN122" i="23" l="1"/>
  <c r="E122" i="23"/>
  <c r="W122" i="23" s="1"/>
  <c r="AP122" i="23"/>
  <c r="AJ122" i="23"/>
  <c r="U122" i="23" s="1"/>
  <c r="AO122" i="23"/>
  <c r="F121" i="23"/>
  <c r="G121" i="23" s="1"/>
  <c r="AG122" i="23"/>
  <c r="AL122" i="23"/>
  <c r="L122" i="23"/>
  <c r="AK122" i="23"/>
  <c r="J120" i="23"/>
  <c r="C123" i="23"/>
  <c r="AD123" i="23"/>
  <c r="T120" i="23"/>
  <c r="AH120" i="23"/>
  <c r="H123" i="15"/>
  <c r="G123" i="15"/>
  <c r="K123" i="15"/>
  <c r="O123" i="15" s="1"/>
  <c r="BA123" i="15" s="1"/>
  <c r="I122" i="15"/>
  <c r="P122" i="15"/>
  <c r="S122" i="15" s="1"/>
  <c r="U122" i="15" s="1"/>
  <c r="L73" i="19"/>
  <c r="G73" i="19"/>
  <c r="V69" i="20"/>
  <c r="Q70" i="20"/>
  <c r="D124" i="15"/>
  <c r="AL124" i="15" s="1"/>
  <c r="AB125" i="15"/>
  <c r="R70" i="20"/>
  <c r="O70" i="20"/>
  <c r="J72" i="19"/>
  <c r="BA70" i="20"/>
  <c r="AH70" i="20"/>
  <c r="G71" i="20"/>
  <c r="D73" i="20"/>
  <c r="AC74" i="20"/>
  <c r="J70" i="20"/>
  <c r="R72" i="19"/>
  <c r="O72" i="19"/>
  <c r="AH72" i="19"/>
  <c r="BA72" i="19"/>
  <c r="U72" i="19" s="1"/>
  <c r="Q72" i="19"/>
  <c r="AC76" i="19"/>
  <c r="D75" i="19"/>
  <c r="L74" i="17"/>
  <c r="I73" i="17"/>
  <c r="P73" i="17"/>
  <c r="S73" i="17" s="1"/>
  <c r="U73" i="17" s="1"/>
  <c r="AB76" i="17"/>
  <c r="AC76" i="17" s="1"/>
  <c r="D75" i="17"/>
  <c r="N122" i="23" l="1"/>
  <c r="AC124" i="23"/>
  <c r="D123" i="23"/>
  <c r="M122" i="23"/>
  <c r="O122" i="23" s="1"/>
  <c r="AI120" i="23"/>
  <c r="X119" i="23" s="1"/>
  <c r="Y119" i="23" s="1"/>
  <c r="Z119" i="23" s="1"/>
  <c r="V120" i="23"/>
  <c r="P121" i="23"/>
  <c r="H121" i="23"/>
  <c r="Q121" i="23" s="1"/>
  <c r="I121" i="23"/>
  <c r="R121" i="23" s="1"/>
  <c r="I123" i="15"/>
  <c r="L123" i="15"/>
  <c r="M123" i="15"/>
  <c r="Q123" i="15" s="1"/>
  <c r="AH122" i="15"/>
  <c r="W121" i="15" s="1"/>
  <c r="X121" i="15" s="1"/>
  <c r="Y121" i="15" s="1"/>
  <c r="T124" i="15"/>
  <c r="W75" i="19"/>
  <c r="T70" i="20"/>
  <c r="AI70" i="20" s="1"/>
  <c r="X69" i="20" s="1"/>
  <c r="Y69" i="20" s="1"/>
  <c r="Z69" i="20" s="1"/>
  <c r="F75" i="17"/>
  <c r="K75" i="17"/>
  <c r="T75" i="17"/>
  <c r="V75" i="17"/>
  <c r="V124" i="15"/>
  <c r="E124" i="15"/>
  <c r="F124" i="15" s="1"/>
  <c r="AK124" i="15"/>
  <c r="AM124" i="15"/>
  <c r="AE124" i="15"/>
  <c r="AF124" i="15"/>
  <c r="K124" i="15"/>
  <c r="AJ124" i="15"/>
  <c r="AG123" i="15"/>
  <c r="AC125" i="15"/>
  <c r="C125" i="15"/>
  <c r="T72" i="19"/>
  <c r="AI72" i="19" s="1"/>
  <c r="X71" i="19" s="1"/>
  <c r="Y71" i="19" s="1"/>
  <c r="Z71" i="19" s="1"/>
  <c r="AJ73" i="20"/>
  <c r="BF71" i="20"/>
  <c r="U71" i="20" s="1"/>
  <c r="L73" i="20"/>
  <c r="F72" i="20"/>
  <c r="N73" i="19"/>
  <c r="M73" i="19"/>
  <c r="AO73" i="20"/>
  <c r="AM73" i="20"/>
  <c r="AK73" i="20"/>
  <c r="AF73" i="20"/>
  <c r="AP73" i="20"/>
  <c r="AN73" i="20"/>
  <c r="AL73" i="20"/>
  <c r="AG73" i="20"/>
  <c r="E73" i="20"/>
  <c r="W73" i="20" s="1"/>
  <c r="M71" i="20"/>
  <c r="N71" i="20"/>
  <c r="AD74" i="20"/>
  <c r="C74" i="20"/>
  <c r="P71" i="20"/>
  <c r="H71" i="20"/>
  <c r="I71" i="20"/>
  <c r="H73" i="19"/>
  <c r="I73" i="19"/>
  <c r="P73" i="19"/>
  <c r="AE73" i="19" s="1"/>
  <c r="F74" i="19"/>
  <c r="AG75" i="19"/>
  <c r="AF75" i="19"/>
  <c r="AM75" i="19"/>
  <c r="AN75" i="19"/>
  <c r="AL75" i="19"/>
  <c r="AK75" i="19"/>
  <c r="C76" i="19"/>
  <c r="AD76" i="19"/>
  <c r="AO75" i="19"/>
  <c r="E75" i="19"/>
  <c r="AP75" i="19"/>
  <c r="AL75" i="17"/>
  <c r="AM75" i="17"/>
  <c r="H74" i="17"/>
  <c r="Q74" i="17" s="1"/>
  <c r="G74" i="17"/>
  <c r="P74" i="17" s="1"/>
  <c r="AJ75" i="17"/>
  <c r="O74" i="17"/>
  <c r="AX74" i="17" s="1"/>
  <c r="N74" i="17"/>
  <c r="AN75" i="17"/>
  <c r="E75" i="17"/>
  <c r="AO75" i="17"/>
  <c r="C76" i="17"/>
  <c r="AN123" i="23" l="1"/>
  <c r="L123" i="23"/>
  <c r="AK123" i="23"/>
  <c r="N123" i="23"/>
  <c r="AJ123" i="23"/>
  <c r="U123" i="23" s="1"/>
  <c r="X123" i="23"/>
  <c r="M123" i="23"/>
  <c r="F122" i="23"/>
  <c r="G122" i="23" s="1"/>
  <c r="AL123" i="23"/>
  <c r="E123" i="23"/>
  <c r="W123" i="23" s="1"/>
  <c r="AD124" i="23"/>
  <c r="C124" i="23"/>
  <c r="J121" i="23"/>
  <c r="AH121" i="23"/>
  <c r="T121" i="23"/>
  <c r="L124" i="15"/>
  <c r="H124" i="15"/>
  <c r="M124" i="15"/>
  <c r="G124" i="15"/>
  <c r="P123" i="15"/>
  <c r="S123" i="15" s="1"/>
  <c r="U123" i="15" s="1"/>
  <c r="N123" i="15"/>
  <c r="V72" i="19"/>
  <c r="L74" i="19"/>
  <c r="G74" i="19"/>
  <c r="D125" i="15"/>
  <c r="AB126" i="15"/>
  <c r="V70" i="20"/>
  <c r="O124" i="15"/>
  <c r="BA124" i="15" s="1"/>
  <c r="R73" i="19"/>
  <c r="Q73" i="19"/>
  <c r="L75" i="17"/>
  <c r="R71" i="20"/>
  <c r="Q71" i="20"/>
  <c r="O71" i="20"/>
  <c r="AH71" i="20"/>
  <c r="BA71" i="20"/>
  <c r="AC75" i="20"/>
  <c r="D74" i="20"/>
  <c r="G72" i="20"/>
  <c r="J71" i="20"/>
  <c r="O73" i="19"/>
  <c r="AH73" i="19"/>
  <c r="BA73" i="19"/>
  <c r="U73" i="19" s="1"/>
  <c r="J73" i="19"/>
  <c r="AC77" i="19"/>
  <c r="D76" i="19"/>
  <c r="M75" i="17"/>
  <c r="O75" i="17"/>
  <c r="S74" i="17"/>
  <c r="U74" i="17" s="1"/>
  <c r="I74" i="17"/>
  <c r="AB77" i="17"/>
  <c r="AC77" i="17" s="1"/>
  <c r="D76" i="17"/>
  <c r="N124" i="15" l="1"/>
  <c r="AL125" i="15"/>
  <c r="AF125" i="15"/>
  <c r="O123" i="23"/>
  <c r="P122" i="23"/>
  <c r="H122" i="23"/>
  <c r="Q122" i="23" s="1"/>
  <c r="I122" i="23"/>
  <c r="R122" i="23" s="1"/>
  <c r="AI121" i="23"/>
  <c r="X120" i="23" s="1"/>
  <c r="Y120" i="23" s="1"/>
  <c r="Z120" i="23" s="1"/>
  <c r="V121" i="23"/>
  <c r="AC125" i="23"/>
  <c r="D124" i="23"/>
  <c r="I124" i="15"/>
  <c r="P124" i="15"/>
  <c r="Q124" i="15"/>
  <c r="AH123" i="15"/>
  <c r="W122" i="15" s="1"/>
  <c r="X122" i="15" s="1"/>
  <c r="Y122" i="15" s="1"/>
  <c r="AJ125" i="15"/>
  <c r="AE125" i="15"/>
  <c r="AK125" i="15"/>
  <c r="AM125" i="15"/>
  <c r="E125" i="15"/>
  <c r="F125" i="15" s="1"/>
  <c r="AC126" i="15"/>
  <c r="C126" i="15"/>
  <c r="W76" i="19"/>
  <c r="F76" i="17"/>
  <c r="K76" i="17"/>
  <c r="T76" i="17"/>
  <c r="V76" i="17"/>
  <c r="AG124" i="15"/>
  <c r="T73" i="19"/>
  <c r="AI73" i="19" s="1"/>
  <c r="X72" i="19" s="1"/>
  <c r="Y72" i="19" s="1"/>
  <c r="Z72" i="19" s="1"/>
  <c r="AJ74" i="20"/>
  <c r="BF72" i="20"/>
  <c r="U72" i="20" s="1"/>
  <c r="L74" i="20"/>
  <c r="F73" i="20"/>
  <c r="T71" i="20"/>
  <c r="AI71" i="20" s="1"/>
  <c r="X70" i="20" s="1"/>
  <c r="Y70" i="20" s="1"/>
  <c r="Z70" i="20" s="1"/>
  <c r="M74" i="19"/>
  <c r="N74" i="19"/>
  <c r="AP74" i="20"/>
  <c r="AN74" i="20"/>
  <c r="AL74" i="20"/>
  <c r="AG74" i="20"/>
  <c r="E74" i="20"/>
  <c r="W74" i="20" s="1"/>
  <c r="AO74" i="20"/>
  <c r="AM74" i="20"/>
  <c r="AK74" i="20"/>
  <c r="AF74" i="20"/>
  <c r="P72" i="20"/>
  <c r="H72" i="20"/>
  <c r="I72" i="20"/>
  <c r="M72" i="20"/>
  <c r="N72" i="20"/>
  <c r="AD75" i="20"/>
  <c r="C75" i="20"/>
  <c r="V73" i="19"/>
  <c r="H74" i="19"/>
  <c r="I74" i="19"/>
  <c r="P74" i="19"/>
  <c r="AE74" i="19" s="1"/>
  <c r="F75" i="19"/>
  <c r="AN76" i="19"/>
  <c r="AL76" i="19"/>
  <c r="AG76" i="19"/>
  <c r="AF76" i="19"/>
  <c r="AM76" i="19"/>
  <c r="AK76" i="19"/>
  <c r="C77" i="19"/>
  <c r="AD77" i="19"/>
  <c r="AO76" i="19"/>
  <c r="E76" i="19"/>
  <c r="AP76" i="19"/>
  <c r="AM76" i="17"/>
  <c r="AL76" i="17"/>
  <c r="G75" i="17"/>
  <c r="P75" i="17" s="1"/>
  <c r="H75" i="17"/>
  <c r="Q75" i="17" s="1"/>
  <c r="AJ76" i="17"/>
  <c r="W73" i="17"/>
  <c r="X73" i="17" s="1"/>
  <c r="Y73" i="17" s="1"/>
  <c r="N75" i="17"/>
  <c r="AX75" i="17"/>
  <c r="C77" i="17"/>
  <c r="AN76" i="17"/>
  <c r="E76" i="17"/>
  <c r="M76" i="17" s="1"/>
  <c r="AO76" i="17"/>
  <c r="AH122" i="23" l="1"/>
  <c r="T122" i="23"/>
  <c r="AD125" i="23"/>
  <c r="C125" i="23"/>
  <c r="AL124" i="23"/>
  <c r="E124" i="23"/>
  <c r="W124" i="23" s="1"/>
  <c r="AJ124" i="23"/>
  <c r="X124" i="23"/>
  <c r="L124" i="23"/>
  <c r="F123" i="23"/>
  <c r="G123" i="23" s="1"/>
  <c r="AN124" i="23"/>
  <c r="U124" i="23"/>
  <c r="AK124" i="23"/>
  <c r="M124" i="23"/>
  <c r="J122" i="23"/>
  <c r="K125" i="15"/>
  <c r="L125" i="15" s="1"/>
  <c r="V125" i="15"/>
  <c r="S124" i="15"/>
  <c r="U124" i="15" s="1"/>
  <c r="G125" i="15"/>
  <c r="M125" i="15"/>
  <c r="H125" i="15"/>
  <c r="O125" i="15"/>
  <c r="AG125" i="15" s="1"/>
  <c r="L75" i="19"/>
  <c r="G75" i="19"/>
  <c r="D126" i="15"/>
  <c r="AF126" i="15" s="1"/>
  <c r="AB127" i="15"/>
  <c r="V71" i="20"/>
  <c r="Q72" i="20"/>
  <c r="O72" i="20"/>
  <c r="J74" i="19"/>
  <c r="R74" i="19"/>
  <c r="Q74" i="19"/>
  <c r="D75" i="20"/>
  <c r="AC76" i="20"/>
  <c r="BA72" i="20"/>
  <c r="AH72" i="20"/>
  <c r="G73" i="20"/>
  <c r="R72" i="20"/>
  <c r="J72" i="20"/>
  <c r="O74" i="19"/>
  <c r="AH74" i="19"/>
  <c r="BA74" i="19"/>
  <c r="U74" i="19" s="1"/>
  <c r="AC78" i="19"/>
  <c r="D77" i="19"/>
  <c r="I75" i="17"/>
  <c r="L76" i="17"/>
  <c r="S75" i="17"/>
  <c r="U75" i="17" s="1"/>
  <c r="AB78" i="17"/>
  <c r="D77" i="17"/>
  <c r="N125" i="15" l="1"/>
  <c r="BA125" i="15"/>
  <c r="T125" i="15" s="1"/>
  <c r="AC126" i="23"/>
  <c r="D125" i="23"/>
  <c r="N124" i="23"/>
  <c r="O124" i="23" s="1"/>
  <c r="P123" i="23"/>
  <c r="H123" i="23"/>
  <c r="Q123" i="23" s="1"/>
  <c r="I123" i="23"/>
  <c r="R123" i="23" s="1"/>
  <c r="AI122" i="23"/>
  <c r="X121" i="23" s="1"/>
  <c r="Y121" i="23" s="1"/>
  <c r="Z121" i="23" s="1"/>
  <c r="V122" i="23"/>
  <c r="P125" i="15"/>
  <c r="AH124" i="15"/>
  <c r="W123" i="15" s="1"/>
  <c r="X123" i="15" s="1"/>
  <c r="Y123" i="15" s="1"/>
  <c r="Q125" i="15"/>
  <c r="S125" i="15" s="1"/>
  <c r="I125" i="15"/>
  <c r="C127" i="15"/>
  <c r="AC127" i="15"/>
  <c r="AL126" i="15"/>
  <c r="AJ126" i="15"/>
  <c r="E126" i="15"/>
  <c r="F126" i="15" s="1"/>
  <c r="AK126" i="15"/>
  <c r="AM126" i="15"/>
  <c r="AE126" i="15"/>
  <c r="W77" i="19"/>
  <c r="F77" i="17"/>
  <c r="V77" i="17"/>
  <c r="T77" i="17"/>
  <c r="K77" i="17"/>
  <c r="AJ75" i="20"/>
  <c r="BF73" i="20"/>
  <c r="U73" i="20" s="1"/>
  <c r="L75" i="20"/>
  <c r="F74" i="20"/>
  <c r="T72" i="20"/>
  <c r="V72" i="20" s="1"/>
  <c r="N75" i="19"/>
  <c r="M75" i="19"/>
  <c r="T74" i="19"/>
  <c r="AI74" i="19" s="1"/>
  <c r="X73" i="19" s="1"/>
  <c r="Y73" i="19" s="1"/>
  <c r="Z73" i="19" s="1"/>
  <c r="AO75" i="20"/>
  <c r="AM75" i="20"/>
  <c r="AK75" i="20"/>
  <c r="AF75" i="20"/>
  <c r="AP75" i="20"/>
  <c r="AN75" i="20"/>
  <c r="AL75" i="20"/>
  <c r="AG75" i="20"/>
  <c r="E75" i="20"/>
  <c r="W75" i="20" s="1"/>
  <c r="P73" i="20"/>
  <c r="I73" i="20"/>
  <c r="H73" i="20"/>
  <c r="M73" i="20"/>
  <c r="N73" i="20"/>
  <c r="AD76" i="20"/>
  <c r="C76" i="20"/>
  <c r="H75" i="19"/>
  <c r="I75" i="19"/>
  <c r="P75" i="19"/>
  <c r="AE75" i="19" s="1"/>
  <c r="F76" i="19"/>
  <c r="AG77" i="19"/>
  <c r="AF77" i="19"/>
  <c r="AM77" i="19"/>
  <c r="AN77" i="19"/>
  <c r="AL77" i="19"/>
  <c r="AK77" i="19"/>
  <c r="C78" i="19"/>
  <c r="AD78" i="19"/>
  <c r="AO77" i="19"/>
  <c r="E77" i="19"/>
  <c r="AP77" i="19"/>
  <c r="AL77" i="17"/>
  <c r="AM77" i="17"/>
  <c r="O76" i="17"/>
  <c r="AX76" i="17" s="1"/>
  <c r="H76" i="17"/>
  <c r="G76" i="17"/>
  <c r="P76" i="17" s="1"/>
  <c r="AJ77" i="17"/>
  <c r="W74" i="17"/>
  <c r="X74" i="17" s="1"/>
  <c r="Y74" i="17" s="1"/>
  <c r="N76" i="17"/>
  <c r="C78" i="17"/>
  <c r="AC78" i="17"/>
  <c r="AN77" i="17"/>
  <c r="E77" i="17"/>
  <c r="L77" i="17" s="1"/>
  <c r="AO77" i="17"/>
  <c r="V74" i="19" l="1"/>
  <c r="AN125" i="23"/>
  <c r="X125" i="23"/>
  <c r="AL125" i="23"/>
  <c r="AJ125" i="23"/>
  <c r="U125" i="23" s="1"/>
  <c r="AK125" i="23"/>
  <c r="L125" i="23"/>
  <c r="E125" i="23"/>
  <c r="W125" i="23" s="1"/>
  <c r="F124" i="23"/>
  <c r="G124" i="23" s="1"/>
  <c r="M125" i="23"/>
  <c r="J123" i="23"/>
  <c r="AD126" i="23"/>
  <c r="C126" i="23"/>
  <c r="T123" i="23"/>
  <c r="V126" i="15"/>
  <c r="K126" i="15"/>
  <c r="L126" i="15" s="1"/>
  <c r="U125" i="15"/>
  <c r="AH125" i="15"/>
  <c r="W124" i="15" s="1"/>
  <c r="X124" i="15" s="1"/>
  <c r="Y124" i="15" s="1"/>
  <c r="H126" i="15"/>
  <c r="G126" i="15"/>
  <c r="P126" i="15" s="1"/>
  <c r="M126" i="15"/>
  <c r="L76" i="19"/>
  <c r="G76" i="19"/>
  <c r="O126" i="15"/>
  <c r="BA126" i="15" s="1"/>
  <c r="T126" i="15" s="1"/>
  <c r="D127" i="15"/>
  <c r="AF127" i="15" s="1"/>
  <c r="AB128" i="15"/>
  <c r="R75" i="19"/>
  <c r="Q75" i="19"/>
  <c r="AI72" i="20"/>
  <c r="X71" i="20" s="1"/>
  <c r="Y71" i="20" s="1"/>
  <c r="Z71" i="20" s="1"/>
  <c r="O73" i="20"/>
  <c r="AC77" i="20"/>
  <c r="D76" i="20"/>
  <c r="R73" i="20"/>
  <c r="J73" i="20"/>
  <c r="AH73" i="20"/>
  <c r="BA73" i="20"/>
  <c r="G74" i="20"/>
  <c r="Q73" i="20"/>
  <c r="O75" i="19"/>
  <c r="AH75" i="19"/>
  <c r="BA75" i="19"/>
  <c r="U75" i="19" s="1"/>
  <c r="J75" i="19"/>
  <c r="AC79" i="19"/>
  <c r="D78" i="19"/>
  <c r="I76" i="17"/>
  <c r="Q76" i="17"/>
  <c r="S76" i="17" s="1"/>
  <c r="U76" i="17" s="1"/>
  <c r="M77" i="17"/>
  <c r="O77" i="17"/>
  <c r="AB79" i="17"/>
  <c r="D78" i="17"/>
  <c r="W75" i="17"/>
  <c r="X75" i="17" s="1"/>
  <c r="Y75" i="17" s="1"/>
  <c r="N126" i="15" l="1"/>
  <c r="D126" i="23"/>
  <c r="AC127" i="23"/>
  <c r="AI123" i="23"/>
  <c r="X122" i="23" s="1"/>
  <c r="Y122" i="23" s="1"/>
  <c r="Z122" i="23" s="1"/>
  <c r="V123" i="23"/>
  <c r="Y123" i="23" s="1"/>
  <c r="Z123" i="23" s="1"/>
  <c r="P124" i="23"/>
  <c r="I124" i="23"/>
  <c r="R124" i="23" s="1"/>
  <c r="H124" i="23"/>
  <c r="Q124" i="23" s="1"/>
  <c r="N125" i="23"/>
  <c r="O125" i="23" s="1"/>
  <c r="I126" i="15"/>
  <c r="Q126" i="15"/>
  <c r="S126" i="15" s="1"/>
  <c r="U126" i="15" s="1"/>
  <c r="AG126" i="15"/>
  <c r="AE127" i="15"/>
  <c r="AJ127" i="15"/>
  <c r="AL127" i="15"/>
  <c r="AK127" i="15"/>
  <c r="E127" i="15"/>
  <c r="F127" i="15" s="1"/>
  <c r="AM127" i="15"/>
  <c r="C128" i="15"/>
  <c r="AC128" i="15"/>
  <c r="W78" i="19"/>
  <c r="F78" i="17"/>
  <c r="V78" i="17"/>
  <c r="T78" i="17"/>
  <c r="K78" i="17"/>
  <c r="T75" i="19"/>
  <c r="AI75" i="19" s="1"/>
  <c r="X74" i="19" s="1"/>
  <c r="Y74" i="19" s="1"/>
  <c r="Z74" i="19" s="1"/>
  <c r="AJ76" i="20"/>
  <c r="BF74" i="20"/>
  <c r="U74" i="20" s="1"/>
  <c r="L76" i="20"/>
  <c r="F75" i="20"/>
  <c r="T73" i="20"/>
  <c r="AI73" i="20" s="1"/>
  <c r="X72" i="20" s="1"/>
  <c r="Y72" i="20" s="1"/>
  <c r="Z72" i="20" s="1"/>
  <c r="M76" i="19"/>
  <c r="N76" i="19"/>
  <c r="P74" i="20"/>
  <c r="I74" i="20"/>
  <c r="H74" i="20"/>
  <c r="M74" i="20"/>
  <c r="N74" i="20"/>
  <c r="AD77" i="20"/>
  <c r="C77" i="20"/>
  <c r="AP76" i="20"/>
  <c r="AN76" i="20"/>
  <c r="AL76" i="20"/>
  <c r="AG76" i="20"/>
  <c r="E76" i="20"/>
  <c r="W76" i="20" s="1"/>
  <c r="AO76" i="20"/>
  <c r="AM76" i="20"/>
  <c r="AK76" i="20"/>
  <c r="AF76" i="20"/>
  <c r="H76" i="19"/>
  <c r="I76" i="19"/>
  <c r="P76" i="19"/>
  <c r="AE76" i="19" s="1"/>
  <c r="F77" i="19"/>
  <c r="AN78" i="19"/>
  <c r="AL78" i="19"/>
  <c r="AG78" i="19"/>
  <c r="AF78" i="19"/>
  <c r="AM78" i="19"/>
  <c r="AK78" i="19"/>
  <c r="C79" i="19"/>
  <c r="AD79" i="19"/>
  <c r="AO78" i="19"/>
  <c r="E78" i="19"/>
  <c r="AP78" i="19"/>
  <c r="AM78" i="17"/>
  <c r="AL78" i="17"/>
  <c r="G77" i="17"/>
  <c r="H77" i="17"/>
  <c r="AJ78" i="17"/>
  <c r="AX77" i="17"/>
  <c r="C79" i="17"/>
  <c r="AC79" i="17"/>
  <c r="AN78" i="17"/>
  <c r="E78" i="17"/>
  <c r="H78" i="17" s="1"/>
  <c r="AO78" i="17"/>
  <c r="T124" i="23" l="1"/>
  <c r="V124" i="23"/>
  <c r="Y124" i="23" s="1"/>
  <c r="Z124" i="23" s="1"/>
  <c r="C127" i="23"/>
  <c r="AD127" i="23"/>
  <c r="AL126" i="23"/>
  <c r="E126" i="23"/>
  <c r="W126" i="23" s="1"/>
  <c r="AK126" i="23"/>
  <c r="M126" i="23"/>
  <c r="AJ126" i="23"/>
  <c r="U126" i="23" s="1"/>
  <c r="AN126" i="23"/>
  <c r="F125" i="23"/>
  <c r="G125" i="23" s="1"/>
  <c r="X126" i="23"/>
  <c r="L126" i="23"/>
  <c r="J124" i="23"/>
  <c r="H127" i="15"/>
  <c r="G127" i="15"/>
  <c r="K127" i="15"/>
  <c r="O127" i="15" s="1"/>
  <c r="BA127" i="15" s="1"/>
  <c r="T127" i="15" s="1"/>
  <c r="V127" i="15"/>
  <c r="V75" i="19"/>
  <c r="L77" i="19"/>
  <c r="G77" i="19"/>
  <c r="D128" i="15"/>
  <c r="AF128" i="15" s="1"/>
  <c r="AB129" i="15"/>
  <c r="AH126" i="15"/>
  <c r="W125" i="15" s="1"/>
  <c r="X125" i="15" s="1"/>
  <c r="Y125" i="15" s="1"/>
  <c r="V73" i="20"/>
  <c r="O74" i="20"/>
  <c r="J76" i="19"/>
  <c r="R76" i="19"/>
  <c r="Q76" i="19"/>
  <c r="Q74" i="20"/>
  <c r="J74" i="20"/>
  <c r="G75" i="20"/>
  <c r="D77" i="20"/>
  <c r="AC78" i="20"/>
  <c r="BA74" i="20"/>
  <c r="AH74" i="20"/>
  <c r="R74" i="20"/>
  <c r="O76" i="19"/>
  <c r="AH76" i="19"/>
  <c r="BA76" i="19"/>
  <c r="U76" i="19" s="1"/>
  <c r="AC80" i="19"/>
  <c r="D79" i="19"/>
  <c r="G78" i="17"/>
  <c r="AB80" i="17"/>
  <c r="D79" i="17"/>
  <c r="N126" i="23" l="1"/>
  <c r="O126" i="23" s="1"/>
  <c r="D127" i="23"/>
  <c r="AC128" i="23"/>
  <c r="P125" i="23"/>
  <c r="H125" i="23"/>
  <c r="Q125" i="23" s="1"/>
  <c r="I125" i="23"/>
  <c r="R125" i="23" s="1"/>
  <c r="I127" i="15"/>
  <c r="L127" i="15"/>
  <c r="M127" i="15"/>
  <c r="Q127" i="15" s="1"/>
  <c r="AG127" i="15"/>
  <c r="C129" i="15"/>
  <c r="AC129" i="15"/>
  <c r="E128" i="15"/>
  <c r="V128" i="15" s="1"/>
  <c r="AE128" i="15"/>
  <c r="AL128" i="15"/>
  <c r="AJ128" i="15"/>
  <c r="AK128" i="15"/>
  <c r="AM128" i="15"/>
  <c r="W79" i="19"/>
  <c r="F79" i="17"/>
  <c r="T79" i="17"/>
  <c r="K79" i="17"/>
  <c r="V79" i="17"/>
  <c r="AJ77" i="20"/>
  <c r="BF75" i="20"/>
  <c r="U75" i="20" s="1"/>
  <c r="L77" i="20"/>
  <c r="F76" i="20"/>
  <c r="T74" i="20"/>
  <c r="V74" i="20" s="1"/>
  <c r="T76" i="19"/>
  <c r="AI76" i="19" s="1"/>
  <c r="X75" i="19" s="1"/>
  <c r="Y75" i="19" s="1"/>
  <c r="Z75" i="19" s="1"/>
  <c r="N77" i="19"/>
  <c r="M77" i="19"/>
  <c r="AD78" i="20"/>
  <c r="C78" i="20"/>
  <c r="P75" i="20"/>
  <c r="H75" i="20"/>
  <c r="I75" i="20"/>
  <c r="AO77" i="20"/>
  <c r="AM77" i="20"/>
  <c r="AK77" i="20"/>
  <c r="AF77" i="20"/>
  <c r="AP77" i="20"/>
  <c r="AN77" i="20"/>
  <c r="AL77" i="20"/>
  <c r="AG77" i="20"/>
  <c r="E77" i="20"/>
  <c r="W77" i="20" s="1"/>
  <c r="M75" i="20"/>
  <c r="N75" i="20"/>
  <c r="H77" i="19"/>
  <c r="I77" i="19"/>
  <c r="P77" i="19"/>
  <c r="AE77" i="19" s="1"/>
  <c r="F78" i="19"/>
  <c r="AG79" i="19"/>
  <c r="AF79" i="19"/>
  <c r="AM79" i="19"/>
  <c r="AN79" i="19"/>
  <c r="AL79" i="19"/>
  <c r="AK79" i="19"/>
  <c r="C80" i="19"/>
  <c r="AD80" i="19"/>
  <c r="AO79" i="19"/>
  <c r="E79" i="19"/>
  <c r="AP79" i="19"/>
  <c r="AL79" i="17"/>
  <c r="AM79" i="17"/>
  <c r="M78" i="17"/>
  <c r="L78" i="17"/>
  <c r="P78" i="17" s="1"/>
  <c r="O78" i="17"/>
  <c r="AX78" i="17" s="1"/>
  <c r="I78" i="17"/>
  <c r="AJ79" i="17"/>
  <c r="C80" i="17"/>
  <c r="AC80" i="17"/>
  <c r="AN79" i="17"/>
  <c r="E79" i="17"/>
  <c r="AO79" i="17"/>
  <c r="AK127" i="23" l="1"/>
  <c r="AJ127" i="23"/>
  <c r="U127" i="23"/>
  <c r="L127" i="23"/>
  <c r="M127" i="23" s="1"/>
  <c r="AN127" i="23"/>
  <c r="X127" i="23"/>
  <c r="W127" i="23"/>
  <c r="E127" i="23"/>
  <c r="F126" i="23"/>
  <c r="G126" i="23" s="1"/>
  <c r="AL127" i="23"/>
  <c r="T125" i="23"/>
  <c r="J125" i="23"/>
  <c r="C128" i="23"/>
  <c r="AD128" i="23"/>
  <c r="N127" i="15"/>
  <c r="F128" i="15"/>
  <c r="P127" i="15"/>
  <c r="S127" i="15" s="1"/>
  <c r="U127" i="15" s="1"/>
  <c r="K128" i="15"/>
  <c r="V76" i="19"/>
  <c r="L78" i="19"/>
  <c r="G78" i="19"/>
  <c r="D129" i="15"/>
  <c r="AF129" i="15" s="1"/>
  <c r="AB130" i="15"/>
  <c r="AI74" i="20"/>
  <c r="X73" i="20" s="1"/>
  <c r="Y73" i="20" s="1"/>
  <c r="Z73" i="20" s="1"/>
  <c r="G79" i="17"/>
  <c r="O75" i="20"/>
  <c r="R77" i="19"/>
  <c r="G76" i="20"/>
  <c r="AH75" i="20"/>
  <c r="BA75" i="20"/>
  <c r="AC79" i="20"/>
  <c r="D78" i="20"/>
  <c r="R75" i="20"/>
  <c r="Q75" i="20"/>
  <c r="J75" i="20"/>
  <c r="Q77" i="19"/>
  <c r="O77" i="19"/>
  <c r="AH77" i="19"/>
  <c r="BA77" i="19"/>
  <c r="U77" i="19" s="1"/>
  <c r="J77" i="19"/>
  <c r="AC81" i="19"/>
  <c r="D80" i="19"/>
  <c r="N78" i="17"/>
  <c r="H79" i="17"/>
  <c r="O79" i="17"/>
  <c r="Q78" i="17"/>
  <c r="S78" i="17" s="1"/>
  <c r="U78" i="17" s="1"/>
  <c r="AB81" i="17"/>
  <c r="D80" i="17"/>
  <c r="AC129" i="23" l="1"/>
  <c r="D128" i="23"/>
  <c r="N127" i="23"/>
  <c r="P126" i="23"/>
  <c r="H126" i="23"/>
  <c r="Q126" i="23" s="1"/>
  <c r="I126" i="23"/>
  <c r="R126" i="23" s="1"/>
  <c r="O127" i="23"/>
  <c r="V125" i="23"/>
  <c r="Y125" i="23" s="1"/>
  <c r="Z125" i="23" s="1"/>
  <c r="O128" i="15"/>
  <c r="BA128" i="15" s="1"/>
  <c r="T128" i="15" s="1"/>
  <c r="AH127" i="15"/>
  <c r="W126" i="15" s="1"/>
  <c r="X126" i="15" s="1"/>
  <c r="Y126" i="15" s="1"/>
  <c r="L128" i="15"/>
  <c r="M128" i="15"/>
  <c r="G128" i="15"/>
  <c r="H128" i="15"/>
  <c r="C130" i="15"/>
  <c r="AC130" i="15"/>
  <c r="AE129" i="15"/>
  <c r="AM129" i="15"/>
  <c r="E129" i="15"/>
  <c r="K129" i="15" s="1"/>
  <c r="AJ129" i="15"/>
  <c r="AK129" i="15"/>
  <c r="AL129" i="15"/>
  <c r="AG128" i="15"/>
  <c r="W80" i="19"/>
  <c r="F80" i="17"/>
  <c r="V80" i="17"/>
  <c r="T80" i="17"/>
  <c r="K80" i="17"/>
  <c r="T77" i="19"/>
  <c r="AI77" i="19" s="1"/>
  <c r="X76" i="19" s="1"/>
  <c r="Y76" i="19" s="1"/>
  <c r="Z76" i="19" s="1"/>
  <c r="AJ78" i="20"/>
  <c r="BF76" i="20"/>
  <c r="U76" i="20" s="1"/>
  <c r="L78" i="20"/>
  <c r="F77" i="20"/>
  <c r="T75" i="20"/>
  <c r="AI75" i="20" s="1"/>
  <c r="X74" i="20" s="1"/>
  <c r="Y74" i="20" s="1"/>
  <c r="Z74" i="20" s="1"/>
  <c r="M78" i="19"/>
  <c r="N78" i="19"/>
  <c r="AP78" i="20"/>
  <c r="AN78" i="20"/>
  <c r="AL78" i="20"/>
  <c r="AG78" i="20"/>
  <c r="E78" i="20"/>
  <c r="W78" i="20" s="1"/>
  <c r="AO78" i="20"/>
  <c r="AM78" i="20"/>
  <c r="AK78" i="20"/>
  <c r="AF78" i="20"/>
  <c r="M76" i="20"/>
  <c r="N76" i="20"/>
  <c r="AD79" i="20"/>
  <c r="C79" i="20"/>
  <c r="P76" i="20"/>
  <c r="H76" i="20"/>
  <c r="I76" i="20"/>
  <c r="H78" i="19"/>
  <c r="I78" i="19"/>
  <c r="P78" i="19"/>
  <c r="AE78" i="19" s="1"/>
  <c r="F79" i="19"/>
  <c r="AN80" i="19"/>
  <c r="AL80" i="19"/>
  <c r="AG80" i="19"/>
  <c r="AF80" i="19"/>
  <c r="AM80" i="19"/>
  <c r="AK80" i="19"/>
  <c r="C81" i="19"/>
  <c r="AD81" i="19"/>
  <c r="AO80" i="19"/>
  <c r="E80" i="19"/>
  <c r="AP80" i="19"/>
  <c r="AM80" i="17"/>
  <c r="AL80" i="17"/>
  <c r="L79" i="17"/>
  <c r="P79" i="17" s="1"/>
  <c r="M79" i="17"/>
  <c r="Q79" i="17" s="1"/>
  <c r="AJ80" i="17"/>
  <c r="I79" i="17"/>
  <c r="AX79" i="17"/>
  <c r="C81" i="17"/>
  <c r="AC81" i="17"/>
  <c r="AN80" i="17"/>
  <c r="E80" i="17"/>
  <c r="M80" i="17" s="1"/>
  <c r="AO80" i="17"/>
  <c r="J126" i="23" l="1"/>
  <c r="AJ128" i="23"/>
  <c r="U128" i="23" s="1"/>
  <c r="L128" i="23"/>
  <c r="AN128" i="23"/>
  <c r="X128" i="23"/>
  <c r="AL128" i="23"/>
  <c r="E128" i="23"/>
  <c r="W128" i="23" s="1"/>
  <c r="AK128" i="23"/>
  <c r="F127" i="23"/>
  <c r="G127" i="23" s="1"/>
  <c r="T126" i="23"/>
  <c r="AD129" i="23"/>
  <c r="C129" i="23"/>
  <c r="N128" i="15"/>
  <c r="Q128" i="15"/>
  <c r="L129" i="15"/>
  <c r="M129" i="15"/>
  <c r="P128" i="15"/>
  <c r="I128" i="15"/>
  <c r="F129" i="15"/>
  <c r="O129" i="15" s="1"/>
  <c r="BA129" i="15" s="1"/>
  <c r="T129" i="15" s="1"/>
  <c r="V129" i="15"/>
  <c r="V77" i="19"/>
  <c r="G79" i="19"/>
  <c r="L79" i="19"/>
  <c r="D130" i="15"/>
  <c r="AF130" i="15" s="1"/>
  <c r="AB131" i="15"/>
  <c r="Q76" i="20"/>
  <c r="V75" i="20"/>
  <c r="R76" i="20"/>
  <c r="O76" i="20"/>
  <c r="R78" i="19"/>
  <c r="Q78" i="19"/>
  <c r="BA76" i="20"/>
  <c r="AH76" i="20"/>
  <c r="G77" i="20"/>
  <c r="J76" i="20"/>
  <c r="D79" i="20"/>
  <c r="AC80" i="20"/>
  <c r="O78" i="19"/>
  <c r="AH78" i="19"/>
  <c r="BA78" i="19"/>
  <c r="U78" i="19" s="1"/>
  <c r="J78" i="19"/>
  <c r="AC82" i="19"/>
  <c r="D81" i="19"/>
  <c r="N79" i="17"/>
  <c r="H80" i="17"/>
  <c r="L80" i="17"/>
  <c r="G80" i="17"/>
  <c r="S79" i="17"/>
  <c r="U79" i="17" s="1"/>
  <c r="AB82" i="17"/>
  <c r="D81" i="17"/>
  <c r="W78" i="17"/>
  <c r="X78" i="17" s="1"/>
  <c r="Y78" i="17" s="1"/>
  <c r="P127" i="23" l="1"/>
  <c r="I127" i="23"/>
  <c r="R127" i="23" s="1"/>
  <c r="H127" i="23"/>
  <c r="Q127" i="23" s="1"/>
  <c r="V126" i="23"/>
  <c r="Y126" i="23" s="1"/>
  <c r="Z126" i="23" s="1"/>
  <c r="M128" i="23"/>
  <c r="N128" i="23"/>
  <c r="AC130" i="23"/>
  <c r="D129" i="23"/>
  <c r="S128" i="15"/>
  <c r="N129" i="15"/>
  <c r="G129" i="15"/>
  <c r="P129" i="15" s="1"/>
  <c r="H129" i="15"/>
  <c r="Q129" i="15" s="1"/>
  <c r="AG129" i="15"/>
  <c r="C131" i="15"/>
  <c r="AC131" i="15"/>
  <c r="E130" i="15"/>
  <c r="F130" i="15" s="1"/>
  <c r="AE130" i="15"/>
  <c r="AL130" i="15"/>
  <c r="AJ130" i="15"/>
  <c r="AM130" i="15"/>
  <c r="AK130" i="15"/>
  <c r="W81" i="19"/>
  <c r="T76" i="20"/>
  <c r="AI76" i="20" s="1"/>
  <c r="X75" i="20" s="1"/>
  <c r="Y75" i="20" s="1"/>
  <c r="Z75" i="20" s="1"/>
  <c r="F81" i="17"/>
  <c r="V81" i="17"/>
  <c r="K81" i="17"/>
  <c r="T81" i="17"/>
  <c r="O80" i="17"/>
  <c r="AX80" i="17" s="1"/>
  <c r="AJ79" i="20"/>
  <c r="BF77" i="20"/>
  <c r="U77" i="20" s="1"/>
  <c r="L79" i="20"/>
  <c r="F78" i="20"/>
  <c r="T78" i="19"/>
  <c r="AI78" i="19" s="1"/>
  <c r="X77" i="19" s="1"/>
  <c r="Y77" i="19" s="1"/>
  <c r="Z77" i="19" s="1"/>
  <c r="N79" i="19"/>
  <c r="M79" i="19"/>
  <c r="AO79" i="20"/>
  <c r="AM79" i="20"/>
  <c r="AK79" i="20"/>
  <c r="AF79" i="20"/>
  <c r="AP79" i="20"/>
  <c r="AN79" i="20"/>
  <c r="AL79" i="20"/>
  <c r="AG79" i="20"/>
  <c r="E79" i="20"/>
  <c r="W79" i="20" s="1"/>
  <c r="P77" i="20"/>
  <c r="I77" i="20"/>
  <c r="H77" i="20"/>
  <c r="AD80" i="20"/>
  <c r="C80" i="20"/>
  <c r="M77" i="20"/>
  <c r="N77" i="20"/>
  <c r="H79" i="19"/>
  <c r="I79" i="19"/>
  <c r="P79" i="19"/>
  <c r="AE79" i="19" s="1"/>
  <c r="F80" i="19"/>
  <c r="AG81" i="19"/>
  <c r="AF81" i="19"/>
  <c r="AM81" i="19"/>
  <c r="AN81" i="19"/>
  <c r="AL81" i="19"/>
  <c r="AK81" i="19"/>
  <c r="C82" i="19"/>
  <c r="AD82" i="19"/>
  <c r="AO81" i="19"/>
  <c r="E81" i="19"/>
  <c r="AP81" i="19"/>
  <c r="AL81" i="17"/>
  <c r="AM81" i="17"/>
  <c r="AJ81" i="17"/>
  <c r="I80" i="17"/>
  <c r="P80" i="17"/>
  <c r="N80" i="17"/>
  <c r="Q80" i="17"/>
  <c r="C82" i="17"/>
  <c r="AC82" i="17"/>
  <c r="AN81" i="17"/>
  <c r="E81" i="17"/>
  <c r="L81" i="17" s="1"/>
  <c r="AO81" i="17"/>
  <c r="G81" i="17"/>
  <c r="O128" i="23" l="1"/>
  <c r="J127" i="23"/>
  <c r="AD130" i="23"/>
  <c r="C130" i="23"/>
  <c r="T127" i="23"/>
  <c r="AN129" i="23"/>
  <c r="X129" i="23"/>
  <c r="AL129" i="23"/>
  <c r="N129" i="23"/>
  <c r="E129" i="23"/>
  <c r="W129" i="23" s="1"/>
  <c r="F128" i="23"/>
  <c r="G128" i="23" s="1"/>
  <c r="AJ129" i="23"/>
  <c r="U129" i="23" s="1"/>
  <c r="L129" i="23"/>
  <c r="AK129" i="23"/>
  <c r="K130" i="15"/>
  <c r="L130" i="15" s="1"/>
  <c r="V130" i="15"/>
  <c r="U128" i="15"/>
  <c r="AH128" i="15"/>
  <c r="W127" i="15" s="1"/>
  <c r="X127" i="15" s="1"/>
  <c r="Y127" i="15" s="1"/>
  <c r="S129" i="15"/>
  <c r="U129" i="15" s="1"/>
  <c r="G130" i="15"/>
  <c r="P130" i="15" s="1"/>
  <c r="H130" i="15"/>
  <c r="M130" i="15"/>
  <c r="N130" i="15" s="1"/>
  <c r="I129" i="15"/>
  <c r="V78" i="19"/>
  <c r="G80" i="19"/>
  <c r="L80" i="19"/>
  <c r="O130" i="15"/>
  <c r="BA130" i="15" s="1"/>
  <c r="T130" i="15" s="1"/>
  <c r="AB132" i="15"/>
  <c r="D131" i="15"/>
  <c r="AF131" i="15" s="1"/>
  <c r="V76" i="20"/>
  <c r="O77" i="20"/>
  <c r="R79" i="19"/>
  <c r="Q79" i="19"/>
  <c r="AH77" i="20"/>
  <c r="BA77" i="20"/>
  <c r="G78" i="20"/>
  <c r="BF78" i="20" s="1"/>
  <c r="U78" i="20" s="1"/>
  <c r="Q77" i="20"/>
  <c r="AC81" i="20"/>
  <c r="D80" i="20"/>
  <c r="R77" i="20"/>
  <c r="J77" i="20"/>
  <c r="O79" i="19"/>
  <c r="AH79" i="19"/>
  <c r="BA79" i="19"/>
  <c r="U79" i="19" s="1"/>
  <c r="J79" i="19"/>
  <c r="AC83" i="19"/>
  <c r="D82" i="19"/>
  <c r="H81" i="17"/>
  <c r="I81" i="17" s="1"/>
  <c r="M81" i="17"/>
  <c r="S80" i="17"/>
  <c r="U80" i="17" s="1"/>
  <c r="AB83" i="17"/>
  <c r="D82" i="17"/>
  <c r="W79" i="17"/>
  <c r="X79" i="17" s="1"/>
  <c r="Y79" i="17" s="1"/>
  <c r="O81" i="17"/>
  <c r="P128" i="23" l="1"/>
  <c r="H128" i="23"/>
  <c r="Q128" i="23" s="1"/>
  <c r="I128" i="23"/>
  <c r="R128" i="23" s="1"/>
  <c r="V127" i="23"/>
  <c r="Y127" i="23" s="1"/>
  <c r="Z127" i="23" s="1"/>
  <c r="D130" i="23"/>
  <c r="AC131" i="23"/>
  <c r="M129" i="23"/>
  <c r="O129" i="23" s="1"/>
  <c r="AH129" i="15"/>
  <c r="W128" i="15" s="1"/>
  <c r="X128" i="15" s="1"/>
  <c r="Y128" i="15" s="1"/>
  <c r="Q130" i="15"/>
  <c r="S130" i="15" s="1"/>
  <c r="U130" i="15" s="1"/>
  <c r="I130" i="15"/>
  <c r="AG130" i="15"/>
  <c r="AE131" i="15"/>
  <c r="AL131" i="15"/>
  <c r="AK131" i="15"/>
  <c r="E131" i="15"/>
  <c r="F131" i="15" s="1"/>
  <c r="AJ131" i="15"/>
  <c r="AM131" i="15"/>
  <c r="AC132" i="15"/>
  <c r="C132" i="15"/>
  <c r="W82" i="19"/>
  <c r="F82" i="17"/>
  <c r="T82" i="17"/>
  <c r="V82" i="17"/>
  <c r="K82" i="17"/>
  <c r="AJ80" i="20"/>
  <c r="L80" i="20"/>
  <c r="F79" i="20"/>
  <c r="T77" i="20"/>
  <c r="V77" i="20" s="1"/>
  <c r="T79" i="19"/>
  <c r="AI79" i="19" s="1"/>
  <c r="X78" i="19" s="1"/>
  <c r="Y78" i="19" s="1"/>
  <c r="Z78" i="19" s="1"/>
  <c r="M80" i="19"/>
  <c r="N80" i="19"/>
  <c r="AP80" i="20"/>
  <c r="AN80" i="20"/>
  <c r="AL80" i="20"/>
  <c r="AG80" i="20"/>
  <c r="E80" i="20"/>
  <c r="W80" i="20" s="1"/>
  <c r="AO80" i="20"/>
  <c r="AM80" i="20"/>
  <c r="AK80" i="20"/>
  <c r="AF80" i="20"/>
  <c r="P78" i="20"/>
  <c r="I78" i="20"/>
  <c r="H78" i="20"/>
  <c r="AD81" i="20"/>
  <c r="C81" i="20"/>
  <c r="N78" i="20"/>
  <c r="M78" i="20"/>
  <c r="H80" i="19"/>
  <c r="I80" i="19"/>
  <c r="P80" i="19"/>
  <c r="AE80" i="19" s="1"/>
  <c r="F81" i="19"/>
  <c r="AN82" i="19"/>
  <c r="AL82" i="19"/>
  <c r="AG82" i="19"/>
  <c r="AF82" i="19"/>
  <c r="AM82" i="19"/>
  <c r="AK82" i="19"/>
  <c r="C83" i="19"/>
  <c r="AD83" i="19"/>
  <c r="AO82" i="19"/>
  <c r="E82" i="19"/>
  <c r="AP82" i="19"/>
  <c r="AM82" i="17"/>
  <c r="AL82" i="17"/>
  <c r="AJ82" i="17"/>
  <c r="N81" i="17"/>
  <c r="Q81" i="17"/>
  <c r="P81" i="17"/>
  <c r="AX81" i="17"/>
  <c r="C83" i="17"/>
  <c r="AC83" i="17"/>
  <c r="AN82" i="17"/>
  <c r="E82" i="17"/>
  <c r="M82" i="17" s="1"/>
  <c r="AO82" i="17"/>
  <c r="AL130" i="23" l="1"/>
  <c r="E130" i="23"/>
  <c r="W130" i="23" s="1"/>
  <c r="F129" i="23"/>
  <c r="G129" i="23" s="1"/>
  <c r="AK130" i="23"/>
  <c r="AJ130" i="23"/>
  <c r="U130" i="23" s="1"/>
  <c r="L130" i="23"/>
  <c r="N130" i="23" s="1"/>
  <c r="X130" i="23"/>
  <c r="AN130" i="23"/>
  <c r="J128" i="23"/>
  <c r="T128" i="23"/>
  <c r="C131" i="23"/>
  <c r="AD131" i="23"/>
  <c r="H131" i="15"/>
  <c r="G131" i="15"/>
  <c r="V131" i="15"/>
  <c r="K131" i="15"/>
  <c r="O131" i="15" s="1"/>
  <c r="BA131" i="15" s="1"/>
  <c r="T131" i="15" s="1"/>
  <c r="V79" i="19"/>
  <c r="L81" i="19"/>
  <c r="G81" i="19"/>
  <c r="D132" i="15"/>
  <c r="AF132" i="15" s="1"/>
  <c r="AB133" i="15"/>
  <c r="AH130" i="15"/>
  <c r="W129" i="15" s="1"/>
  <c r="X129" i="15" s="1"/>
  <c r="Y129" i="15" s="1"/>
  <c r="AI77" i="20"/>
  <c r="X76" i="20" s="1"/>
  <c r="Y76" i="20" s="1"/>
  <c r="Z76" i="20" s="1"/>
  <c r="O78" i="20"/>
  <c r="R80" i="19"/>
  <c r="Q80" i="19"/>
  <c r="J80" i="19"/>
  <c r="D81" i="20"/>
  <c r="AC82" i="20"/>
  <c r="BA78" i="20"/>
  <c r="AH78" i="20"/>
  <c r="G79" i="20"/>
  <c r="BF79" i="20" s="1"/>
  <c r="U79" i="20" s="1"/>
  <c r="R78" i="20"/>
  <c r="Q78" i="20"/>
  <c r="J78" i="20"/>
  <c r="O80" i="19"/>
  <c r="AH80" i="19"/>
  <c r="BA80" i="19"/>
  <c r="U80" i="19" s="1"/>
  <c r="AC84" i="19"/>
  <c r="D83" i="19"/>
  <c r="H82" i="17"/>
  <c r="L82" i="17"/>
  <c r="G82" i="17"/>
  <c r="S81" i="17"/>
  <c r="U81" i="17" s="1"/>
  <c r="AB84" i="17"/>
  <c r="D83" i="17"/>
  <c r="M130" i="23" l="1"/>
  <c r="O130" i="23" s="1"/>
  <c r="D131" i="23"/>
  <c r="AC132" i="23"/>
  <c r="V128" i="23"/>
  <c r="Y128" i="23" s="1"/>
  <c r="Z128" i="23" s="1"/>
  <c r="P129" i="23"/>
  <c r="I129" i="23"/>
  <c r="R129" i="23" s="1"/>
  <c r="H129" i="23"/>
  <c r="Q129" i="23" s="1"/>
  <c r="I131" i="15"/>
  <c r="M131" i="15"/>
  <c r="Q131" i="15" s="1"/>
  <c r="L131" i="15"/>
  <c r="P131" i="15" s="1"/>
  <c r="AG131" i="15"/>
  <c r="C133" i="15"/>
  <c r="AC133" i="15"/>
  <c r="E132" i="15"/>
  <c r="F132" i="15" s="1"/>
  <c r="AE132" i="15"/>
  <c r="AL132" i="15"/>
  <c r="AJ132" i="15"/>
  <c r="AM132" i="15"/>
  <c r="AK132" i="15"/>
  <c r="W83" i="19"/>
  <c r="F83" i="17"/>
  <c r="K83" i="17"/>
  <c r="T83" i="17"/>
  <c r="V83" i="17"/>
  <c r="O82" i="17"/>
  <c r="AX82" i="17" s="1"/>
  <c r="AJ81" i="20"/>
  <c r="L81" i="20"/>
  <c r="F80" i="20"/>
  <c r="T78" i="20"/>
  <c r="V78" i="20" s="1"/>
  <c r="T80" i="19"/>
  <c r="AI80" i="19" s="1"/>
  <c r="X79" i="19" s="1"/>
  <c r="Y79" i="19" s="1"/>
  <c r="Z79" i="19" s="1"/>
  <c r="N81" i="19"/>
  <c r="M81" i="19"/>
  <c r="P79" i="20"/>
  <c r="I79" i="20"/>
  <c r="H79" i="20"/>
  <c r="AO81" i="20"/>
  <c r="AM81" i="20"/>
  <c r="AK81" i="20"/>
  <c r="AF81" i="20"/>
  <c r="AP81" i="20"/>
  <c r="AN81" i="20"/>
  <c r="AL81" i="20"/>
  <c r="AG81" i="20"/>
  <c r="E81" i="20"/>
  <c r="W81" i="20" s="1"/>
  <c r="M79" i="20"/>
  <c r="N79" i="20"/>
  <c r="AD82" i="20"/>
  <c r="C82" i="20"/>
  <c r="H81" i="19"/>
  <c r="I81" i="19"/>
  <c r="P81" i="19"/>
  <c r="AE81" i="19" s="1"/>
  <c r="F82" i="19"/>
  <c r="AG83" i="19"/>
  <c r="AF83" i="19"/>
  <c r="AM83" i="19"/>
  <c r="AN83" i="19"/>
  <c r="AL83" i="19"/>
  <c r="AK83" i="19"/>
  <c r="C84" i="19"/>
  <c r="AD84" i="19"/>
  <c r="AO83" i="19"/>
  <c r="E83" i="19"/>
  <c r="AP83" i="19"/>
  <c r="AL83" i="17"/>
  <c r="AM83" i="17"/>
  <c r="AJ83" i="17"/>
  <c r="I82" i="17"/>
  <c r="W80" i="17"/>
  <c r="X80" i="17" s="1"/>
  <c r="Y80" i="17" s="1"/>
  <c r="N82" i="17"/>
  <c r="P82" i="17"/>
  <c r="Q82" i="17"/>
  <c r="C84" i="17"/>
  <c r="AC84" i="17"/>
  <c r="AN83" i="17"/>
  <c r="E83" i="17"/>
  <c r="AO83" i="17"/>
  <c r="T129" i="23" l="1"/>
  <c r="J129" i="23"/>
  <c r="C132" i="23"/>
  <c r="AD132" i="23"/>
  <c r="AK131" i="23"/>
  <c r="AJ131" i="23"/>
  <c r="U131" i="23" s="1"/>
  <c r="L131" i="23"/>
  <c r="AN131" i="23"/>
  <c r="X131" i="23"/>
  <c r="E131" i="23"/>
  <c r="W131" i="23" s="1"/>
  <c r="F130" i="23"/>
  <c r="G130" i="23" s="1"/>
  <c r="N131" i="23"/>
  <c r="AL131" i="23"/>
  <c r="H132" i="15"/>
  <c r="G132" i="15"/>
  <c r="S131" i="15"/>
  <c r="U131" i="15" s="1"/>
  <c r="V132" i="15"/>
  <c r="K132" i="15"/>
  <c r="O132" i="15" s="1"/>
  <c r="BA132" i="15" s="1"/>
  <c r="T132" i="15" s="1"/>
  <c r="N131" i="15"/>
  <c r="G82" i="19"/>
  <c r="L82" i="19"/>
  <c r="V80" i="19"/>
  <c r="D133" i="15"/>
  <c r="AF133" i="15" s="1"/>
  <c r="AB134" i="15"/>
  <c r="AI78" i="20"/>
  <c r="X77" i="20" s="1"/>
  <c r="Y77" i="20" s="1"/>
  <c r="Z77" i="20" s="1"/>
  <c r="R81" i="19"/>
  <c r="G83" i="17"/>
  <c r="O79" i="20"/>
  <c r="AC83" i="20"/>
  <c r="D82" i="20"/>
  <c r="AH79" i="20"/>
  <c r="BA79" i="20"/>
  <c r="Q79" i="20"/>
  <c r="G80" i="20"/>
  <c r="BF80" i="20" s="1"/>
  <c r="U80" i="20" s="1"/>
  <c r="R79" i="20"/>
  <c r="J79" i="20"/>
  <c r="O81" i="19"/>
  <c r="AH81" i="19"/>
  <c r="BA81" i="19"/>
  <c r="U81" i="19" s="1"/>
  <c r="J81" i="19"/>
  <c r="Q81" i="19"/>
  <c r="AC85" i="19"/>
  <c r="D84" i="19"/>
  <c r="H83" i="17"/>
  <c r="O83" i="17"/>
  <c r="S82" i="17"/>
  <c r="U82" i="17" s="1"/>
  <c r="AB85" i="17"/>
  <c r="D84" i="17"/>
  <c r="M131" i="23" l="1"/>
  <c r="O131" i="23" s="1"/>
  <c r="AC133" i="23"/>
  <c r="D132" i="23"/>
  <c r="P130" i="23"/>
  <c r="H130" i="23"/>
  <c r="Q130" i="23" s="1"/>
  <c r="I130" i="23"/>
  <c r="R130" i="23" s="1"/>
  <c r="V129" i="23"/>
  <c r="Y129" i="23" s="1"/>
  <c r="Z129" i="23" s="1"/>
  <c r="I132" i="15"/>
  <c r="AH131" i="15"/>
  <c r="W130" i="15" s="1"/>
  <c r="X130" i="15" s="1"/>
  <c r="Y130" i="15" s="1"/>
  <c r="L132" i="15"/>
  <c r="M132" i="15"/>
  <c r="Q132" i="15" s="1"/>
  <c r="AC134" i="15"/>
  <c r="C134" i="15"/>
  <c r="AE133" i="15"/>
  <c r="AK133" i="15"/>
  <c r="AJ133" i="15"/>
  <c r="AL133" i="15"/>
  <c r="AM133" i="15"/>
  <c r="E133" i="15"/>
  <c r="F133" i="15" s="1"/>
  <c r="AG132" i="15"/>
  <c r="W84" i="19"/>
  <c r="F84" i="17"/>
  <c r="K84" i="17"/>
  <c r="T84" i="17"/>
  <c r="V84" i="17"/>
  <c r="T81" i="19"/>
  <c r="AI81" i="19" s="1"/>
  <c r="X80" i="19" s="1"/>
  <c r="Y80" i="19" s="1"/>
  <c r="Z80" i="19" s="1"/>
  <c r="AJ82" i="20"/>
  <c r="L82" i="20"/>
  <c r="F81" i="20"/>
  <c r="T79" i="20"/>
  <c r="AI79" i="20" s="1"/>
  <c r="X78" i="20" s="1"/>
  <c r="Y78" i="20" s="1"/>
  <c r="Z78" i="20" s="1"/>
  <c r="M82" i="19"/>
  <c r="N82" i="19"/>
  <c r="P80" i="20"/>
  <c r="I80" i="20"/>
  <c r="H80" i="20"/>
  <c r="AD83" i="20"/>
  <c r="C83" i="20"/>
  <c r="N80" i="20"/>
  <c r="M80" i="20"/>
  <c r="AP82" i="20"/>
  <c r="AN82" i="20"/>
  <c r="AL82" i="20"/>
  <c r="AG82" i="20"/>
  <c r="E82" i="20"/>
  <c r="W82" i="20" s="1"/>
  <c r="AO82" i="20"/>
  <c r="AM82" i="20"/>
  <c r="AK82" i="20"/>
  <c r="AF82" i="20"/>
  <c r="H82" i="19"/>
  <c r="I82" i="19"/>
  <c r="P82" i="19"/>
  <c r="AE82" i="19" s="1"/>
  <c r="F83" i="19"/>
  <c r="AN84" i="19"/>
  <c r="AL84" i="19"/>
  <c r="AG84" i="19"/>
  <c r="AF84" i="19"/>
  <c r="AM84" i="19"/>
  <c r="AK84" i="19"/>
  <c r="AD85" i="19"/>
  <c r="C85" i="19"/>
  <c r="AO84" i="19"/>
  <c r="E84" i="19"/>
  <c r="AP84" i="19"/>
  <c r="AM84" i="17"/>
  <c r="AL84" i="17"/>
  <c r="L83" i="17"/>
  <c r="P83" i="17" s="1"/>
  <c r="M83" i="17"/>
  <c r="AJ84" i="17"/>
  <c r="I83" i="17"/>
  <c r="W81" i="17"/>
  <c r="X81" i="17" s="1"/>
  <c r="Y81" i="17" s="1"/>
  <c r="AX83" i="17"/>
  <c r="C85" i="17"/>
  <c r="AC85" i="17"/>
  <c r="AN84" i="17"/>
  <c r="E84" i="17"/>
  <c r="M84" i="17" s="1"/>
  <c r="AO84" i="17"/>
  <c r="AD133" i="23" l="1"/>
  <c r="C133" i="23"/>
  <c r="T130" i="23"/>
  <c r="J130" i="23"/>
  <c r="AJ132" i="23"/>
  <c r="U132" i="23" s="1"/>
  <c r="L132" i="23"/>
  <c r="AN132" i="23"/>
  <c r="X132" i="23"/>
  <c r="AL132" i="23"/>
  <c r="N132" i="23"/>
  <c r="E132" i="23"/>
  <c r="W132" i="23" s="1"/>
  <c r="AK132" i="23"/>
  <c r="M132" i="23"/>
  <c r="F131" i="23"/>
  <c r="G131" i="23" s="1"/>
  <c r="N132" i="15"/>
  <c r="H133" i="15"/>
  <c r="G133" i="15"/>
  <c r="K133" i="15"/>
  <c r="V133" i="15"/>
  <c r="P132" i="15"/>
  <c r="S132" i="15" s="1"/>
  <c r="U132" i="15" s="1"/>
  <c r="V81" i="19"/>
  <c r="G83" i="19"/>
  <c r="L83" i="19"/>
  <c r="AB135" i="15"/>
  <c r="D134" i="15"/>
  <c r="AF134" i="15" s="1"/>
  <c r="V79" i="20"/>
  <c r="O80" i="20"/>
  <c r="R82" i="19"/>
  <c r="Q82" i="19"/>
  <c r="J82" i="19"/>
  <c r="G81" i="20"/>
  <c r="BF81" i="20" s="1"/>
  <c r="U81" i="20" s="1"/>
  <c r="D83" i="20"/>
  <c r="AC84" i="20"/>
  <c r="Q80" i="20"/>
  <c r="J80" i="20"/>
  <c r="BA80" i="20"/>
  <c r="AH80" i="20"/>
  <c r="R80" i="20"/>
  <c r="O82" i="19"/>
  <c r="AH82" i="19"/>
  <c r="BA82" i="19"/>
  <c r="U82" i="19" s="1"/>
  <c r="AC86" i="19"/>
  <c r="D85" i="19"/>
  <c r="N83" i="17"/>
  <c r="L84" i="17"/>
  <c r="Q83" i="17"/>
  <c r="S83" i="17" s="1"/>
  <c r="U83" i="17" s="1"/>
  <c r="AB86" i="17"/>
  <c r="D85" i="17"/>
  <c r="O132" i="23" l="1"/>
  <c r="V130" i="23"/>
  <c r="Y130" i="23" s="1"/>
  <c r="Z130" i="23" s="1"/>
  <c r="P131" i="23"/>
  <c r="I131" i="23"/>
  <c r="R131" i="23" s="1"/>
  <c r="H131" i="23"/>
  <c r="Q131" i="23" s="1"/>
  <c r="AC134" i="23"/>
  <c r="D133" i="23"/>
  <c r="I133" i="15"/>
  <c r="M133" i="15"/>
  <c r="L133" i="15"/>
  <c r="O133" i="15"/>
  <c r="BA133" i="15" s="1"/>
  <c r="T133" i="15" s="1"/>
  <c r="AH132" i="15"/>
  <c r="W131" i="15" s="1"/>
  <c r="X131" i="15" s="1"/>
  <c r="Y131" i="15" s="1"/>
  <c r="Q133" i="15"/>
  <c r="E134" i="15"/>
  <c r="F134" i="15" s="1"/>
  <c r="AM134" i="15"/>
  <c r="AL134" i="15"/>
  <c r="AE134" i="15"/>
  <c r="AK134" i="15"/>
  <c r="AJ134" i="15"/>
  <c r="AC135" i="15"/>
  <c r="C135" i="15"/>
  <c r="W85" i="19"/>
  <c r="F85" i="17"/>
  <c r="V85" i="17"/>
  <c r="K85" i="17"/>
  <c r="T85" i="17"/>
  <c r="T80" i="20"/>
  <c r="AI80" i="20" s="1"/>
  <c r="X79" i="20" s="1"/>
  <c r="Y79" i="20" s="1"/>
  <c r="Z79" i="20" s="1"/>
  <c r="AJ83" i="20"/>
  <c r="L83" i="20"/>
  <c r="F82" i="20"/>
  <c r="T82" i="19"/>
  <c r="AI82" i="19" s="1"/>
  <c r="X81" i="19" s="1"/>
  <c r="Y81" i="19" s="1"/>
  <c r="Z81" i="19" s="1"/>
  <c r="N83" i="19"/>
  <c r="M83" i="19"/>
  <c r="AO83" i="20"/>
  <c r="AM83" i="20"/>
  <c r="AK83" i="20"/>
  <c r="AF83" i="20"/>
  <c r="AP83" i="20"/>
  <c r="AN83" i="20"/>
  <c r="AL83" i="20"/>
  <c r="AG83" i="20"/>
  <c r="E83" i="20"/>
  <c r="W83" i="20" s="1"/>
  <c r="M81" i="20"/>
  <c r="N81" i="20"/>
  <c r="AD84" i="20"/>
  <c r="C84" i="20"/>
  <c r="P81" i="20"/>
  <c r="H81" i="20"/>
  <c r="I81" i="20"/>
  <c r="V82" i="19"/>
  <c r="H83" i="19"/>
  <c r="I83" i="19"/>
  <c r="P83" i="19"/>
  <c r="AE83" i="19" s="1"/>
  <c r="F84" i="19"/>
  <c r="AG85" i="19"/>
  <c r="AF85" i="19"/>
  <c r="AM85" i="19"/>
  <c r="AN85" i="19"/>
  <c r="AL85" i="19"/>
  <c r="AK85" i="19"/>
  <c r="AD86" i="19"/>
  <c r="C86" i="19"/>
  <c r="AP85" i="19"/>
  <c r="AO85" i="19"/>
  <c r="E85" i="19"/>
  <c r="AL85" i="17"/>
  <c r="AM85" i="17"/>
  <c r="H84" i="17"/>
  <c r="Q84" i="17" s="1"/>
  <c r="G84" i="17"/>
  <c r="P84" i="17" s="1"/>
  <c r="O84" i="17"/>
  <c r="AX84" i="17" s="1"/>
  <c r="N84" i="17"/>
  <c r="AJ85" i="17"/>
  <c r="W82" i="17"/>
  <c r="X82" i="17" s="1"/>
  <c r="Y82" i="17" s="1"/>
  <c r="C86" i="17"/>
  <c r="AC86" i="17"/>
  <c r="AN85" i="17"/>
  <c r="E85" i="17"/>
  <c r="L85" i="17" s="1"/>
  <c r="AO85" i="17"/>
  <c r="G85" i="17"/>
  <c r="V80" i="20" l="1"/>
  <c r="AN133" i="23"/>
  <c r="X133" i="23"/>
  <c r="AL133" i="23"/>
  <c r="E133" i="23"/>
  <c r="W133" i="23" s="1"/>
  <c r="F132" i="23"/>
  <c r="G132" i="23" s="1"/>
  <c r="AJ133" i="23"/>
  <c r="U133" i="23" s="1"/>
  <c r="L133" i="23"/>
  <c r="N133" i="23" s="1"/>
  <c r="AK133" i="23"/>
  <c r="J131" i="23"/>
  <c r="AD134" i="23"/>
  <c r="C134" i="23"/>
  <c r="T131" i="23"/>
  <c r="N133" i="15"/>
  <c r="G134" i="15"/>
  <c r="H134" i="15"/>
  <c r="K134" i="15"/>
  <c r="O134" i="15" s="1"/>
  <c r="BA134" i="15" s="1"/>
  <c r="T134" i="15" s="1"/>
  <c r="V134" i="15"/>
  <c r="AG133" i="15"/>
  <c r="P133" i="15"/>
  <c r="S133" i="15" s="1"/>
  <c r="L84" i="19"/>
  <c r="G84" i="19"/>
  <c r="D135" i="15"/>
  <c r="AF135" i="15" s="1"/>
  <c r="AB136" i="15"/>
  <c r="Q81" i="20"/>
  <c r="O81" i="20"/>
  <c r="R81" i="20"/>
  <c r="Q83" i="19"/>
  <c r="R83" i="19"/>
  <c r="AC85" i="20"/>
  <c r="D84" i="20"/>
  <c r="AH81" i="20"/>
  <c r="BA81" i="20"/>
  <c r="G82" i="20"/>
  <c r="BF82" i="20" s="1"/>
  <c r="U82" i="20" s="1"/>
  <c r="J81" i="20"/>
  <c r="O83" i="19"/>
  <c r="AH83" i="19"/>
  <c r="BA83" i="19"/>
  <c r="U83" i="19" s="1"/>
  <c r="J83" i="19"/>
  <c r="D86" i="19"/>
  <c r="AC87" i="19"/>
  <c r="I84" i="17"/>
  <c r="H85" i="17"/>
  <c r="M85" i="17"/>
  <c r="S84" i="17"/>
  <c r="U84" i="17" s="1"/>
  <c r="AB87" i="17"/>
  <c r="D86" i="17"/>
  <c r="W83" i="17"/>
  <c r="X83" i="17" s="1"/>
  <c r="Y83" i="17" s="1"/>
  <c r="O85" i="17"/>
  <c r="V131" i="23" l="1"/>
  <c r="Y131" i="23" s="1"/>
  <c r="Z131" i="23" s="1"/>
  <c r="P132" i="23"/>
  <c r="H132" i="23"/>
  <c r="Q132" i="23" s="1"/>
  <c r="I132" i="23"/>
  <c r="R132" i="23" s="1"/>
  <c r="AC135" i="23"/>
  <c r="D134" i="23"/>
  <c r="M133" i="23"/>
  <c r="O133" i="23" s="1"/>
  <c r="I134" i="15"/>
  <c r="U133" i="15"/>
  <c r="AH133" i="15"/>
  <c r="W132" i="15" s="1"/>
  <c r="X132" i="15" s="1"/>
  <c r="Y132" i="15" s="1"/>
  <c r="L134" i="15"/>
  <c r="M134" i="15"/>
  <c r="Q134" i="15" s="1"/>
  <c r="C136" i="15"/>
  <c r="AC136" i="15"/>
  <c r="AG134" i="15"/>
  <c r="AE135" i="15"/>
  <c r="AL135" i="15"/>
  <c r="E135" i="15"/>
  <c r="F135" i="15" s="1"/>
  <c r="AK135" i="15"/>
  <c r="AJ135" i="15"/>
  <c r="AM135" i="15"/>
  <c r="W86" i="19"/>
  <c r="T81" i="20"/>
  <c r="F86" i="17"/>
  <c r="K86" i="17"/>
  <c r="V86" i="17"/>
  <c r="T86" i="17"/>
  <c r="AJ84" i="20"/>
  <c r="T83" i="19"/>
  <c r="AI83" i="19" s="1"/>
  <c r="X82" i="19" s="1"/>
  <c r="Y82" i="19" s="1"/>
  <c r="Z82" i="19" s="1"/>
  <c r="L84" i="20"/>
  <c r="F83" i="20"/>
  <c r="M84" i="19"/>
  <c r="N84" i="19"/>
  <c r="P82" i="20"/>
  <c r="I82" i="20"/>
  <c r="H82" i="20"/>
  <c r="N82" i="20"/>
  <c r="M82" i="20"/>
  <c r="AI81" i="20"/>
  <c r="X80" i="20" s="1"/>
  <c r="Y80" i="20" s="1"/>
  <c r="Z80" i="20" s="1"/>
  <c r="V81" i="20"/>
  <c r="AD85" i="20"/>
  <c r="C85" i="20"/>
  <c r="AP84" i="20"/>
  <c r="AN84" i="20"/>
  <c r="AL84" i="20"/>
  <c r="AG84" i="20"/>
  <c r="E84" i="20"/>
  <c r="W84" i="20" s="1"/>
  <c r="AO84" i="20"/>
  <c r="AM84" i="20"/>
  <c r="AK84" i="20"/>
  <c r="AF84" i="20"/>
  <c r="H84" i="19"/>
  <c r="I84" i="19"/>
  <c r="P84" i="19"/>
  <c r="AE84" i="19" s="1"/>
  <c r="F85" i="19"/>
  <c r="AN86" i="19"/>
  <c r="AL86" i="19"/>
  <c r="AG86" i="19"/>
  <c r="AF86" i="19"/>
  <c r="AM86" i="19"/>
  <c r="AK86" i="19"/>
  <c r="AP86" i="19"/>
  <c r="AO86" i="19"/>
  <c r="E86" i="19"/>
  <c r="AD87" i="19"/>
  <c r="C87" i="19"/>
  <c r="AM86" i="17"/>
  <c r="AL86" i="17"/>
  <c r="AJ86" i="17"/>
  <c r="P85" i="17"/>
  <c r="I85" i="17"/>
  <c r="N85" i="17"/>
  <c r="Q85" i="17"/>
  <c r="AX85" i="17"/>
  <c r="C87" i="17"/>
  <c r="AC87" i="17"/>
  <c r="AN86" i="17"/>
  <c r="E86" i="17"/>
  <c r="H86" i="17" s="1"/>
  <c r="AO86" i="17"/>
  <c r="C135" i="23" l="1"/>
  <c r="D135" i="23" s="1"/>
  <c r="AD135" i="23"/>
  <c r="T132" i="23"/>
  <c r="AL134" i="23"/>
  <c r="E134" i="23"/>
  <c r="W134" i="23" s="1"/>
  <c r="F133" i="23"/>
  <c r="G133" i="23" s="1"/>
  <c r="AK134" i="23"/>
  <c r="AJ134" i="23"/>
  <c r="U134" i="23" s="1"/>
  <c r="L134" i="23"/>
  <c r="X134" i="23"/>
  <c r="AN134" i="23"/>
  <c r="J132" i="23"/>
  <c r="H135" i="15"/>
  <c r="G135" i="15"/>
  <c r="V135" i="15"/>
  <c r="K135" i="15"/>
  <c r="N134" i="15"/>
  <c r="P134" i="15"/>
  <c r="S134" i="15" s="1"/>
  <c r="U134" i="15" s="1"/>
  <c r="G85" i="19"/>
  <c r="L85" i="19"/>
  <c r="V83" i="19"/>
  <c r="D136" i="15"/>
  <c r="AF136" i="15" s="1"/>
  <c r="AB137" i="15"/>
  <c r="O82" i="20"/>
  <c r="J84" i="19"/>
  <c r="R84" i="19"/>
  <c r="BA82" i="20"/>
  <c r="AH82" i="20"/>
  <c r="R82" i="20"/>
  <c r="G83" i="20"/>
  <c r="BF83" i="20" s="1"/>
  <c r="U83" i="20" s="1"/>
  <c r="D85" i="20"/>
  <c r="AC86" i="20"/>
  <c r="Q82" i="20"/>
  <c r="J82" i="20"/>
  <c r="O84" i="19"/>
  <c r="AH84" i="19"/>
  <c r="BA84" i="19"/>
  <c r="U84" i="19" s="1"/>
  <c r="Q84" i="19"/>
  <c r="D87" i="19"/>
  <c r="AC88" i="19"/>
  <c r="G86" i="17"/>
  <c r="O86" i="17"/>
  <c r="S85" i="17"/>
  <c r="U85" i="17" s="1"/>
  <c r="AB88" i="17"/>
  <c r="D87" i="17"/>
  <c r="V132" i="23" l="1"/>
  <c r="Y132" i="23" s="1"/>
  <c r="Z132" i="23" s="1"/>
  <c r="N134" i="23"/>
  <c r="M134" i="23"/>
  <c r="O134" i="23" s="1"/>
  <c r="P133" i="23"/>
  <c r="I133" i="23"/>
  <c r="R133" i="23" s="1"/>
  <c r="H133" i="23"/>
  <c r="Q133" i="23" s="1"/>
  <c r="W135" i="23"/>
  <c r="N135" i="23"/>
  <c r="X135" i="23"/>
  <c r="U135" i="23"/>
  <c r="L135" i="23"/>
  <c r="F134" i="23"/>
  <c r="G134" i="23" s="1"/>
  <c r="G135" i="23"/>
  <c r="I135" i="15"/>
  <c r="AH134" i="15"/>
  <c r="W133" i="15" s="1"/>
  <c r="X133" i="15" s="1"/>
  <c r="Y133" i="15" s="1"/>
  <c r="L135" i="15"/>
  <c r="P135" i="15" s="1"/>
  <c r="M135" i="15"/>
  <c r="Q135" i="15" s="1"/>
  <c r="O135" i="15"/>
  <c r="AL136" i="15"/>
  <c r="AE136" i="15"/>
  <c r="AJ136" i="15"/>
  <c r="AK136" i="15"/>
  <c r="AM136" i="15"/>
  <c r="E136" i="15"/>
  <c r="K136" i="15" s="1"/>
  <c r="AC137" i="15"/>
  <c r="C137" i="15"/>
  <c r="W87" i="19"/>
  <c r="F87" i="17"/>
  <c r="K87" i="17"/>
  <c r="V87" i="17"/>
  <c r="T87" i="17"/>
  <c r="AJ85" i="20"/>
  <c r="L85" i="20"/>
  <c r="F84" i="20"/>
  <c r="T82" i="20"/>
  <c r="V82" i="20" s="1"/>
  <c r="N85" i="19"/>
  <c r="M85" i="19"/>
  <c r="T84" i="19"/>
  <c r="AI84" i="19" s="1"/>
  <c r="X83" i="19" s="1"/>
  <c r="Y83" i="19" s="1"/>
  <c r="Z83" i="19" s="1"/>
  <c r="AO85" i="20"/>
  <c r="AM85" i="20"/>
  <c r="AK85" i="20"/>
  <c r="AF85" i="20"/>
  <c r="AP85" i="20"/>
  <c r="AN85" i="20"/>
  <c r="AL85" i="20"/>
  <c r="AG85" i="20"/>
  <c r="E85" i="20"/>
  <c r="W85" i="20" s="1"/>
  <c r="M83" i="20"/>
  <c r="N83" i="20"/>
  <c r="AD86" i="20"/>
  <c r="C86" i="20"/>
  <c r="P83" i="20"/>
  <c r="H83" i="20"/>
  <c r="I83" i="20"/>
  <c r="H85" i="19"/>
  <c r="I85" i="19"/>
  <c r="P85" i="19"/>
  <c r="AE85" i="19" s="1"/>
  <c r="F86" i="19"/>
  <c r="AG87" i="19"/>
  <c r="AF87" i="19"/>
  <c r="AM87" i="19"/>
  <c r="AN87" i="19"/>
  <c r="AL87" i="19"/>
  <c r="AK87" i="19"/>
  <c r="AP87" i="19"/>
  <c r="AO87" i="19"/>
  <c r="E87" i="19"/>
  <c r="AD88" i="19"/>
  <c r="C88" i="19"/>
  <c r="AL87" i="17"/>
  <c r="AM87" i="17"/>
  <c r="M86" i="17"/>
  <c r="L86" i="17"/>
  <c r="I86" i="17"/>
  <c r="AJ87" i="17"/>
  <c r="W84" i="17"/>
  <c r="X84" i="17" s="1"/>
  <c r="Y84" i="17" s="1"/>
  <c r="C88" i="17"/>
  <c r="AC88" i="17"/>
  <c r="AN87" i="17"/>
  <c r="E87" i="17"/>
  <c r="AO87" i="17"/>
  <c r="AX86" i="17"/>
  <c r="T133" i="23" l="1"/>
  <c r="M135" i="23"/>
  <c r="O135" i="23" s="1"/>
  <c r="AG135" i="15"/>
  <c r="BA135" i="15"/>
  <c r="T135" i="15" s="1"/>
  <c r="P134" i="23"/>
  <c r="H134" i="23"/>
  <c r="I134" i="23"/>
  <c r="V133" i="23"/>
  <c r="J133" i="23"/>
  <c r="P135" i="23"/>
  <c r="S135" i="15"/>
  <c r="U135" i="15" s="1"/>
  <c r="L136" i="15"/>
  <c r="M136" i="15"/>
  <c r="F136" i="15"/>
  <c r="O136" i="15" s="1"/>
  <c r="BA136" i="15" s="1"/>
  <c r="T136" i="15" s="1"/>
  <c r="V136" i="15"/>
  <c r="N135" i="15"/>
  <c r="L86" i="19"/>
  <c r="G86" i="19"/>
  <c r="V84" i="19"/>
  <c r="D137" i="15"/>
  <c r="AF137" i="15" s="1"/>
  <c r="AI82" i="20"/>
  <c r="X81" i="20" s="1"/>
  <c r="Y81" i="20" s="1"/>
  <c r="Z81" i="20" s="1"/>
  <c r="G87" i="17"/>
  <c r="Q83" i="20"/>
  <c r="O83" i="20"/>
  <c r="R83" i="20"/>
  <c r="R85" i="19"/>
  <c r="AC87" i="20"/>
  <c r="D86" i="20"/>
  <c r="AH83" i="20"/>
  <c r="BA83" i="20"/>
  <c r="G84" i="20"/>
  <c r="BF84" i="20" s="1"/>
  <c r="U84" i="20" s="1"/>
  <c r="J83" i="20"/>
  <c r="O85" i="19"/>
  <c r="BA85" i="19"/>
  <c r="U85" i="19" s="1"/>
  <c r="AH85" i="19"/>
  <c r="J85" i="19"/>
  <c r="Q85" i="19"/>
  <c r="D88" i="19"/>
  <c r="AC89" i="19"/>
  <c r="N86" i="17"/>
  <c r="P86" i="17"/>
  <c r="H87" i="17"/>
  <c r="Q86" i="17"/>
  <c r="AB89" i="17"/>
  <c r="D88" i="17"/>
  <c r="T137" i="15" l="1"/>
  <c r="R134" i="23"/>
  <c r="I135" i="23"/>
  <c r="R135" i="23" s="1"/>
  <c r="Q134" i="23"/>
  <c r="H135" i="23"/>
  <c r="Y133" i="23"/>
  <c r="Z133" i="23" s="1"/>
  <c r="J134" i="23"/>
  <c r="N136" i="15"/>
  <c r="AH135" i="15"/>
  <c r="W134" i="15" s="1"/>
  <c r="X134" i="15" s="1"/>
  <c r="Y134" i="15" s="1"/>
  <c r="H136" i="15"/>
  <c r="Q136" i="15" s="1"/>
  <c r="G136" i="15"/>
  <c r="G137" i="15" s="1"/>
  <c r="L137" i="15"/>
  <c r="AK137" i="15"/>
  <c r="M137" i="15"/>
  <c r="AE137" i="15"/>
  <c r="AL137" i="15"/>
  <c r="AM137" i="15"/>
  <c r="AJ137" i="15"/>
  <c r="E137" i="15"/>
  <c r="V137" i="15" s="1"/>
  <c r="H137" i="15"/>
  <c r="AG136" i="15"/>
  <c r="W88" i="19"/>
  <c r="F88" i="17"/>
  <c r="V88" i="17"/>
  <c r="T88" i="17"/>
  <c r="K88" i="17"/>
  <c r="S86" i="17"/>
  <c r="U86" i="17" s="1"/>
  <c r="T83" i="20"/>
  <c r="AI83" i="20" s="1"/>
  <c r="X82" i="20" s="1"/>
  <c r="Y82" i="20" s="1"/>
  <c r="Z82" i="20" s="1"/>
  <c r="AJ86" i="20"/>
  <c r="L86" i="20"/>
  <c r="F85" i="20"/>
  <c r="M86" i="19"/>
  <c r="N86" i="19"/>
  <c r="T85" i="19"/>
  <c r="AI85" i="19" s="1"/>
  <c r="X84" i="19" s="1"/>
  <c r="Y84" i="19" s="1"/>
  <c r="Z84" i="19" s="1"/>
  <c r="P84" i="20"/>
  <c r="I84" i="20"/>
  <c r="H84" i="20"/>
  <c r="M84" i="20"/>
  <c r="N84" i="20"/>
  <c r="AD87" i="20"/>
  <c r="C87" i="20"/>
  <c r="AP86" i="20"/>
  <c r="AN86" i="20"/>
  <c r="AL86" i="20"/>
  <c r="AG86" i="20"/>
  <c r="E86" i="20"/>
  <c r="W86" i="20" s="1"/>
  <c r="AO86" i="20"/>
  <c r="AM86" i="20"/>
  <c r="AK86" i="20"/>
  <c r="AF86" i="20"/>
  <c r="I86" i="19"/>
  <c r="H86" i="19"/>
  <c r="P86" i="19"/>
  <c r="AE86" i="19" s="1"/>
  <c r="F87" i="19"/>
  <c r="AN88" i="19"/>
  <c r="AL88" i="19"/>
  <c r="AG88" i="19"/>
  <c r="AF88" i="19"/>
  <c r="AM88" i="19"/>
  <c r="AK88" i="19"/>
  <c r="AP88" i="19"/>
  <c r="AO88" i="19"/>
  <c r="E88" i="19"/>
  <c r="AD89" i="19"/>
  <c r="C89" i="19"/>
  <c r="AM88" i="17"/>
  <c r="AL88" i="17"/>
  <c r="L87" i="17"/>
  <c r="P87" i="17" s="1"/>
  <c r="M87" i="17"/>
  <c r="Q87" i="17" s="1"/>
  <c r="AJ88" i="17"/>
  <c r="W85" i="17"/>
  <c r="X85" i="17" s="1"/>
  <c r="Y85" i="17" s="1"/>
  <c r="O87" i="17"/>
  <c r="AX87" i="17" s="1"/>
  <c r="I87" i="17"/>
  <c r="C89" i="17"/>
  <c r="AC89" i="17"/>
  <c r="AN88" i="17"/>
  <c r="E88" i="17"/>
  <c r="M88" i="17" s="1"/>
  <c r="AO88" i="17"/>
  <c r="T134" i="23" l="1"/>
  <c r="Q137" i="15"/>
  <c r="Q135" i="23"/>
  <c r="T135" i="23" s="1"/>
  <c r="J135" i="23"/>
  <c r="V134" i="23"/>
  <c r="F137" i="15"/>
  <c r="I137" i="15" s="1"/>
  <c r="K137" i="15"/>
  <c r="N137" i="15" s="1"/>
  <c r="I136" i="15"/>
  <c r="P136" i="15"/>
  <c r="S136" i="15" s="1"/>
  <c r="U136" i="15" s="1"/>
  <c r="V85" i="19"/>
  <c r="G87" i="19"/>
  <c r="L87" i="19"/>
  <c r="P137" i="15"/>
  <c r="V83" i="20"/>
  <c r="O84" i="20"/>
  <c r="BA84" i="20"/>
  <c r="AH84" i="20"/>
  <c r="R84" i="20"/>
  <c r="G85" i="20"/>
  <c r="BF85" i="20" s="1"/>
  <c r="U85" i="20" s="1"/>
  <c r="D87" i="20"/>
  <c r="AC88" i="20"/>
  <c r="Q84" i="20"/>
  <c r="J84" i="20"/>
  <c r="Q86" i="19"/>
  <c r="O86" i="19"/>
  <c r="BA86" i="19"/>
  <c r="U86" i="19" s="1"/>
  <c r="AH86" i="19"/>
  <c r="J86" i="19"/>
  <c r="R86" i="19"/>
  <c r="AC90" i="19"/>
  <c r="D89" i="19"/>
  <c r="N87" i="17"/>
  <c r="O88" i="17"/>
  <c r="L88" i="17"/>
  <c r="N88" i="17" s="1"/>
  <c r="S87" i="17"/>
  <c r="U87" i="17" s="1"/>
  <c r="AB90" i="17"/>
  <c r="D89" i="17"/>
  <c r="Y134" i="23" l="1"/>
  <c r="Z134" i="23" s="1"/>
  <c r="V135" i="23"/>
  <c r="Y135" i="23" s="1"/>
  <c r="Z135" i="23" s="1"/>
  <c r="O137" i="15"/>
  <c r="AH136" i="15"/>
  <c r="W135" i="15" s="1"/>
  <c r="U137" i="15"/>
  <c r="W89" i="19"/>
  <c r="T84" i="20"/>
  <c r="V84" i="20" s="1"/>
  <c r="F89" i="17"/>
  <c r="V89" i="17"/>
  <c r="T89" i="17"/>
  <c r="K89" i="17"/>
  <c r="AJ87" i="20"/>
  <c r="L87" i="20"/>
  <c r="F86" i="20"/>
  <c r="N87" i="19"/>
  <c r="M87" i="19"/>
  <c r="AO87" i="20"/>
  <c r="AM87" i="20"/>
  <c r="AK87" i="20"/>
  <c r="AF87" i="20"/>
  <c r="AP87" i="20"/>
  <c r="AN87" i="20"/>
  <c r="AL87" i="20"/>
  <c r="AG87" i="20"/>
  <c r="E87" i="20"/>
  <c r="W87" i="20" s="1"/>
  <c r="M85" i="20"/>
  <c r="N85" i="20"/>
  <c r="AD88" i="20"/>
  <c r="C88" i="20"/>
  <c r="P85" i="20"/>
  <c r="H85" i="20"/>
  <c r="I85" i="20"/>
  <c r="T86" i="19"/>
  <c r="V86" i="19" s="1"/>
  <c r="H87" i="19"/>
  <c r="I87" i="19"/>
  <c r="P87" i="19"/>
  <c r="AE87" i="19" s="1"/>
  <c r="F88" i="19"/>
  <c r="AG89" i="19"/>
  <c r="AF89" i="19"/>
  <c r="AM89" i="19"/>
  <c r="AN89" i="19"/>
  <c r="AL89" i="19"/>
  <c r="AK89" i="19"/>
  <c r="C90" i="19"/>
  <c r="AD90" i="19"/>
  <c r="AO89" i="19"/>
  <c r="AP89" i="19"/>
  <c r="E89" i="19"/>
  <c r="AL89" i="17"/>
  <c r="AM89" i="17"/>
  <c r="H88" i="17"/>
  <c r="Q88" i="17" s="1"/>
  <c r="G88" i="17"/>
  <c r="P88" i="17" s="1"/>
  <c r="AJ89" i="17"/>
  <c r="W86" i="17"/>
  <c r="X86" i="17" s="1"/>
  <c r="Y86" i="17" s="1"/>
  <c r="C90" i="17"/>
  <c r="AC90" i="17"/>
  <c r="AX88" i="17"/>
  <c r="AN89" i="17"/>
  <c r="E89" i="17"/>
  <c r="AO89" i="17"/>
  <c r="S137" i="15" l="1"/>
  <c r="BA137" i="15"/>
  <c r="AG137" i="15"/>
  <c r="X135" i="15"/>
  <c r="Y135" i="15" s="1"/>
  <c r="L88" i="19"/>
  <c r="G88" i="19"/>
  <c r="AH137" i="15"/>
  <c r="AI84" i="20"/>
  <c r="X83" i="20" s="1"/>
  <c r="Y83" i="20" s="1"/>
  <c r="Z83" i="20" s="1"/>
  <c r="G89" i="17"/>
  <c r="R85" i="20"/>
  <c r="Q85" i="20"/>
  <c r="O85" i="20"/>
  <c r="AC89" i="20"/>
  <c r="D88" i="20"/>
  <c r="AH85" i="20"/>
  <c r="BA85" i="20"/>
  <c r="G86" i="20"/>
  <c r="BF86" i="20" s="1"/>
  <c r="U86" i="20" s="1"/>
  <c r="J85" i="20"/>
  <c r="Q87" i="19"/>
  <c r="R87" i="19"/>
  <c r="AI86" i="19"/>
  <c r="X85" i="19" s="1"/>
  <c r="Y85" i="19" s="1"/>
  <c r="Z85" i="19" s="1"/>
  <c r="J87" i="19"/>
  <c r="O87" i="19"/>
  <c r="BA87" i="19"/>
  <c r="U87" i="19" s="1"/>
  <c r="AH87" i="19"/>
  <c r="AC91" i="19"/>
  <c r="D90" i="19"/>
  <c r="I88" i="17"/>
  <c r="H89" i="17"/>
  <c r="S88" i="17"/>
  <c r="U88" i="17" s="1"/>
  <c r="AB91" i="17"/>
  <c r="D90" i="17"/>
  <c r="W87" i="17"/>
  <c r="W136" i="15" l="1"/>
  <c r="X136" i="15" s="1"/>
  <c r="Y136" i="15" s="1"/>
  <c r="W137" i="15"/>
  <c r="X137" i="15" s="1"/>
  <c r="Y137" i="15" s="1"/>
  <c r="W90" i="19"/>
  <c r="F90" i="17"/>
  <c r="T90" i="17"/>
  <c r="V90" i="17"/>
  <c r="K90" i="17"/>
  <c r="AJ88" i="20"/>
  <c r="L88" i="20"/>
  <c r="F87" i="20"/>
  <c r="T85" i="20"/>
  <c r="AI85" i="20" s="1"/>
  <c r="X84" i="20" s="1"/>
  <c r="Y84" i="20" s="1"/>
  <c r="Z84" i="20" s="1"/>
  <c r="M88" i="19"/>
  <c r="N88" i="19"/>
  <c r="T87" i="19"/>
  <c r="AI87" i="19" s="1"/>
  <c r="X86" i="19" s="1"/>
  <c r="Y86" i="19" s="1"/>
  <c r="Z86" i="19" s="1"/>
  <c r="P86" i="20"/>
  <c r="H86" i="20"/>
  <c r="I86" i="20"/>
  <c r="M86" i="20"/>
  <c r="N86" i="20"/>
  <c r="AD89" i="20"/>
  <c r="C89" i="20"/>
  <c r="AP88" i="20"/>
  <c r="AN88" i="20"/>
  <c r="AL88" i="20"/>
  <c r="AG88" i="20"/>
  <c r="E88" i="20"/>
  <c r="W88" i="20" s="1"/>
  <c r="AO88" i="20"/>
  <c r="AM88" i="20"/>
  <c r="AK88" i="20"/>
  <c r="AF88" i="20"/>
  <c r="H88" i="19"/>
  <c r="I88" i="19"/>
  <c r="P88" i="19"/>
  <c r="AE88" i="19" s="1"/>
  <c r="F89" i="19"/>
  <c r="AN90" i="19"/>
  <c r="AL90" i="19"/>
  <c r="AG90" i="19"/>
  <c r="AF90" i="19"/>
  <c r="AM90" i="19"/>
  <c r="AK90" i="19"/>
  <c r="AO90" i="19"/>
  <c r="E90" i="19"/>
  <c r="AP90" i="19"/>
  <c r="C91" i="19"/>
  <c r="AD91" i="19"/>
  <c r="AM90" i="17"/>
  <c r="AL90" i="17"/>
  <c r="L89" i="17"/>
  <c r="P89" i="17" s="1"/>
  <c r="M89" i="17"/>
  <c r="Q89" i="17" s="1"/>
  <c r="O89" i="17"/>
  <c r="AX89" i="17" s="1"/>
  <c r="AJ90" i="17"/>
  <c r="I89" i="17"/>
  <c r="X87" i="17"/>
  <c r="Y87" i="17" s="1"/>
  <c r="C91" i="17"/>
  <c r="AC91" i="17"/>
  <c r="AN90" i="17"/>
  <c r="E90" i="17"/>
  <c r="AO90" i="17"/>
  <c r="M90" i="17"/>
  <c r="H90" i="17"/>
  <c r="L89" i="19" l="1"/>
  <c r="G89" i="19"/>
  <c r="V87" i="19"/>
  <c r="V85" i="20"/>
  <c r="O86" i="20"/>
  <c r="BA86" i="20"/>
  <c r="AH86" i="20"/>
  <c r="Q86" i="20"/>
  <c r="G87" i="20"/>
  <c r="BF87" i="20" s="1"/>
  <c r="U87" i="20" s="1"/>
  <c r="D89" i="20"/>
  <c r="AC90" i="20"/>
  <c r="R86" i="20"/>
  <c r="J86" i="20"/>
  <c r="R88" i="19"/>
  <c r="O88" i="19"/>
  <c r="Q88" i="19"/>
  <c r="J88" i="19"/>
  <c r="BA88" i="19"/>
  <c r="U88" i="19" s="1"/>
  <c r="AH88" i="19"/>
  <c r="AC92" i="19"/>
  <c r="D91" i="19"/>
  <c r="N89" i="17"/>
  <c r="L90" i="17"/>
  <c r="G90" i="17"/>
  <c r="S89" i="17"/>
  <c r="U89" i="17" s="1"/>
  <c r="AB92" i="17"/>
  <c r="D91" i="17"/>
  <c r="O90" i="17"/>
  <c r="W88" i="17"/>
  <c r="X88" i="17" s="1"/>
  <c r="Y88" i="17" s="1"/>
  <c r="W91" i="19" l="1"/>
  <c r="F91" i="17"/>
  <c r="K91" i="17"/>
  <c r="T91" i="17"/>
  <c r="V91" i="17"/>
  <c r="T88" i="19"/>
  <c r="AI88" i="19" s="1"/>
  <c r="X87" i="19" s="1"/>
  <c r="Y87" i="19" s="1"/>
  <c r="Z87" i="19" s="1"/>
  <c r="AJ89" i="20"/>
  <c r="L89" i="20"/>
  <c r="F88" i="20"/>
  <c r="T86" i="20"/>
  <c r="AI86" i="20" s="1"/>
  <c r="X85" i="20" s="1"/>
  <c r="Y85" i="20" s="1"/>
  <c r="Z85" i="20" s="1"/>
  <c r="N89" i="19"/>
  <c r="M89" i="19"/>
  <c r="AO89" i="20"/>
  <c r="AM89" i="20"/>
  <c r="AK89" i="20"/>
  <c r="AF89" i="20"/>
  <c r="AP89" i="20"/>
  <c r="AN89" i="20"/>
  <c r="AL89" i="20"/>
  <c r="AG89" i="20"/>
  <c r="E89" i="20"/>
  <c r="W89" i="20" s="1"/>
  <c r="M87" i="20"/>
  <c r="N87" i="20"/>
  <c r="AD90" i="20"/>
  <c r="C90" i="20"/>
  <c r="P87" i="20"/>
  <c r="H87" i="20"/>
  <c r="I87" i="20"/>
  <c r="I89" i="19"/>
  <c r="H89" i="19"/>
  <c r="P89" i="19"/>
  <c r="AE89" i="19" s="1"/>
  <c r="F90" i="19"/>
  <c r="AG91" i="19"/>
  <c r="AF91" i="19"/>
  <c r="AM91" i="19"/>
  <c r="AN91" i="19"/>
  <c r="AL91" i="19"/>
  <c r="AK91" i="19"/>
  <c r="C92" i="19"/>
  <c r="AD92" i="19"/>
  <c r="AO91" i="19"/>
  <c r="E91" i="19"/>
  <c r="AP91" i="19"/>
  <c r="AL91" i="17"/>
  <c r="AM91" i="17"/>
  <c r="AJ91" i="17"/>
  <c r="N90" i="17"/>
  <c r="Q90" i="17"/>
  <c r="P90" i="17"/>
  <c r="I90" i="17"/>
  <c r="C92" i="17"/>
  <c r="AC92" i="17"/>
  <c r="AX90" i="17"/>
  <c r="AN91" i="17"/>
  <c r="E91" i="17"/>
  <c r="AO91" i="17"/>
  <c r="V88" i="19" l="1"/>
  <c r="L90" i="19"/>
  <c r="G90" i="19"/>
  <c r="G91" i="17"/>
  <c r="R87" i="20"/>
  <c r="V86" i="20"/>
  <c r="Q87" i="20"/>
  <c r="O87" i="20"/>
  <c r="Q89" i="19"/>
  <c r="O89" i="19"/>
  <c r="R89" i="19"/>
  <c r="J89" i="19"/>
  <c r="AC91" i="20"/>
  <c r="D90" i="20"/>
  <c r="AH87" i="20"/>
  <c r="BA87" i="20"/>
  <c r="G88" i="20"/>
  <c r="BF88" i="20" s="1"/>
  <c r="U88" i="20" s="1"/>
  <c r="J87" i="20"/>
  <c r="BA89" i="19"/>
  <c r="U89" i="19" s="1"/>
  <c r="AH89" i="19"/>
  <c r="AC93" i="19"/>
  <c r="D92" i="19"/>
  <c r="H91" i="17"/>
  <c r="O91" i="17"/>
  <c r="S90" i="17"/>
  <c r="U90" i="17" s="1"/>
  <c r="AB93" i="17"/>
  <c r="D92" i="17"/>
  <c r="W92" i="19" l="1"/>
  <c r="F92" i="17"/>
  <c r="K92" i="17"/>
  <c r="T92" i="17"/>
  <c r="V92" i="17"/>
  <c r="T89" i="19"/>
  <c r="AI89" i="19" s="1"/>
  <c r="X88" i="19" s="1"/>
  <c r="Y88" i="19" s="1"/>
  <c r="Z88" i="19" s="1"/>
  <c r="T87" i="20"/>
  <c r="AI87" i="20" s="1"/>
  <c r="X86" i="20" s="1"/>
  <c r="Y86" i="20" s="1"/>
  <c r="Z86" i="20" s="1"/>
  <c r="AJ90" i="20"/>
  <c r="L90" i="20"/>
  <c r="F89" i="20"/>
  <c r="M90" i="19"/>
  <c r="N90" i="19"/>
  <c r="P88" i="20"/>
  <c r="H88" i="20"/>
  <c r="I88" i="20"/>
  <c r="M88" i="20"/>
  <c r="N88" i="20"/>
  <c r="AD91" i="20"/>
  <c r="C91" i="20"/>
  <c r="AP90" i="20"/>
  <c r="AN90" i="20"/>
  <c r="AL90" i="20"/>
  <c r="AG90" i="20"/>
  <c r="E90" i="20"/>
  <c r="W90" i="20" s="1"/>
  <c r="AO90" i="20"/>
  <c r="AM90" i="20"/>
  <c r="AK90" i="20"/>
  <c r="AF90" i="20"/>
  <c r="H90" i="19"/>
  <c r="I90" i="19"/>
  <c r="P90" i="19"/>
  <c r="AE90" i="19" s="1"/>
  <c r="F91" i="19"/>
  <c r="AN92" i="19"/>
  <c r="AL92" i="19"/>
  <c r="AG92" i="19"/>
  <c r="AF92" i="19"/>
  <c r="AM92" i="19"/>
  <c r="AK92" i="19"/>
  <c r="C93" i="19"/>
  <c r="AD93" i="19"/>
  <c r="AO92" i="19"/>
  <c r="E92" i="19"/>
  <c r="AP92" i="19"/>
  <c r="AM92" i="17"/>
  <c r="AL92" i="17"/>
  <c r="L91" i="17"/>
  <c r="P91" i="17" s="1"/>
  <c r="M91" i="17"/>
  <c r="AJ92" i="17"/>
  <c r="I91" i="17"/>
  <c r="W89" i="17"/>
  <c r="X89" i="17" s="1"/>
  <c r="Y89" i="17" s="1"/>
  <c r="C93" i="17"/>
  <c r="AC93" i="17"/>
  <c r="AX91" i="17"/>
  <c r="AN92" i="17"/>
  <c r="AO92" i="17"/>
  <c r="E92" i="17"/>
  <c r="H92" i="17" s="1"/>
  <c r="V89" i="19" l="1"/>
  <c r="G91" i="19"/>
  <c r="L91" i="19"/>
  <c r="V87" i="20"/>
  <c r="M92" i="17"/>
  <c r="O88" i="20"/>
  <c r="J90" i="19"/>
  <c r="BA88" i="20"/>
  <c r="AH88" i="20"/>
  <c r="Q88" i="20"/>
  <c r="G89" i="20"/>
  <c r="BF89" i="20" s="1"/>
  <c r="U89" i="20" s="1"/>
  <c r="D91" i="20"/>
  <c r="AC92" i="20"/>
  <c r="R88" i="20"/>
  <c r="J88" i="20"/>
  <c r="O90" i="19"/>
  <c r="Q90" i="19"/>
  <c r="AH90" i="19"/>
  <c r="BA90" i="19"/>
  <c r="U90" i="19" s="1"/>
  <c r="R90" i="19"/>
  <c r="AC94" i="19"/>
  <c r="D93" i="19"/>
  <c r="N91" i="17"/>
  <c r="G92" i="17"/>
  <c r="Q91" i="17"/>
  <c r="S91" i="17" s="1"/>
  <c r="U91" i="17" s="1"/>
  <c r="AB94" i="17"/>
  <c r="D93" i="17"/>
  <c r="W90" i="17"/>
  <c r="X90" i="17" s="1"/>
  <c r="Y90" i="17" s="1"/>
  <c r="W93" i="19" l="1"/>
  <c r="F93" i="17"/>
  <c r="V93" i="17"/>
  <c r="K93" i="17"/>
  <c r="T93" i="17"/>
  <c r="AJ91" i="20"/>
  <c r="L91" i="20"/>
  <c r="F90" i="20"/>
  <c r="O92" i="17"/>
  <c r="AX92" i="17" s="1"/>
  <c r="L92" i="17"/>
  <c r="P92" i="17" s="1"/>
  <c r="T88" i="20"/>
  <c r="AI88" i="20" s="1"/>
  <c r="X87" i="20" s="1"/>
  <c r="Y87" i="20" s="1"/>
  <c r="Z87" i="20" s="1"/>
  <c r="N91" i="19"/>
  <c r="M91" i="19"/>
  <c r="AO91" i="20"/>
  <c r="AM91" i="20"/>
  <c r="AK91" i="20"/>
  <c r="AF91" i="20"/>
  <c r="AP91" i="20"/>
  <c r="AN91" i="20"/>
  <c r="AL91" i="20"/>
  <c r="AG91" i="20"/>
  <c r="E91" i="20"/>
  <c r="W91" i="20" s="1"/>
  <c r="M89" i="20"/>
  <c r="N89" i="20"/>
  <c r="AD92" i="20"/>
  <c r="C92" i="20"/>
  <c r="P89" i="20"/>
  <c r="H89" i="20"/>
  <c r="I89" i="20"/>
  <c r="T90" i="19"/>
  <c r="V90" i="19" s="1"/>
  <c r="H91" i="19"/>
  <c r="I91" i="19"/>
  <c r="P91" i="19"/>
  <c r="AE91" i="19" s="1"/>
  <c r="F92" i="19"/>
  <c r="AG93" i="19"/>
  <c r="AF93" i="19"/>
  <c r="AM93" i="19"/>
  <c r="AN93" i="19"/>
  <c r="AL93" i="19"/>
  <c r="AK93" i="19"/>
  <c r="C94" i="19"/>
  <c r="AD94" i="19"/>
  <c r="AO93" i="19"/>
  <c r="E93" i="19"/>
  <c r="AP93" i="19"/>
  <c r="AL93" i="17"/>
  <c r="AM93" i="17"/>
  <c r="Q92" i="17"/>
  <c r="AJ93" i="17"/>
  <c r="I92" i="17"/>
  <c r="C94" i="17"/>
  <c r="AC94" i="17"/>
  <c r="AN93" i="17"/>
  <c r="E93" i="17"/>
  <c r="AO93" i="17"/>
  <c r="G92" i="19" l="1"/>
  <c r="L92" i="19"/>
  <c r="N92" i="17"/>
  <c r="R91" i="19"/>
  <c r="L93" i="17"/>
  <c r="R89" i="20"/>
  <c r="V88" i="20"/>
  <c r="Q89" i="20"/>
  <c r="O89" i="20"/>
  <c r="AC93" i="20"/>
  <c r="D92" i="20"/>
  <c r="AH89" i="20"/>
  <c r="BA89" i="20"/>
  <c r="G90" i="20"/>
  <c r="BF90" i="20" s="1"/>
  <c r="U90" i="20" s="1"/>
  <c r="J89" i="20"/>
  <c r="Q91" i="19"/>
  <c r="O91" i="19"/>
  <c r="AI90" i="19"/>
  <c r="X89" i="19" s="1"/>
  <c r="Y89" i="19" s="1"/>
  <c r="Z89" i="19" s="1"/>
  <c r="AH91" i="19"/>
  <c r="BA91" i="19"/>
  <c r="U91" i="19" s="1"/>
  <c r="J91" i="19"/>
  <c r="AC95" i="19"/>
  <c r="D94" i="19"/>
  <c r="M93" i="17"/>
  <c r="S92" i="17"/>
  <c r="U92" i="17" s="1"/>
  <c r="O93" i="17"/>
  <c r="W91" i="17"/>
  <c r="X91" i="17" s="1"/>
  <c r="Y91" i="17" s="1"/>
  <c r="AB95" i="17"/>
  <c r="D94" i="17"/>
  <c r="W94" i="19" l="1"/>
  <c r="T89" i="20"/>
  <c r="AI89" i="20" s="1"/>
  <c r="X88" i="20" s="1"/>
  <c r="Y88" i="20" s="1"/>
  <c r="Z88" i="20" s="1"/>
  <c r="T91" i="19"/>
  <c r="AI91" i="19" s="1"/>
  <c r="X90" i="19" s="1"/>
  <c r="Y90" i="19" s="1"/>
  <c r="Z90" i="19" s="1"/>
  <c r="F94" i="17"/>
  <c r="T94" i="17"/>
  <c r="V94" i="17"/>
  <c r="K94" i="17"/>
  <c r="N93" i="17"/>
  <c r="AJ92" i="20"/>
  <c r="L92" i="20"/>
  <c r="F91" i="20"/>
  <c r="M92" i="19"/>
  <c r="N92" i="19"/>
  <c r="P90" i="20"/>
  <c r="I90" i="20"/>
  <c r="H90" i="20"/>
  <c r="M90" i="20"/>
  <c r="N90" i="20"/>
  <c r="AD93" i="20"/>
  <c r="C93" i="20"/>
  <c r="AP92" i="20"/>
  <c r="AN92" i="20"/>
  <c r="AL92" i="20"/>
  <c r="AG92" i="20"/>
  <c r="E92" i="20"/>
  <c r="W92" i="20" s="1"/>
  <c r="AO92" i="20"/>
  <c r="AM92" i="20"/>
  <c r="AK92" i="20"/>
  <c r="AF92" i="20"/>
  <c r="H92" i="19"/>
  <c r="I92" i="19"/>
  <c r="P92" i="19"/>
  <c r="AE92" i="19" s="1"/>
  <c r="F93" i="19"/>
  <c r="AN94" i="19"/>
  <c r="AL94" i="19"/>
  <c r="AG94" i="19"/>
  <c r="AF94" i="19"/>
  <c r="AM94" i="19"/>
  <c r="AK94" i="19"/>
  <c r="C95" i="19"/>
  <c r="AD95" i="19"/>
  <c r="AO94" i="19"/>
  <c r="E94" i="19"/>
  <c r="AP94" i="19"/>
  <c r="AM94" i="17"/>
  <c r="AL94" i="17"/>
  <c r="G93" i="17"/>
  <c r="P93" i="17" s="1"/>
  <c r="H93" i="17"/>
  <c r="AJ94" i="17"/>
  <c r="AX93" i="17"/>
  <c r="C95" i="17"/>
  <c r="AC95" i="17"/>
  <c r="AN94" i="17"/>
  <c r="E94" i="17"/>
  <c r="H94" i="17" s="1"/>
  <c r="AO94" i="17"/>
  <c r="V91" i="19" l="1"/>
  <c r="G93" i="19"/>
  <c r="L93" i="19"/>
  <c r="V89" i="20"/>
  <c r="Q92" i="19"/>
  <c r="I93" i="17"/>
  <c r="O90" i="20"/>
  <c r="R92" i="19"/>
  <c r="BA90" i="20"/>
  <c r="AH90" i="20"/>
  <c r="R90" i="20"/>
  <c r="G91" i="20"/>
  <c r="BF91" i="20" s="1"/>
  <c r="U91" i="20" s="1"/>
  <c r="D93" i="20"/>
  <c r="AC94" i="20"/>
  <c r="Q90" i="20"/>
  <c r="J90" i="20"/>
  <c r="O92" i="19"/>
  <c r="AH92" i="19"/>
  <c r="BA92" i="19"/>
  <c r="U92" i="19" s="1"/>
  <c r="J92" i="19"/>
  <c r="AC96" i="19"/>
  <c r="D95" i="19"/>
  <c r="Q93" i="17"/>
  <c r="S93" i="17" s="1"/>
  <c r="U93" i="17" s="1"/>
  <c r="G94" i="17"/>
  <c r="O94" i="17"/>
  <c r="AB96" i="17"/>
  <c r="D95" i="17"/>
  <c r="W95" i="19" l="1"/>
  <c r="F95" i="17"/>
  <c r="T95" i="17"/>
  <c r="K95" i="17"/>
  <c r="V95" i="17"/>
  <c r="AJ93" i="20"/>
  <c r="T92" i="19"/>
  <c r="AI92" i="19" s="1"/>
  <c r="X91" i="19" s="1"/>
  <c r="Y91" i="19" s="1"/>
  <c r="Z91" i="19" s="1"/>
  <c r="L93" i="20"/>
  <c r="F92" i="20"/>
  <c r="T90" i="20"/>
  <c r="AI90" i="20" s="1"/>
  <c r="X89" i="20" s="1"/>
  <c r="Y89" i="20" s="1"/>
  <c r="Z89" i="20" s="1"/>
  <c r="N93" i="19"/>
  <c r="M93" i="19"/>
  <c r="AO93" i="20"/>
  <c r="AM93" i="20"/>
  <c r="AK93" i="20"/>
  <c r="AF93" i="20"/>
  <c r="AP93" i="20"/>
  <c r="AN93" i="20"/>
  <c r="AL93" i="20"/>
  <c r="AG93" i="20"/>
  <c r="E93" i="20"/>
  <c r="W93" i="20" s="1"/>
  <c r="M91" i="20"/>
  <c r="N91" i="20"/>
  <c r="AD94" i="20"/>
  <c r="C94" i="20"/>
  <c r="P91" i="20"/>
  <c r="H91" i="20"/>
  <c r="I91" i="20"/>
  <c r="H93" i="19"/>
  <c r="I93" i="19"/>
  <c r="P93" i="19"/>
  <c r="AE93" i="19" s="1"/>
  <c r="F94" i="19"/>
  <c r="AG95" i="19"/>
  <c r="AF95" i="19"/>
  <c r="AM95" i="19"/>
  <c r="AN95" i="19"/>
  <c r="AL95" i="19"/>
  <c r="AK95" i="19"/>
  <c r="C96" i="19"/>
  <c r="AD96" i="19"/>
  <c r="AO95" i="19"/>
  <c r="E95" i="19"/>
  <c r="AP95" i="19"/>
  <c r="AL95" i="17"/>
  <c r="AM95" i="17"/>
  <c r="M94" i="17"/>
  <c r="L94" i="17"/>
  <c r="P94" i="17" s="1"/>
  <c r="I94" i="17"/>
  <c r="AJ95" i="17"/>
  <c r="W92" i="17"/>
  <c r="X92" i="17" s="1"/>
  <c r="Y92" i="17" s="1"/>
  <c r="C96" i="17"/>
  <c r="AC96" i="17"/>
  <c r="AN95" i="17"/>
  <c r="E95" i="17"/>
  <c r="AO95" i="17"/>
  <c r="L95" i="17"/>
  <c r="G95" i="17"/>
  <c r="AX94" i="17"/>
  <c r="V92" i="19" l="1"/>
  <c r="G94" i="19"/>
  <c r="L94" i="19"/>
  <c r="N94" i="17"/>
  <c r="R91" i="20"/>
  <c r="V90" i="20"/>
  <c r="Q91" i="20"/>
  <c r="O91" i="20"/>
  <c r="R93" i="19"/>
  <c r="AC95" i="20"/>
  <c r="D94" i="20"/>
  <c r="AH91" i="20"/>
  <c r="BA91" i="20"/>
  <c r="G92" i="20"/>
  <c r="BF92" i="20" s="1"/>
  <c r="U92" i="20" s="1"/>
  <c r="J91" i="20"/>
  <c r="O93" i="19"/>
  <c r="Q93" i="19"/>
  <c r="AH93" i="19"/>
  <c r="BA93" i="19"/>
  <c r="U93" i="19" s="1"/>
  <c r="J93" i="19"/>
  <c r="AC97" i="19"/>
  <c r="D96" i="19"/>
  <c r="Q94" i="17"/>
  <c r="S94" i="17" s="1"/>
  <c r="U94" i="17" s="1"/>
  <c r="H95" i="17"/>
  <c r="M95" i="17"/>
  <c r="N95" i="17" s="1"/>
  <c r="AB97" i="17"/>
  <c r="D96" i="17"/>
  <c r="O95" i="17"/>
  <c r="T91" i="20" l="1"/>
  <c r="AI91" i="20" s="1"/>
  <c r="X90" i="20" s="1"/>
  <c r="Y90" i="20" s="1"/>
  <c r="Z90" i="20" s="1"/>
  <c r="W96" i="19"/>
  <c r="F96" i="17"/>
  <c r="V96" i="17"/>
  <c r="T96" i="17"/>
  <c r="K96" i="17"/>
  <c r="AJ94" i="20"/>
  <c r="L94" i="20"/>
  <c r="F93" i="20"/>
  <c r="T93" i="19"/>
  <c r="V93" i="19" s="1"/>
  <c r="M94" i="19"/>
  <c r="N94" i="19"/>
  <c r="P92" i="20"/>
  <c r="I92" i="20"/>
  <c r="H92" i="20"/>
  <c r="N92" i="20"/>
  <c r="M92" i="20"/>
  <c r="V91" i="20"/>
  <c r="AD95" i="20"/>
  <c r="C95" i="20"/>
  <c r="AP94" i="20"/>
  <c r="AN94" i="20"/>
  <c r="AL94" i="20"/>
  <c r="AG94" i="20"/>
  <c r="E94" i="20"/>
  <c r="W94" i="20" s="1"/>
  <c r="AO94" i="20"/>
  <c r="AM94" i="20"/>
  <c r="AK94" i="20"/>
  <c r="AF94" i="20"/>
  <c r="H94" i="19"/>
  <c r="I94" i="19"/>
  <c r="P94" i="19"/>
  <c r="AE94" i="19" s="1"/>
  <c r="F95" i="19"/>
  <c r="AN96" i="19"/>
  <c r="AL96" i="19"/>
  <c r="AG96" i="19"/>
  <c r="AF96" i="19"/>
  <c r="AM96" i="19"/>
  <c r="AK96" i="19"/>
  <c r="C97" i="19"/>
  <c r="AD97" i="19"/>
  <c r="AO96" i="19"/>
  <c r="E96" i="19"/>
  <c r="AP96" i="19"/>
  <c r="AM96" i="17"/>
  <c r="AL96" i="17"/>
  <c r="AJ96" i="17"/>
  <c r="P95" i="17"/>
  <c r="W93" i="17"/>
  <c r="X93" i="17" s="1"/>
  <c r="Y93" i="17" s="1"/>
  <c r="Q95" i="17"/>
  <c r="I95" i="17"/>
  <c r="C97" i="17"/>
  <c r="AC97" i="17"/>
  <c r="AX95" i="17"/>
  <c r="AN96" i="17"/>
  <c r="E96" i="17"/>
  <c r="H96" i="17" s="1"/>
  <c r="AO96" i="17"/>
  <c r="L95" i="19" l="1"/>
  <c r="G95" i="19"/>
  <c r="AI93" i="19"/>
  <c r="X92" i="19" s="1"/>
  <c r="Y92" i="19" s="1"/>
  <c r="Z92" i="19" s="1"/>
  <c r="O92" i="20"/>
  <c r="BA92" i="20"/>
  <c r="AH92" i="20"/>
  <c r="R92" i="20"/>
  <c r="G93" i="20"/>
  <c r="BF93" i="20" s="1"/>
  <c r="U93" i="20" s="1"/>
  <c r="D95" i="20"/>
  <c r="AC96" i="20"/>
  <c r="Q92" i="20"/>
  <c r="J92" i="20"/>
  <c r="R94" i="19"/>
  <c r="Q94" i="19"/>
  <c r="O94" i="19"/>
  <c r="AH94" i="19"/>
  <c r="BA94" i="19"/>
  <c r="U94" i="19" s="1"/>
  <c r="J94" i="19"/>
  <c r="AC98" i="19"/>
  <c r="D97" i="19"/>
  <c r="G96" i="17"/>
  <c r="O96" i="17"/>
  <c r="S95" i="17"/>
  <c r="U95" i="17" s="1"/>
  <c r="AB98" i="17"/>
  <c r="D97" i="17"/>
  <c r="W94" i="17"/>
  <c r="X94" i="17" s="1"/>
  <c r="Y94" i="17" s="1"/>
  <c r="W97" i="19" l="1"/>
  <c r="F97" i="17"/>
  <c r="V97" i="17"/>
  <c r="T97" i="17"/>
  <c r="K97" i="17"/>
  <c r="AJ95" i="20"/>
  <c r="L95" i="20"/>
  <c r="F94" i="20"/>
  <c r="T92" i="20"/>
  <c r="AI92" i="20" s="1"/>
  <c r="X91" i="20" s="1"/>
  <c r="Y91" i="20" s="1"/>
  <c r="Z91" i="20" s="1"/>
  <c r="N95" i="19"/>
  <c r="M95" i="19"/>
  <c r="AO95" i="20"/>
  <c r="AM95" i="20"/>
  <c r="AK95" i="20"/>
  <c r="AF95" i="20"/>
  <c r="AP95" i="20"/>
  <c r="AN95" i="20"/>
  <c r="AL95" i="20"/>
  <c r="AG95" i="20"/>
  <c r="E95" i="20"/>
  <c r="W95" i="20" s="1"/>
  <c r="M93" i="20"/>
  <c r="N93" i="20"/>
  <c r="AD96" i="20"/>
  <c r="C96" i="20"/>
  <c r="P93" i="20"/>
  <c r="H93" i="20"/>
  <c r="I93" i="20"/>
  <c r="T94" i="19"/>
  <c r="V94" i="19" s="1"/>
  <c r="H95" i="19"/>
  <c r="I95" i="19"/>
  <c r="P95" i="19"/>
  <c r="AE95" i="19" s="1"/>
  <c r="F96" i="19"/>
  <c r="AG97" i="19"/>
  <c r="AF97" i="19"/>
  <c r="AM97" i="19"/>
  <c r="AN97" i="19"/>
  <c r="AL97" i="19"/>
  <c r="AK97" i="19"/>
  <c r="C98" i="19"/>
  <c r="AD98" i="19"/>
  <c r="AO97" i="19"/>
  <c r="E97" i="19"/>
  <c r="AP97" i="19"/>
  <c r="AL97" i="17"/>
  <c r="AM97" i="17"/>
  <c r="M96" i="17"/>
  <c r="Q96" i="17" s="1"/>
  <c r="L96" i="17"/>
  <c r="P96" i="17" s="1"/>
  <c r="AJ97" i="17"/>
  <c r="I96" i="17"/>
  <c r="C98" i="17"/>
  <c r="AC98" i="17"/>
  <c r="AX96" i="17"/>
  <c r="AN97" i="17"/>
  <c r="E97" i="17"/>
  <c r="M97" i="17" s="1"/>
  <c r="AO97" i="17"/>
  <c r="L96" i="19" l="1"/>
  <c r="G96" i="19"/>
  <c r="R93" i="20"/>
  <c r="V92" i="20"/>
  <c r="Q93" i="20"/>
  <c r="O93" i="20"/>
  <c r="R95" i="19"/>
  <c r="AC97" i="20"/>
  <c r="D96" i="20"/>
  <c r="AH93" i="20"/>
  <c r="BA93" i="20"/>
  <c r="G94" i="20"/>
  <c r="BF94" i="20" s="1"/>
  <c r="U94" i="20" s="1"/>
  <c r="J93" i="20"/>
  <c r="AI94" i="19"/>
  <c r="X93" i="19" s="1"/>
  <c r="Y93" i="19" s="1"/>
  <c r="Z93" i="19" s="1"/>
  <c r="Q95" i="19"/>
  <c r="O95" i="19"/>
  <c r="AH95" i="19"/>
  <c r="BA95" i="19"/>
  <c r="U95" i="19" s="1"/>
  <c r="J95" i="19"/>
  <c r="AC99" i="19"/>
  <c r="D98" i="19"/>
  <c r="N96" i="17"/>
  <c r="L97" i="17"/>
  <c r="O97" i="17"/>
  <c r="S96" i="17"/>
  <c r="U96" i="17" s="1"/>
  <c r="AB99" i="17"/>
  <c r="D98" i="17"/>
  <c r="W95" i="17"/>
  <c r="X95" i="17" s="1"/>
  <c r="Y95" i="17" s="1"/>
  <c r="T93" i="20" l="1"/>
  <c r="AI93" i="20" s="1"/>
  <c r="X92" i="20" s="1"/>
  <c r="Y92" i="20" s="1"/>
  <c r="Z92" i="20" s="1"/>
  <c r="W98" i="19"/>
  <c r="F98" i="17"/>
  <c r="T98" i="17"/>
  <c r="V98" i="17"/>
  <c r="K98" i="17"/>
  <c r="AJ96" i="20"/>
  <c r="L96" i="20"/>
  <c r="F95" i="20"/>
  <c r="T95" i="19"/>
  <c r="AI95" i="19" s="1"/>
  <c r="X94" i="19" s="1"/>
  <c r="Y94" i="19" s="1"/>
  <c r="Z94" i="19" s="1"/>
  <c r="M96" i="19"/>
  <c r="N96" i="19"/>
  <c r="P94" i="20"/>
  <c r="H94" i="20"/>
  <c r="I94" i="20"/>
  <c r="M94" i="20"/>
  <c r="N94" i="20"/>
  <c r="V93" i="20"/>
  <c r="AD97" i="20"/>
  <c r="C97" i="20"/>
  <c r="AP96" i="20"/>
  <c r="AN96" i="20"/>
  <c r="AL96" i="20"/>
  <c r="AG96" i="20"/>
  <c r="E96" i="20"/>
  <c r="W96" i="20" s="1"/>
  <c r="AO96" i="20"/>
  <c r="AM96" i="20"/>
  <c r="AK96" i="20"/>
  <c r="AF96" i="20"/>
  <c r="H96" i="19"/>
  <c r="I96" i="19"/>
  <c r="P96" i="19"/>
  <c r="AE96" i="19" s="1"/>
  <c r="F97" i="19"/>
  <c r="AN98" i="19"/>
  <c r="AL98" i="19"/>
  <c r="AG98" i="19"/>
  <c r="AF98" i="19"/>
  <c r="AM98" i="19"/>
  <c r="AK98" i="19"/>
  <c r="AO98" i="19"/>
  <c r="E98" i="19"/>
  <c r="AP98" i="19"/>
  <c r="C99" i="19"/>
  <c r="AD99" i="19"/>
  <c r="AM98" i="17"/>
  <c r="AL98" i="17"/>
  <c r="H97" i="17"/>
  <c r="G97" i="17"/>
  <c r="P97" i="17" s="1"/>
  <c r="AJ98" i="17"/>
  <c r="N97" i="17"/>
  <c r="C99" i="17"/>
  <c r="AC99" i="17"/>
  <c r="AX97" i="17"/>
  <c r="AN98" i="17"/>
  <c r="E98" i="17"/>
  <c r="H98" i="17" s="1"/>
  <c r="AO98" i="17"/>
  <c r="V95" i="19" l="1"/>
  <c r="G97" i="19"/>
  <c r="L97" i="19"/>
  <c r="O94" i="20"/>
  <c r="Q96" i="19"/>
  <c r="R96" i="19"/>
  <c r="BA94" i="20"/>
  <c r="AH94" i="20"/>
  <c r="Q94" i="20"/>
  <c r="G95" i="20"/>
  <c r="BF95" i="20" s="1"/>
  <c r="U95" i="20" s="1"/>
  <c r="D97" i="20"/>
  <c r="AC98" i="20"/>
  <c r="R94" i="20"/>
  <c r="J94" i="20"/>
  <c r="O96" i="19"/>
  <c r="AH96" i="19"/>
  <c r="BA96" i="19"/>
  <c r="U96" i="19" s="1"/>
  <c r="J96" i="19"/>
  <c r="AC100" i="19"/>
  <c r="D99" i="19"/>
  <c r="I97" i="17"/>
  <c r="Q97" i="17"/>
  <c r="S97" i="17" s="1"/>
  <c r="U97" i="17" s="1"/>
  <c r="G98" i="17"/>
  <c r="O98" i="17"/>
  <c r="AB100" i="17"/>
  <c r="D99" i="17"/>
  <c r="W99" i="19" l="1"/>
  <c r="F99" i="17"/>
  <c r="K99" i="17"/>
  <c r="T99" i="17"/>
  <c r="V99" i="17"/>
  <c r="AJ97" i="20"/>
  <c r="L97" i="20"/>
  <c r="F96" i="20"/>
  <c r="T94" i="20"/>
  <c r="V94" i="20" s="1"/>
  <c r="T96" i="19"/>
  <c r="AI96" i="19" s="1"/>
  <c r="X95" i="19" s="1"/>
  <c r="Y95" i="19" s="1"/>
  <c r="Z95" i="19" s="1"/>
  <c r="N97" i="19"/>
  <c r="M97" i="19"/>
  <c r="AO97" i="20"/>
  <c r="AM97" i="20"/>
  <c r="AK97" i="20"/>
  <c r="AF97" i="20"/>
  <c r="AP97" i="20"/>
  <c r="AN97" i="20"/>
  <c r="AL97" i="20"/>
  <c r="AG97" i="20"/>
  <c r="E97" i="20"/>
  <c r="W97" i="20" s="1"/>
  <c r="M95" i="20"/>
  <c r="N95" i="20"/>
  <c r="AD98" i="20"/>
  <c r="C98" i="20"/>
  <c r="P95" i="20"/>
  <c r="H95" i="20"/>
  <c r="I95" i="20"/>
  <c r="H97" i="19"/>
  <c r="I97" i="19"/>
  <c r="P97" i="19"/>
  <c r="AE97" i="19" s="1"/>
  <c r="F98" i="19"/>
  <c r="AG99" i="19"/>
  <c r="AF99" i="19"/>
  <c r="AM99" i="19"/>
  <c r="AN99" i="19"/>
  <c r="AL99" i="19"/>
  <c r="AK99" i="19"/>
  <c r="AD100" i="19"/>
  <c r="C100" i="19"/>
  <c r="AP99" i="19"/>
  <c r="AO99" i="19"/>
  <c r="E99" i="19"/>
  <c r="AL99" i="17"/>
  <c r="AM99" i="17"/>
  <c r="M98" i="17"/>
  <c r="L98" i="17"/>
  <c r="AJ99" i="17"/>
  <c r="I98" i="17"/>
  <c r="W96" i="17"/>
  <c r="X96" i="17" s="1"/>
  <c r="Y96" i="17" s="1"/>
  <c r="AC100" i="17"/>
  <c r="C100" i="17"/>
  <c r="AX98" i="17"/>
  <c r="AO99" i="17"/>
  <c r="AN99" i="17"/>
  <c r="E99" i="17"/>
  <c r="M99" i="17" s="1"/>
  <c r="G98" i="19" l="1"/>
  <c r="L98" i="19"/>
  <c r="V96" i="19"/>
  <c r="AI94" i="20"/>
  <c r="X93" i="20" s="1"/>
  <c r="Y93" i="20" s="1"/>
  <c r="Z93" i="20" s="1"/>
  <c r="R97" i="19"/>
  <c r="Q97" i="19"/>
  <c r="R95" i="20"/>
  <c r="Q95" i="20"/>
  <c r="O95" i="20"/>
  <c r="AC99" i="20"/>
  <c r="D98" i="20"/>
  <c r="AH95" i="20"/>
  <c r="BA95" i="20"/>
  <c r="G96" i="20"/>
  <c r="BF96" i="20" s="1"/>
  <c r="U96" i="20" s="1"/>
  <c r="J95" i="20"/>
  <c r="O97" i="19"/>
  <c r="AH97" i="19"/>
  <c r="BA97" i="19"/>
  <c r="U97" i="19" s="1"/>
  <c r="J97" i="19"/>
  <c r="D100" i="19"/>
  <c r="AC101" i="19"/>
  <c r="H99" i="17"/>
  <c r="N98" i="17"/>
  <c r="G99" i="17"/>
  <c r="L99" i="17"/>
  <c r="P98" i="17"/>
  <c r="Q98" i="17"/>
  <c r="W97" i="17"/>
  <c r="X97" i="17" s="1"/>
  <c r="Y97" i="17" s="1"/>
  <c r="D100" i="17"/>
  <c r="AB101" i="17"/>
  <c r="W100" i="19" l="1"/>
  <c r="F100" i="17"/>
  <c r="K100" i="17"/>
  <c r="T100" i="17"/>
  <c r="V100" i="17"/>
  <c r="O99" i="17"/>
  <c r="AX99" i="17" s="1"/>
  <c r="AJ98" i="20"/>
  <c r="L98" i="20"/>
  <c r="F97" i="20"/>
  <c r="T97" i="19"/>
  <c r="AI97" i="19" s="1"/>
  <c r="X96" i="19" s="1"/>
  <c r="Y96" i="19" s="1"/>
  <c r="Z96" i="19" s="1"/>
  <c r="T95" i="20"/>
  <c r="V95" i="20" s="1"/>
  <c r="M98" i="19"/>
  <c r="N98" i="19"/>
  <c r="P96" i="20"/>
  <c r="H96" i="20"/>
  <c r="I96" i="20"/>
  <c r="M96" i="20"/>
  <c r="N96" i="20"/>
  <c r="AD99" i="20"/>
  <c r="C99" i="20"/>
  <c r="AP98" i="20"/>
  <c r="AN98" i="20"/>
  <c r="AL98" i="20"/>
  <c r="AG98" i="20"/>
  <c r="E98" i="20"/>
  <c r="W98" i="20" s="1"/>
  <c r="AO98" i="20"/>
  <c r="AM98" i="20"/>
  <c r="AK98" i="20"/>
  <c r="AF98" i="20"/>
  <c r="V97" i="19"/>
  <c r="H98" i="19"/>
  <c r="I98" i="19"/>
  <c r="P98" i="19"/>
  <c r="AE98" i="19" s="1"/>
  <c r="F99" i="19"/>
  <c r="AN100" i="19"/>
  <c r="AL100" i="19"/>
  <c r="AG100" i="19"/>
  <c r="AF100" i="19"/>
  <c r="AM100" i="19"/>
  <c r="AK100" i="19"/>
  <c r="AP100" i="19"/>
  <c r="AO100" i="19"/>
  <c r="E100" i="19"/>
  <c r="AD101" i="19"/>
  <c r="C101" i="19"/>
  <c r="AM100" i="17"/>
  <c r="AL100" i="17"/>
  <c r="S98" i="17"/>
  <c r="U98" i="17" s="1"/>
  <c r="N99" i="17"/>
  <c r="P99" i="17"/>
  <c r="AJ100" i="17"/>
  <c r="I99" i="17"/>
  <c r="Q99" i="17"/>
  <c r="AC101" i="17"/>
  <c r="C101" i="17"/>
  <c r="AO100" i="17"/>
  <c r="AN100" i="17"/>
  <c r="E100" i="17"/>
  <c r="M100" i="17" s="1"/>
  <c r="L99" i="19" l="1"/>
  <c r="G99" i="19"/>
  <c r="AI95" i="20"/>
  <c r="X94" i="20" s="1"/>
  <c r="Y94" i="20" s="1"/>
  <c r="Z94" i="20" s="1"/>
  <c r="O96" i="20"/>
  <c r="Q98" i="19"/>
  <c r="R98" i="19"/>
  <c r="G97" i="20"/>
  <c r="BF97" i="20" s="1"/>
  <c r="U97" i="20" s="1"/>
  <c r="BA96" i="20"/>
  <c r="AH96" i="20"/>
  <c r="Q96" i="20"/>
  <c r="D99" i="20"/>
  <c r="AC100" i="20"/>
  <c r="R96" i="20"/>
  <c r="J96" i="20"/>
  <c r="O98" i="19"/>
  <c r="AH98" i="19"/>
  <c r="BA98" i="19"/>
  <c r="U98" i="19" s="1"/>
  <c r="J98" i="19"/>
  <c r="D101" i="19"/>
  <c r="AC102" i="19"/>
  <c r="L100" i="17"/>
  <c r="S99" i="17"/>
  <c r="U99" i="17" s="1"/>
  <c r="W98" i="17"/>
  <c r="X98" i="17" s="1"/>
  <c r="Y98" i="17" s="1"/>
  <c r="D101" i="17"/>
  <c r="AB102" i="17"/>
  <c r="W101" i="19" l="1"/>
  <c r="F101" i="17"/>
  <c r="V101" i="17"/>
  <c r="K101" i="17"/>
  <c r="T101" i="17"/>
  <c r="AJ99" i="20"/>
  <c r="L99" i="20"/>
  <c r="F98" i="20"/>
  <c r="T96" i="20"/>
  <c r="V96" i="20" s="1"/>
  <c r="T98" i="19"/>
  <c r="AI98" i="19" s="1"/>
  <c r="X97" i="19" s="1"/>
  <c r="Y97" i="19" s="1"/>
  <c r="Z97" i="19" s="1"/>
  <c r="N99" i="19"/>
  <c r="M99" i="19"/>
  <c r="AD100" i="20"/>
  <c r="C100" i="20"/>
  <c r="M97" i="20"/>
  <c r="N97" i="20"/>
  <c r="AO99" i="20"/>
  <c r="AM99" i="20"/>
  <c r="AK99" i="20"/>
  <c r="AF99" i="20"/>
  <c r="AP99" i="20"/>
  <c r="AN99" i="20"/>
  <c r="AL99" i="20"/>
  <c r="AG99" i="20"/>
  <c r="E99" i="20"/>
  <c r="W99" i="20" s="1"/>
  <c r="P97" i="20"/>
  <c r="H97" i="20"/>
  <c r="I97" i="20"/>
  <c r="H99" i="19"/>
  <c r="I99" i="19"/>
  <c r="P99" i="19"/>
  <c r="AE99" i="19" s="1"/>
  <c r="F100" i="19"/>
  <c r="AG101" i="19"/>
  <c r="AF101" i="19"/>
  <c r="AM101" i="19"/>
  <c r="AN101" i="19"/>
  <c r="AL101" i="19"/>
  <c r="AK101" i="19"/>
  <c r="AP101" i="19"/>
  <c r="AO101" i="19"/>
  <c r="E101" i="19"/>
  <c r="AD102" i="19"/>
  <c r="C102" i="19"/>
  <c r="AL101" i="17"/>
  <c r="AM101" i="17"/>
  <c r="H100" i="17"/>
  <c r="Q100" i="17" s="1"/>
  <c r="G100" i="17"/>
  <c r="AJ101" i="17"/>
  <c r="N100" i="17"/>
  <c r="O100" i="17"/>
  <c r="AO101" i="17"/>
  <c r="AN101" i="17"/>
  <c r="E101" i="17"/>
  <c r="AC102" i="17"/>
  <c r="C102" i="17"/>
  <c r="L100" i="19" l="1"/>
  <c r="G100" i="19"/>
  <c r="V98" i="19"/>
  <c r="AI96" i="20"/>
  <c r="X95" i="20" s="1"/>
  <c r="Y95" i="20" s="1"/>
  <c r="Z95" i="20" s="1"/>
  <c r="Q97" i="20"/>
  <c r="R97" i="20"/>
  <c r="L101" i="17"/>
  <c r="O97" i="20"/>
  <c r="J99" i="19"/>
  <c r="R99" i="19"/>
  <c r="AH97" i="20"/>
  <c r="BA97" i="20"/>
  <c r="G98" i="20"/>
  <c r="BF98" i="20" s="1"/>
  <c r="U98" i="20" s="1"/>
  <c r="AC101" i="20"/>
  <c r="D100" i="20"/>
  <c r="J97" i="20"/>
  <c r="Q99" i="19"/>
  <c r="O99" i="19"/>
  <c r="BA99" i="19"/>
  <c r="U99" i="19" s="1"/>
  <c r="AH99" i="19"/>
  <c r="D102" i="19"/>
  <c r="AC103" i="19"/>
  <c r="M101" i="17"/>
  <c r="AX100" i="17"/>
  <c r="I100" i="17"/>
  <c r="P100" i="17"/>
  <c r="S100" i="17" s="1"/>
  <c r="U100" i="17" s="1"/>
  <c r="D102" i="17"/>
  <c r="AB103" i="17"/>
  <c r="W102" i="19" l="1"/>
  <c r="F102" i="17"/>
  <c r="V102" i="17"/>
  <c r="K102" i="17"/>
  <c r="T102" i="17"/>
  <c r="AJ100" i="20"/>
  <c r="T97" i="20"/>
  <c r="AI97" i="20" s="1"/>
  <c r="X96" i="20" s="1"/>
  <c r="Y96" i="20" s="1"/>
  <c r="Z96" i="20" s="1"/>
  <c r="L100" i="20"/>
  <c r="F99" i="20"/>
  <c r="M100" i="19"/>
  <c r="N100" i="19"/>
  <c r="T99" i="19"/>
  <c r="V99" i="19" s="1"/>
  <c r="AP100" i="20"/>
  <c r="AN100" i="20"/>
  <c r="AL100" i="20"/>
  <c r="AG100" i="20"/>
  <c r="E100" i="20"/>
  <c r="W100" i="20" s="1"/>
  <c r="AO100" i="20"/>
  <c r="AM100" i="20"/>
  <c r="AK100" i="20"/>
  <c r="AF100" i="20"/>
  <c r="P98" i="20"/>
  <c r="I98" i="20"/>
  <c r="H98" i="20"/>
  <c r="AD101" i="20"/>
  <c r="C101" i="20"/>
  <c r="N98" i="20"/>
  <c r="M98" i="20"/>
  <c r="I100" i="19"/>
  <c r="H100" i="19"/>
  <c r="P100" i="19"/>
  <c r="AE100" i="19" s="1"/>
  <c r="F101" i="19"/>
  <c r="AN102" i="19"/>
  <c r="AL102" i="19"/>
  <c r="AG102" i="19"/>
  <c r="AF102" i="19"/>
  <c r="AM102" i="19"/>
  <c r="AK102" i="19"/>
  <c r="AP102" i="19"/>
  <c r="AO102" i="19"/>
  <c r="E102" i="19"/>
  <c r="AD103" i="19"/>
  <c r="C103" i="19"/>
  <c r="AM102" i="17"/>
  <c r="AL102" i="17"/>
  <c r="G101" i="17"/>
  <c r="H101" i="17"/>
  <c r="Q101" i="17" s="1"/>
  <c r="AJ102" i="17"/>
  <c r="O101" i="17"/>
  <c r="AX101" i="17" s="1"/>
  <c r="W99" i="17"/>
  <c r="X99" i="17" s="1"/>
  <c r="Y99" i="17" s="1"/>
  <c r="N101" i="17"/>
  <c r="AO102" i="17"/>
  <c r="AN102" i="17"/>
  <c r="E102" i="17"/>
  <c r="M102" i="17" s="1"/>
  <c r="AC103" i="17"/>
  <c r="C103" i="17"/>
  <c r="G101" i="19" l="1"/>
  <c r="L101" i="19"/>
  <c r="V97" i="20"/>
  <c r="O98" i="20"/>
  <c r="AI99" i="19"/>
  <c r="X98" i="19" s="1"/>
  <c r="Y98" i="19" s="1"/>
  <c r="Z98" i="19" s="1"/>
  <c r="Q98" i="20"/>
  <c r="J98" i="20"/>
  <c r="D101" i="20"/>
  <c r="AC102" i="20"/>
  <c r="BA98" i="20"/>
  <c r="AH98" i="20"/>
  <c r="G99" i="20"/>
  <c r="BF99" i="20" s="1"/>
  <c r="U99" i="20" s="1"/>
  <c r="R98" i="20"/>
  <c r="Q100" i="19"/>
  <c r="R100" i="19"/>
  <c r="O100" i="19"/>
  <c r="J100" i="19"/>
  <c r="BA100" i="19"/>
  <c r="U100" i="19" s="1"/>
  <c r="AH100" i="19"/>
  <c r="D103" i="19"/>
  <c r="AC104" i="19"/>
  <c r="L102" i="17"/>
  <c r="I101" i="17"/>
  <c r="P101" i="17"/>
  <c r="S101" i="17" s="1"/>
  <c r="D103" i="17"/>
  <c r="AB104" i="17"/>
  <c r="W103" i="19" l="1"/>
  <c r="F103" i="17"/>
  <c r="K103" i="17"/>
  <c r="V103" i="17"/>
  <c r="T103" i="17"/>
  <c r="AJ101" i="20"/>
  <c r="L101" i="20"/>
  <c r="F100" i="20"/>
  <c r="T98" i="20"/>
  <c r="V98" i="20" s="1"/>
  <c r="N101" i="19"/>
  <c r="M101" i="19"/>
  <c r="T100" i="19"/>
  <c r="V100" i="19" s="1"/>
  <c r="P99" i="20"/>
  <c r="I99" i="20"/>
  <c r="H99" i="20"/>
  <c r="AO101" i="20"/>
  <c r="AM101" i="20"/>
  <c r="AK101" i="20"/>
  <c r="AF101" i="20"/>
  <c r="AP101" i="20"/>
  <c r="AN101" i="20"/>
  <c r="AL101" i="20"/>
  <c r="AG101" i="20"/>
  <c r="E101" i="20"/>
  <c r="W101" i="20" s="1"/>
  <c r="M99" i="20"/>
  <c r="N99" i="20"/>
  <c r="AD102" i="20"/>
  <c r="C102" i="20"/>
  <c r="I101" i="19"/>
  <c r="H101" i="19"/>
  <c r="P101" i="19"/>
  <c r="AE101" i="19" s="1"/>
  <c r="F102" i="19"/>
  <c r="AG103" i="19"/>
  <c r="AF103" i="19"/>
  <c r="AM103" i="19"/>
  <c r="AN103" i="19"/>
  <c r="AL103" i="19"/>
  <c r="AK103" i="19"/>
  <c r="AP103" i="19"/>
  <c r="AO103" i="19"/>
  <c r="E103" i="19"/>
  <c r="AD104" i="19"/>
  <c r="C104" i="19"/>
  <c r="AL103" i="17"/>
  <c r="AM103" i="17"/>
  <c r="H102" i="17"/>
  <c r="Q102" i="17" s="1"/>
  <c r="G102" i="17"/>
  <c r="AJ103" i="17"/>
  <c r="O102" i="17"/>
  <c r="AX102" i="17" s="1"/>
  <c r="N102" i="17"/>
  <c r="W100" i="17"/>
  <c r="X100" i="17" s="1"/>
  <c r="Y100" i="17" s="1"/>
  <c r="AO103" i="17"/>
  <c r="AN103" i="17"/>
  <c r="E103" i="17"/>
  <c r="L103" i="17" s="1"/>
  <c r="AC104" i="17"/>
  <c r="C104" i="17"/>
  <c r="G102" i="19" l="1"/>
  <c r="L102" i="19"/>
  <c r="AI98" i="20"/>
  <c r="X97" i="20" s="1"/>
  <c r="Y97" i="20" s="1"/>
  <c r="Z97" i="20" s="1"/>
  <c r="O99" i="20"/>
  <c r="AI100" i="19"/>
  <c r="X99" i="19" s="1"/>
  <c r="Y99" i="19" s="1"/>
  <c r="Z99" i="19" s="1"/>
  <c r="AC103" i="20"/>
  <c r="D102" i="20"/>
  <c r="AH99" i="20"/>
  <c r="BA99" i="20"/>
  <c r="Q99" i="20"/>
  <c r="G100" i="20"/>
  <c r="BF100" i="20" s="1"/>
  <c r="U100" i="20" s="1"/>
  <c r="R99" i="20"/>
  <c r="J99" i="20"/>
  <c r="O101" i="19"/>
  <c r="BA101" i="19"/>
  <c r="U101" i="19" s="1"/>
  <c r="AH101" i="19"/>
  <c r="R101" i="19"/>
  <c r="J101" i="19"/>
  <c r="Q101" i="19"/>
  <c r="D104" i="19"/>
  <c r="AC105" i="19"/>
  <c r="M103" i="17"/>
  <c r="P102" i="17"/>
  <c r="S102" i="17" s="1"/>
  <c r="U102" i="17" s="1"/>
  <c r="I102" i="17"/>
  <c r="D104" i="17"/>
  <c r="AB105" i="17"/>
  <c r="W104" i="19" l="1"/>
  <c r="F104" i="17"/>
  <c r="V104" i="17"/>
  <c r="K104" i="17"/>
  <c r="T104" i="17"/>
  <c r="AJ102" i="20"/>
  <c r="L102" i="20"/>
  <c r="F101" i="20"/>
  <c r="T99" i="20"/>
  <c r="V99" i="20" s="1"/>
  <c r="M102" i="19"/>
  <c r="N102" i="19"/>
  <c r="T101" i="19"/>
  <c r="AI101" i="19" s="1"/>
  <c r="X100" i="19" s="1"/>
  <c r="Y100" i="19" s="1"/>
  <c r="Z100" i="19" s="1"/>
  <c r="P100" i="20"/>
  <c r="I100" i="20"/>
  <c r="H100" i="20"/>
  <c r="AD103" i="20"/>
  <c r="C103" i="20"/>
  <c r="M100" i="20"/>
  <c r="N100" i="20"/>
  <c r="AP102" i="20"/>
  <c r="AN102" i="20"/>
  <c r="AL102" i="20"/>
  <c r="AG102" i="20"/>
  <c r="E102" i="20"/>
  <c r="W102" i="20" s="1"/>
  <c r="AO102" i="20"/>
  <c r="AM102" i="20"/>
  <c r="AK102" i="20"/>
  <c r="AF102" i="20"/>
  <c r="H102" i="19"/>
  <c r="I102" i="19"/>
  <c r="P102" i="19"/>
  <c r="AE102" i="19" s="1"/>
  <c r="F103" i="19"/>
  <c r="AN104" i="19"/>
  <c r="AL104" i="19"/>
  <c r="AG104" i="19"/>
  <c r="AF104" i="19"/>
  <c r="AM104" i="19"/>
  <c r="AK104" i="19"/>
  <c r="AP104" i="19"/>
  <c r="AO104" i="19"/>
  <c r="E104" i="19"/>
  <c r="AD105" i="19"/>
  <c r="C105" i="19"/>
  <c r="AM104" i="17"/>
  <c r="AL104" i="17"/>
  <c r="G103" i="17"/>
  <c r="H103" i="17"/>
  <c r="Q103" i="17" s="1"/>
  <c r="AJ104" i="17"/>
  <c r="O103" i="17"/>
  <c r="AX103" i="17" s="1"/>
  <c r="N103" i="17"/>
  <c r="AO104" i="17"/>
  <c r="AN104" i="17"/>
  <c r="E104" i="17"/>
  <c r="M104" i="17" s="1"/>
  <c r="AC105" i="17"/>
  <c r="C105" i="17"/>
  <c r="G103" i="19" l="1"/>
  <c r="L103" i="19"/>
  <c r="V101" i="19"/>
  <c r="AI99" i="20"/>
  <c r="X98" i="20" s="1"/>
  <c r="Y98" i="20" s="1"/>
  <c r="Z98" i="20" s="1"/>
  <c r="O100" i="20"/>
  <c r="G101" i="20"/>
  <c r="BF101" i="20" s="1"/>
  <c r="U101" i="20" s="1"/>
  <c r="D103" i="20"/>
  <c r="AC104" i="20"/>
  <c r="Q100" i="20"/>
  <c r="J100" i="20"/>
  <c r="BA100" i="20"/>
  <c r="AH100" i="20"/>
  <c r="R100" i="20"/>
  <c r="O102" i="19"/>
  <c r="BA102" i="19"/>
  <c r="U102" i="19" s="1"/>
  <c r="AH102" i="19"/>
  <c r="R102" i="19"/>
  <c r="J102" i="19"/>
  <c r="Q102" i="19"/>
  <c r="D105" i="19"/>
  <c r="AC106" i="19"/>
  <c r="L104" i="17"/>
  <c r="P103" i="17"/>
  <c r="S103" i="17" s="1"/>
  <c r="U103" i="17" s="1"/>
  <c r="I103" i="17"/>
  <c r="D105" i="17"/>
  <c r="AB106" i="17"/>
  <c r="W105" i="19" l="1"/>
  <c r="T100" i="20"/>
  <c r="AI100" i="20" s="1"/>
  <c r="X99" i="20" s="1"/>
  <c r="Y99" i="20" s="1"/>
  <c r="Z99" i="20" s="1"/>
  <c r="F105" i="17"/>
  <c r="V105" i="17"/>
  <c r="K105" i="17"/>
  <c r="T105" i="17"/>
  <c r="AJ103" i="20"/>
  <c r="L103" i="20"/>
  <c r="F102" i="20"/>
  <c r="T102" i="19"/>
  <c r="AI102" i="19" s="1"/>
  <c r="X101" i="19" s="1"/>
  <c r="Y101" i="19" s="1"/>
  <c r="Z101" i="19" s="1"/>
  <c r="N103" i="19"/>
  <c r="M103" i="19"/>
  <c r="AO103" i="20"/>
  <c r="AM103" i="20"/>
  <c r="AK103" i="20"/>
  <c r="AF103" i="20"/>
  <c r="AP103" i="20"/>
  <c r="AN103" i="20"/>
  <c r="AL103" i="20"/>
  <c r="AG103" i="20"/>
  <c r="E103" i="20"/>
  <c r="W103" i="20" s="1"/>
  <c r="M101" i="20"/>
  <c r="N101" i="20"/>
  <c r="AD104" i="20"/>
  <c r="C104" i="20"/>
  <c r="P101" i="20"/>
  <c r="H101" i="20"/>
  <c r="I101" i="20"/>
  <c r="H103" i="19"/>
  <c r="I103" i="19"/>
  <c r="P103" i="19"/>
  <c r="AE103" i="19" s="1"/>
  <c r="F104" i="19"/>
  <c r="AG105" i="19"/>
  <c r="AF105" i="19"/>
  <c r="AM105" i="19"/>
  <c r="AN105" i="19"/>
  <c r="AL105" i="19"/>
  <c r="AK105" i="19"/>
  <c r="AP105" i="19"/>
  <c r="AO105" i="19"/>
  <c r="E105" i="19"/>
  <c r="AD106" i="19"/>
  <c r="C106" i="19"/>
  <c r="AL105" i="17"/>
  <c r="AM105" i="17"/>
  <c r="H104" i="17"/>
  <c r="Q104" i="17" s="1"/>
  <c r="G104" i="17"/>
  <c r="AJ105" i="17"/>
  <c r="O104" i="17"/>
  <c r="AX104" i="17" s="1"/>
  <c r="N104" i="17"/>
  <c r="W102" i="17"/>
  <c r="X102" i="17" s="1"/>
  <c r="Y102" i="17" s="1"/>
  <c r="AO105" i="17"/>
  <c r="AN105" i="17"/>
  <c r="E105" i="17"/>
  <c r="L105" i="17" s="1"/>
  <c r="AC106" i="17"/>
  <c r="C106" i="17"/>
  <c r="V102" i="19" l="1"/>
  <c r="V100" i="20"/>
  <c r="G104" i="19"/>
  <c r="L104" i="19"/>
  <c r="Q101" i="20"/>
  <c r="O101" i="20"/>
  <c r="R101" i="20"/>
  <c r="R103" i="19"/>
  <c r="Q103" i="19"/>
  <c r="AH101" i="20"/>
  <c r="BA101" i="20"/>
  <c r="AC105" i="20"/>
  <c r="D104" i="20"/>
  <c r="G102" i="20"/>
  <c r="BF102" i="20" s="1"/>
  <c r="U102" i="20" s="1"/>
  <c r="J101" i="20"/>
  <c r="J103" i="19"/>
  <c r="O103" i="19"/>
  <c r="BA103" i="19"/>
  <c r="U103" i="19" s="1"/>
  <c r="AH103" i="19"/>
  <c r="D106" i="19"/>
  <c r="AC107" i="19"/>
  <c r="M105" i="17"/>
  <c r="I104" i="17"/>
  <c r="P104" i="17"/>
  <c r="S104" i="17" s="1"/>
  <c r="U104" i="17" s="1"/>
  <c r="D106" i="17"/>
  <c r="AB107" i="17"/>
  <c r="W106" i="19" l="1"/>
  <c r="F106" i="17"/>
  <c r="T106" i="17"/>
  <c r="V106" i="17"/>
  <c r="K106" i="17"/>
  <c r="T101" i="20"/>
  <c r="AI101" i="20" s="1"/>
  <c r="X100" i="20" s="1"/>
  <c r="Y100" i="20" s="1"/>
  <c r="Z100" i="20" s="1"/>
  <c r="AJ104" i="20"/>
  <c r="L104" i="20"/>
  <c r="F103" i="20"/>
  <c r="M104" i="19"/>
  <c r="N104" i="19"/>
  <c r="T103" i="19"/>
  <c r="V103" i="19" s="1"/>
  <c r="P102" i="20"/>
  <c r="I102" i="20"/>
  <c r="H102" i="20"/>
  <c r="AP104" i="20"/>
  <c r="AN104" i="20"/>
  <c r="AL104" i="20"/>
  <c r="AG104" i="20"/>
  <c r="E104" i="20"/>
  <c r="W104" i="20" s="1"/>
  <c r="AO104" i="20"/>
  <c r="AM104" i="20"/>
  <c r="AK104" i="20"/>
  <c r="AF104" i="20"/>
  <c r="N102" i="20"/>
  <c r="M102" i="20"/>
  <c r="AD105" i="20"/>
  <c r="C105" i="20"/>
  <c r="H104" i="19"/>
  <c r="I104" i="19"/>
  <c r="P104" i="19"/>
  <c r="AE104" i="19" s="1"/>
  <c r="F105" i="19"/>
  <c r="AN106" i="19"/>
  <c r="AL106" i="19"/>
  <c r="AG106" i="19"/>
  <c r="AF106" i="19"/>
  <c r="AM106" i="19"/>
  <c r="AK106" i="19"/>
  <c r="AP106" i="19"/>
  <c r="AO106" i="19"/>
  <c r="E106" i="19"/>
  <c r="AD107" i="19"/>
  <c r="C107" i="19"/>
  <c r="AM106" i="17"/>
  <c r="AL106" i="17"/>
  <c r="G105" i="17"/>
  <c r="H105" i="17"/>
  <c r="Q105" i="17" s="1"/>
  <c r="AJ106" i="17"/>
  <c r="O105" i="17"/>
  <c r="AX105" i="17" s="1"/>
  <c r="N105" i="17"/>
  <c r="W103" i="17"/>
  <c r="X103" i="17" s="1"/>
  <c r="Y103" i="17" s="1"/>
  <c r="AO106" i="17"/>
  <c r="AN106" i="17"/>
  <c r="E106" i="17"/>
  <c r="M106" i="17" s="1"/>
  <c r="AC107" i="17"/>
  <c r="C107" i="17"/>
  <c r="G105" i="19" l="1"/>
  <c r="L105" i="19"/>
  <c r="V101" i="20"/>
  <c r="O102" i="20"/>
  <c r="AI103" i="19"/>
  <c r="X102" i="19" s="1"/>
  <c r="Y102" i="19" s="1"/>
  <c r="Z102" i="19" s="1"/>
  <c r="D105" i="20"/>
  <c r="AC106" i="20"/>
  <c r="BA102" i="20"/>
  <c r="AH102" i="20"/>
  <c r="R102" i="20"/>
  <c r="G103" i="20"/>
  <c r="BF103" i="20" s="1"/>
  <c r="U103" i="20" s="1"/>
  <c r="Q102" i="20"/>
  <c r="J102" i="20"/>
  <c r="J104" i="19"/>
  <c r="R104" i="19"/>
  <c r="Q104" i="19"/>
  <c r="O104" i="19"/>
  <c r="BA104" i="19"/>
  <c r="U104" i="19" s="1"/>
  <c r="AH104" i="19"/>
  <c r="AC108" i="19"/>
  <c r="D107" i="19"/>
  <c r="L106" i="17"/>
  <c r="I105" i="17"/>
  <c r="P105" i="17"/>
  <c r="S105" i="17" s="1"/>
  <c r="U105" i="17" s="1"/>
  <c r="D107" i="17"/>
  <c r="AB108" i="17"/>
  <c r="W107" i="19" l="1"/>
  <c r="F107" i="17"/>
  <c r="K107" i="17"/>
  <c r="T107" i="17"/>
  <c r="V107" i="17"/>
  <c r="AJ105" i="20"/>
  <c r="L105" i="20"/>
  <c r="F104" i="20"/>
  <c r="T102" i="20"/>
  <c r="AI102" i="20" s="1"/>
  <c r="X101" i="20" s="1"/>
  <c r="Y101" i="20" s="1"/>
  <c r="Z101" i="20" s="1"/>
  <c r="N105" i="19"/>
  <c r="M105" i="19"/>
  <c r="M103" i="20"/>
  <c r="N103" i="20"/>
  <c r="AO105" i="20"/>
  <c r="AM105" i="20"/>
  <c r="AK105" i="20"/>
  <c r="AF105" i="20"/>
  <c r="AP105" i="20"/>
  <c r="AN105" i="20"/>
  <c r="AL105" i="20"/>
  <c r="AG105" i="20"/>
  <c r="E105" i="20"/>
  <c r="W105" i="20" s="1"/>
  <c r="P103" i="20"/>
  <c r="I103" i="20"/>
  <c r="H103" i="20"/>
  <c r="AD106" i="20"/>
  <c r="C106" i="20"/>
  <c r="T104" i="19"/>
  <c r="V104" i="19" s="1"/>
  <c r="H105" i="19"/>
  <c r="I105" i="19"/>
  <c r="P105" i="19"/>
  <c r="F106" i="19"/>
  <c r="AG107" i="19"/>
  <c r="AF107" i="19"/>
  <c r="AM107" i="19"/>
  <c r="AN107" i="19"/>
  <c r="AL107" i="19"/>
  <c r="AK107" i="19"/>
  <c r="C108" i="19"/>
  <c r="AD108" i="19"/>
  <c r="AP107" i="19"/>
  <c r="AO107" i="19"/>
  <c r="E107" i="19"/>
  <c r="AL107" i="17"/>
  <c r="AM107" i="17"/>
  <c r="H106" i="17"/>
  <c r="Q106" i="17" s="1"/>
  <c r="G106" i="17"/>
  <c r="AJ107" i="17"/>
  <c r="O106" i="17"/>
  <c r="AX106" i="17" s="1"/>
  <c r="N106" i="17"/>
  <c r="W104" i="17"/>
  <c r="X104" i="17" s="1"/>
  <c r="Y104" i="17" s="1"/>
  <c r="AO107" i="17"/>
  <c r="AN107" i="17"/>
  <c r="E107" i="17"/>
  <c r="L107" i="17" s="1"/>
  <c r="AC108" i="17"/>
  <c r="C108" i="17"/>
  <c r="L106" i="19" l="1"/>
  <c r="G106" i="19"/>
  <c r="Q103" i="20"/>
  <c r="V102" i="20"/>
  <c r="R103" i="20"/>
  <c r="O103" i="20"/>
  <c r="AE105" i="19"/>
  <c r="BA105" i="19"/>
  <c r="U105" i="19" s="1"/>
  <c r="O105" i="19"/>
  <c r="R105" i="19"/>
  <c r="AI104" i="19"/>
  <c r="X103" i="19" s="1"/>
  <c r="Y103" i="19" s="1"/>
  <c r="Z103" i="19" s="1"/>
  <c r="AC107" i="20"/>
  <c r="D106" i="20"/>
  <c r="AH103" i="20"/>
  <c r="BA103" i="20"/>
  <c r="G104" i="20"/>
  <c r="BF104" i="20" s="1"/>
  <c r="U104" i="20" s="1"/>
  <c r="J103" i="20"/>
  <c r="Q105" i="19"/>
  <c r="J105" i="19"/>
  <c r="AH105" i="19"/>
  <c r="AC109" i="19"/>
  <c r="D108" i="19"/>
  <c r="M107" i="17"/>
  <c r="I106" i="17"/>
  <c r="P106" i="17"/>
  <c r="S106" i="17" s="1"/>
  <c r="U106" i="17" s="1"/>
  <c r="D108" i="17"/>
  <c r="AB109" i="17"/>
  <c r="W108" i="19" l="1"/>
  <c r="F108" i="17"/>
  <c r="K108" i="17"/>
  <c r="T108" i="17"/>
  <c r="V108" i="17"/>
  <c r="AJ106" i="20"/>
  <c r="T103" i="20"/>
  <c r="AI103" i="20" s="1"/>
  <c r="X102" i="20" s="1"/>
  <c r="Y102" i="20" s="1"/>
  <c r="Z102" i="20" s="1"/>
  <c r="L106" i="20"/>
  <c r="F105" i="20"/>
  <c r="M106" i="19"/>
  <c r="N106" i="19"/>
  <c r="T105" i="19"/>
  <c r="V105" i="19" s="1"/>
  <c r="P104" i="20"/>
  <c r="I104" i="20"/>
  <c r="H104" i="20"/>
  <c r="AD107" i="20"/>
  <c r="C107" i="20"/>
  <c r="M104" i="20"/>
  <c r="N104" i="20"/>
  <c r="AP106" i="20"/>
  <c r="AN106" i="20"/>
  <c r="AL106" i="20"/>
  <c r="AG106" i="20"/>
  <c r="E106" i="20"/>
  <c r="W106" i="20" s="1"/>
  <c r="AO106" i="20"/>
  <c r="AM106" i="20"/>
  <c r="AK106" i="20"/>
  <c r="AF106" i="20"/>
  <c r="H106" i="19"/>
  <c r="I106" i="19"/>
  <c r="P106" i="19"/>
  <c r="F107" i="19"/>
  <c r="AN108" i="19"/>
  <c r="AL108" i="19"/>
  <c r="AG108" i="19"/>
  <c r="AF108" i="19"/>
  <c r="AM108" i="19"/>
  <c r="AK108" i="19"/>
  <c r="AO108" i="19"/>
  <c r="E108" i="19"/>
  <c r="AP108" i="19"/>
  <c r="C109" i="19"/>
  <c r="AD109" i="19"/>
  <c r="AM108" i="17"/>
  <c r="AL108" i="17"/>
  <c r="G107" i="17"/>
  <c r="H107" i="17"/>
  <c r="Q107" i="17" s="1"/>
  <c r="AJ108" i="17"/>
  <c r="O107" i="17"/>
  <c r="AX107" i="17" s="1"/>
  <c r="N107" i="17"/>
  <c r="W105" i="17"/>
  <c r="X105" i="17" s="1"/>
  <c r="Y105" i="17" s="1"/>
  <c r="AO108" i="17"/>
  <c r="AN108" i="17"/>
  <c r="E108" i="17"/>
  <c r="M108" i="17" s="1"/>
  <c r="AC109" i="17"/>
  <c r="C109" i="17"/>
  <c r="V103" i="20" l="1"/>
  <c r="G107" i="19"/>
  <c r="L107" i="19"/>
  <c r="O104" i="20"/>
  <c r="AE106" i="19"/>
  <c r="BA106" i="19"/>
  <c r="U106" i="19" s="1"/>
  <c r="AI105" i="19"/>
  <c r="X104" i="19" s="1"/>
  <c r="Y104" i="19" s="1"/>
  <c r="Z104" i="19" s="1"/>
  <c r="G105" i="20"/>
  <c r="BF105" i="20" s="1"/>
  <c r="U105" i="20" s="1"/>
  <c r="BA104" i="20"/>
  <c r="AH104" i="20"/>
  <c r="R104" i="20"/>
  <c r="AC108" i="20"/>
  <c r="D107" i="20"/>
  <c r="Q104" i="20"/>
  <c r="J104" i="20"/>
  <c r="O106" i="19"/>
  <c r="J106" i="19"/>
  <c r="AH106" i="19"/>
  <c r="R106" i="19"/>
  <c r="Q106" i="19"/>
  <c r="AC110" i="19"/>
  <c r="D109" i="19"/>
  <c r="L108" i="17"/>
  <c r="I107" i="17"/>
  <c r="P107" i="17"/>
  <c r="S107" i="17" s="1"/>
  <c r="D109" i="17"/>
  <c r="AB110" i="17"/>
  <c r="W109" i="19" l="1"/>
  <c r="F109" i="17"/>
  <c r="V109" i="17"/>
  <c r="K109" i="17"/>
  <c r="T109" i="17"/>
  <c r="AJ107" i="20"/>
  <c r="L107" i="20"/>
  <c r="F106" i="20"/>
  <c r="T104" i="20"/>
  <c r="AI104" i="20" s="1"/>
  <c r="X103" i="20" s="1"/>
  <c r="Y103" i="20" s="1"/>
  <c r="Z103" i="20" s="1"/>
  <c r="N107" i="19"/>
  <c r="M107" i="19"/>
  <c r="AD108" i="20"/>
  <c r="C108" i="20"/>
  <c r="M105" i="20"/>
  <c r="N105" i="20"/>
  <c r="AO107" i="20"/>
  <c r="AM107" i="20"/>
  <c r="AK107" i="20"/>
  <c r="AF107" i="20"/>
  <c r="AP107" i="20"/>
  <c r="AN107" i="20"/>
  <c r="AL107" i="20"/>
  <c r="AG107" i="20"/>
  <c r="E107" i="20"/>
  <c r="W107" i="20" s="1"/>
  <c r="P105" i="20"/>
  <c r="I105" i="20"/>
  <c r="H105" i="20"/>
  <c r="T106" i="19"/>
  <c r="V106" i="19" s="1"/>
  <c r="H107" i="19"/>
  <c r="I107" i="19"/>
  <c r="P107" i="19"/>
  <c r="F108" i="19"/>
  <c r="AG109" i="19"/>
  <c r="AF109" i="19"/>
  <c r="AM109" i="19"/>
  <c r="AN109" i="19"/>
  <c r="AL109" i="19"/>
  <c r="AK109" i="19"/>
  <c r="C110" i="19"/>
  <c r="AD110" i="19"/>
  <c r="AO109" i="19"/>
  <c r="E109" i="19"/>
  <c r="AP109" i="19"/>
  <c r="AL109" i="17"/>
  <c r="AM109" i="17"/>
  <c r="H108" i="17"/>
  <c r="Q108" i="17" s="1"/>
  <c r="G108" i="17"/>
  <c r="AJ109" i="17"/>
  <c r="O108" i="17"/>
  <c r="AX108" i="17" s="1"/>
  <c r="W106" i="17"/>
  <c r="X106" i="17" s="1"/>
  <c r="Y106" i="17" s="1"/>
  <c r="N108" i="17"/>
  <c r="AO109" i="17"/>
  <c r="AN109" i="17"/>
  <c r="E109" i="17"/>
  <c r="L109" i="17" s="1"/>
  <c r="AC110" i="17"/>
  <c r="C110" i="17"/>
  <c r="G108" i="19" l="1"/>
  <c r="L108" i="19"/>
  <c r="Q105" i="20"/>
  <c r="V104" i="20"/>
  <c r="R105" i="20"/>
  <c r="O105" i="20"/>
  <c r="AE107" i="19"/>
  <c r="BA107" i="19"/>
  <c r="U107" i="19" s="1"/>
  <c r="R107" i="19"/>
  <c r="AH105" i="20"/>
  <c r="G106" i="20"/>
  <c r="BF106" i="20" s="1"/>
  <c r="U106" i="20" s="1"/>
  <c r="AC109" i="20"/>
  <c r="D108" i="20"/>
  <c r="J105" i="20"/>
  <c r="J107" i="19"/>
  <c r="Q107" i="19"/>
  <c r="O107" i="19"/>
  <c r="AI106" i="19"/>
  <c r="X105" i="19" s="1"/>
  <c r="Y105" i="19" s="1"/>
  <c r="Z105" i="19" s="1"/>
  <c r="AH107" i="19"/>
  <c r="AC111" i="19"/>
  <c r="D110" i="19"/>
  <c r="M109" i="17"/>
  <c r="I108" i="17"/>
  <c r="P108" i="17"/>
  <c r="S108" i="17" s="1"/>
  <c r="U108" i="17" s="1"/>
  <c r="D110" i="17"/>
  <c r="AB111" i="17"/>
  <c r="W110" i="19" l="1"/>
  <c r="T105" i="20"/>
  <c r="AI105" i="20" s="1"/>
  <c r="X104" i="20" s="1"/>
  <c r="Y104" i="20" s="1"/>
  <c r="Z104" i="20" s="1"/>
  <c r="F110" i="17"/>
  <c r="K110" i="17"/>
  <c r="V110" i="17"/>
  <c r="T110" i="17"/>
  <c r="AJ108" i="20"/>
  <c r="L108" i="20"/>
  <c r="F107" i="20"/>
  <c r="M108" i="19"/>
  <c r="N108" i="19"/>
  <c r="T107" i="19"/>
  <c r="V107" i="19" s="1"/>
  <c r="AD109" i="20"/>
  <c r="C109" i="20"/>
  <c r="N106" i="20"/>
  <c r="M106" i="20"/>
  <c r="AP108" i="20"/>
  <c r="AN108" i="20"/>
  <c r="AL108" i="20"/>
  <c r="AG108" i="20"/>
  <c r="AM108" i="20"/>
  <c r="E108" i="20"/>
  <c r="W108" i="20" s="1"/>
  <c r="AO108" i="20"/>
  <c r="AK108" i="20"/>
  <c r="AF108" i="20"/>
  <c r="P106" i="20"/>
  <c r="I106" i="20"/>
  <c r="H106" i="20"/>
  <c r="H108" i="19"/>
  <c r="I108" i="19"/>
  <c r="P108" i="19"/>
  <c r="F109" i="19"/>
  <c r="AN110" i="19"/>
  <c r="AL110" i="19"/>
  <c r="AG110" i="19"/>
  <c r="AF110" i="19"/>
  <c r="AM110" i="19"/>
  <c r="AK110" i="19"/>
  <c r="C111" i="19"/>
  <c r="AD111" i="19"/>
  <c r="AO110" i="19"/>
  <c r="E110" i="19"/>
  <c r="AP110" i="19"/>
  <c r="AM110" i="17"/>
  <c r="AL110" i="17"/>
  <c r="G109" i="17"/>
  <c r="H109" i="17"/>
  <c r="Q109" i="17" s="1"/>
  <c r="AJ110" i="17"/>
  <c r="O109" i="17"/>
  <c r="AX109" i="17" s="1"/>
  <c r="N109" i="17"/>
  <c r="AO110" i="17"/>
  <c r="AN110" i="17"/>
  <c r="E110" i="17"/>
  <c r="M110" i="17" s="1"/>
  <c r="AC111" i="17"/>
  <c r="C111" i="17"/>
  <c r="V105" i="20" l="1"/>
  <c r="L109" i="19"/>
  <c r="G109" i="19"/>
  <c r="Q106" i="20"/>
  <c r="R106" i="20"/>
  <c r="O106" i="20"/>
  <c r="AE108" i="19"/>
  <c r="BA108" i="19"/>
  <c r="U108" i="19" s="1"/>
  <c r="Q108" i="19"/>
  <c r="AI107" i="19"/>
  <c r="X106" i="19" s="1"/>
  <c r="Y106" i="19" s="1"/>
  <c r="Z106" i="19" s="1"/>
  <c r="AH106" i="20"/>
  <c r="G107" i="20"/>
  <c r="BF107" i="20" s="1"/>
  <c r="U107" i="20" s="1"/>
  <c r="J106" i="20"/>
  <c r="AC110" i="20"/>
  <c r="D109" i="20"/>
  <c r="J108" i="19"/>
  <c r="O108" i="19"/>
  <c r="AH108" i="19"/>
  <c r="R108" i="19"/>
  <c r="AC112" i="19"/>
  <c r="D111" i="19"/>
  <c r="L110" i="17"/>
  <c r="I109" i="17"/>
  <c r="P109" i="17"/>
  <c r="S109" i="17" s="1"/>
  <c r="U109" i="17" s="1"/>
  <c r="D111" i="17"/>
  <c r="AB112" i="17"/>
  <c r="W111" i="19" l="1"/>
  <c r="F111" i="17"/>
  <c r="K111" i="17"/>
  <c r="V111" i="17"/>
  <c r="T111" i="17"/>
  <c r="AJ109" i="20"/>
  <c r="T106" i="20"/>
  <c r="AI106" i="20" s="1"/>
  <c r="X105" i="20" s="1"/>
  <c r="Y105" i="20" s="1"/>
  <c r="Z105" i="20" s="1"/>
  <c r="L109" i="20"/>
  <c r="F108" i="20"/>
  <c r="T108" i="19"/>
  <c r="V108" i="19" s="1"/>
  <c r="N109" i="19"/>
  <c r="M109" i="19"/>
  <c r="AD110" i="20"/>
  <c r="C110" i="20"/>
  <c r="M107" i="20"/>
  <c r="N107" i="20"/>
  <c r="AP109" i="20"/>
  <c r="AN109" i="20"/>
  <c r="AL109" i="20"/>
  <c r="AG109" i="20"/>
  <c r="E109" i="20"/>
  <c r="W109" i="20" s="1"/>
  <c r="AO109" i="20"/>
  <c r="AM109" i="20"/>
  <c r="AK109" i="20"/>
  <c r="AF109" i="20"/>
  <c r="P107" i="20"/>
  <c r="I107" i="20"/>
  <c r="H107" i="20"/>
  <c r="V106" i="20"/>
  <c r="H109" i="19"/>
  <c r="I109" i="19"/>
  <c r="P109" i="19"/>
  <c r="F110" i="19"/>
  <c r="AG111" i="19"/>
  <c r="AF111" i="19"/>
  <c r="AM111" i="19"/>
  <c r="AN111" i="19"/>
  <c r="AL111" i="19"/>
  <c r="AK111" i="19"/>
  <c r="C112" i="19"/>
  <c r="AD112" i="19"/>
  <c r="AO111" i="19"/>
  <c r="E111" i="19"/>
  <c r="AP111" i="19"/>
  <c r="AL111" i="17"/>
  <c r="AM111" i="17"/>
  <c r="H110" i="17"/>
  <c r="Q110" i="17" s="1"/>
  <c r="G110" i="17"/>
  <c r="AJ111" i="17"/>
  <c r="O110" i="17"/>
  <c r="AX110" i="17" s="1"/>
  <c r="N110" i="17"/>
  <c r="W108" i="17"/>
  <c r="X108" i="17" s="1"/>
  <c r="Y108" i="17" s="1"/>
  <c r="AO111" i="17"/>
  <c r="AN111" i="17"/>
  <c r="E111" i="17"/>
  <c r="L111" i="17" s="1"/>
  <c r="AC112" i="17"/>
  <c r="C112" i="17"/>
  <c r="L110" i="19" l="1"/>
  <c r="G110" i="19"/>
  <c r="AI108" i="19"/>
  <c r="X107" i="19" s="1"/>
  <c r="Y107" i="19" s="1"/>
  <c r="Z107" i="19" s="1"/>
  <c r="Q107" i="20"/>
  <c r="R107" i="20"/>
  <c r="O107" i="20"/>
  <c r="AE109" i="19"/>
  <c r="BA109" i="19"/>
  <c r="U109" i="19" s="1"/>
  <c r="AH107" i="20"/>
  <c r="G108" i="20"/>
  <c r="BF108" i="20" s="1"/>
  <c r="U108" i="20" s="1"/>
  <c r="AC111" i="20"/>
  <c r="D110" i="20"/>
  <c r="J107" i="20"/>
  <c r="O109" i="19"/>
  <c r="AH109" i="19"/>
  <c r="R109" i="19"/>
  <c r="J109" i="19"/>
  <c r="Q109" i="19"/>
  <c r="AC113" i="19"/>
  <c r="D112" i="19"/>
  <c r="M111" i="17"/>
  <c r="I110" i="17"/>
  <c r="P110" i="17"/>
  <c r="S110" i="17" s="1"/>
  <c r="U110" i="17" s="1"/>
  <c r="D112" i="17"/>
  <c r="AB113" i="17"/>
  <c r="W112" i="19" l="1"/>
  <c r="F112" i="17"/>
  <c r="V112" i="17"/>
  <c r="T112" i="17"/>
  <c r="K112" i="17"/>
  <c r="AJ110" i="20"/>
  <c r="L110" i="20"/>
  <c r="F109" i="20"/>
  <c r="T109" i="19"/>
  <c r="AI109" i="19" s="1"/>
  <c r="T107" i="20"/>
  <c r="AI107" i="20" s="1"/>
  <c r="X106" i="20" s="1"/>
  <c r="Y106" i="20" s="1"/>
  <c r="Z106" i="20" s="1"/>
  <c r="M110" i="19"/>
  <c r="N110" i="19"/>
  <c r="C111" i="20"/>
  <c r="AD111" i="20"/>
  <c r="N108" i="20"/>
  <c r="M108" i="20"/>
  <c r="AO110" i="20"/>
  <c r="AM110" i="20"/>
  <c r="AK110" i="20"/>
  <c r="AF110" i="20"/>
  <c r="AP110" i="20"/>
  <c r="AN110" i="20"/>
  <c r="AL110" i="20"/>
  <c r="AG110" i="20"/>
  <c r="E110" i="20"/>
  <c r="W110" i="20" s="1"/>
  <c r="P108" i="20"/>
  <c r="I108" i="20"/>
  <c r="H108" i="20"/>
  <c r="V109" i="19"/>
  <c r="H110" i="19"/>
  <c r="I110" i="19"/>
  <c r="P110" i="19"/>
  <c r="X108" i="19"/>
  <c r="Y108" i="19" s="1"/>
  <c r="Z108" i="19" s="1"/>
  <c r="F111" i="19"/>
  <c r="AN112" i="19"/>
  <c r="AL112" i="19"/>
  <c r="AG112" i="19"/>
  <c r="AF112" i="19"/>
  <c r="AM112" i="19"/>
  <c r="AK112" i="19"/>
  <c r="C113" i="19"/>
  <c r="AD113" i="19"/>
  <c r="AO112" i="19"/>
  <c r="E112" i="19"/>
  <c r="AP112" i="19"/>
  <c r="AM112" i="17"/>
  <c r="AL112" i="17"/>
  <c r="G111" i="17"/>
  <c r="H111" i="17"/>
  <c r="Q111" i="17" s="1"/>
  <c r="AJ112" i="17"/>
  <c r="O111" i="17"/>
  <c r="AX111" i="17" s="1"/>
  <c r="W109" i="17"/>
  <c r="X109" i="17" s="1"/>
  <c r="Y109" i="17" s="1"/>
  <c r="N111" i="17"/>
  <c r="AO112" i="17"/>
  <c r="AF112" i="17"/>
  <c r="W112" i="17"/>
  <c r="AN112" i="17"/>
  <c r="AE112" i="17"/>
  <c r="E112" i="17"/>
  <c r="M112" i="17" s="1"/>
  <c r="AC113" i="17"/>
  <c r="C113" i="17"/>
  <c r="G111" i="19" l="1"/>
  <c r="L111" i="19"/>
  <c r="Q108" i="20"/>
  <c r="R108" i="20"/>
  <c r="V107" i="20"/>
  <c r="O108" i="20"/>
  <c r="AE110" i="19"/>
  <c r="BA110" i="19"/>
  <c r="U110" i="19" s="1"/>
  <c r="AH108" i="20"/>
  <c r="G109" i="20"/>
  <c r="BF109" i="20" s="1"/>
  <c r="U109" i="20" s="1"/>
  <c r="AC112" i="20"/>
  <c r="D111" i="20"/>
  <c r="J108" i="20"/>
  <c r="O110" i="19"/>
  <c r="D113" i="19"/>
  <c r="AC114" i="19"/>
  <c r="C114" i="19" s="1"/>
  <c r="D114" i="19" s="1"/>
  <c r="R110" i="19"/>
  <c r="AH110" i="19"/>
  <c r="J110" i="19"/>
  <c r="Q110" i="19"/>
  <c r="L112" i="17"/>
  <c r="D113" i="17"/>
  <c r="AB114" i="17"/>
  <c r="I111" i="17"/>
  <c r="P111" i="17"/>
  <c r="S111" i="17" s="1"/>
  <c r="U111" i="17" s="1"/>
  <c r="W113" i="19" l="1"/>
  <c r="W114" i="19" s="1"/>
  <c r="F113" i="17"/>
  <c r="V113" i="17"/>
  <c r="T113" i="17"/>
  <c r="K113" i="17"/>
  <c r="AM113" i="19"/>
  <c r="AG113" i="19"/>
  <c r="AP113" i="19"/>
  <c r="AL113" i="19"/>
  <c r="AJ111" i="20"/>
  <c r="T108" i="20"/>
  <c r="AI108" i="20" s="1"/>
  <c r="X107" i="20" s="1"/>
  <c r="Y107" i="20" s="1"/>
  <c r="Z107" i="20" s="1"/>
  <c r="L111" i="20"/>
  <c r="F110" i="20"/>
  <c r="N111" i="19"/>
  <c r="M111" i="19"/>
  <c r="E114" i="19"/>
  <c r="AF113" i="19"/>
  <c r="F112" i="19"/>
  <c r="E113" i="19"/>
  <c r="F113" i="19" s="1"/>
  <c r="C112" i="20"/>
  <c r="AD112" i="20"/>
  <c r="M109" i="20"/>
  <c r="N109" i="20"/>
  <c r="AO111" i="20"/>
  <c r="AM111" i="20"/>
  <c r="AK111" i="20"/>
  <c r="AF111" i="20"/>
  <c r="E111" i="20"/>
  <c r="W111" i="20" s="1"/>
  <c r="AP111" i="20"/>
  <c r="AN111" i="20"/>
  <c r="AL111" i="20"/>
  <c r="AG111" i="20"/>
  <c r="P109" i="20"/>
  <c r="H109" i="20"/>
  <c r="I109" i="20"/>
  <c r="AD114" i="19"/>
  <c r="AO113" i="19"/>
  <c r="AK113" i="19"/>
  <c r="AN113" i="19"/>
  <c r="T110" i="19"/>
  <c r="V110" i="19" s="1"/>
  <c r="H111" i="19"/>
  <c r="I111" i="19"/>
  <c r="P111" i="19"/>
  <c r="AL113" i="17"/>
  <c r="AM113" i="17"/>
  <c r="H112" i="17"/>
  <c r="G112" i="17"/>
  <c r="E113" i="17"/>
  <c r="AJ113" i="17"/>
  <c r="AC114" i="17"/>
  <c r="C114" i="17"/>
  <c r="O112" i="17"/>
  <c r="W110" i="17"/>
  <c r="N112" i="17"/>
  <c r="V108" i="20" l="1"/>
  <c r="L112" i="19"/>
  <c r="M112" i="19" s="1"/>
  <c r="G112" i="19"/>
  <c r="G113" i="19" s="1"/>
  <c r="R109" i="20"/>
  <c r="Q109" i="20"/>
  <c r="O109" i="20"/>
  <c r="AE111" i="19"/>
  <c r="BA111" i="19"/>
  <c r="U111" i="19" s="1"/>
  <c r="R111" i="19"/>
  <c r="Q111" i="19"/>
  <c r="AI110" i="19"/>
  <c r="X109" i="19" s="1"/>
  <c r="Y109" i="19" s="1"/>
  <c r="Z109" i="19" s="1"/>
  <c r="AH109" i="20"/>
  <c r="G110" i="20"/>
  <c r="BF110" i="20" s="1"/>
  <c r="U110" i="20" s="1"/>
  <c r="AC113" i="20"/>
  <c r="D112" i="20"/>
  <c r="J109" i="20"/>
  <c r="AC115" i="19"/>
  <c r="C115" i="19" s="1"/>
  <c r="D115" i="19" s="1"/>
  <c r="O111" i="19"/>
  <c r="AH111" i="19"/>
  <c r="J111" i="19"/>
  <c r="AG112" i="17"/>
  <c r="AX112" i="17"/>
  <c r="M113" i="17"/>
  <c r="L113" i="17"/>
  <c r="AB115" i="17"/>
  <c r="D114" i="17"/>
  <c r="Q112" i="17"/>
  <c r="X110" i="17"/>
  <c r="Y110" i="17" s="1"/>
  <c r="I112" i="17"/>
  <c r="P112" i="17"/>
  <c r="P112" i="19" l="1"/>
  <c r="AE112" i="19" s="1"/>
  <c r="I112" i="19"/>
  <c r="H112" i="19"/>
  <c r="Q112" i="19" s="1"/>
  <c r="N112" i="19"/>
  <c r="L113" i="19"/>
  <c r="M113" i="19" s="1"/>
  <c r="W115" i="19"/>
  <c r="F114" i="17"/>
  <c r="T114" i="17"/>
  <c r="V114" i="17"/>
  <c r="K114" i="17"/>
  <c r="AJ112" i="20"/>
  <c r="L112" i="20"/>
  <c r="F111" i="20"/>
  <c r="T109" i="20"/>
  <c r="AI109" i="20" s="1"/>
  <c r="X108" i="20" s="1"/>
  <c r="Y108" i="20" s="1"/>
  <c r="Z108" i="20" s="1"/>
  <c r="T111" i="19"/>
  <c r="AI111" i="19" s="1"/>
  <c r="X110" i="19" s="1"/>
  <c r="Y110" i="19" s="1"/>
  <c r="Z110" i="19" s="1"/>
  <c r="F114" i="19"/>
  <c r="E115" i="19"/>
  <c r="C113" i="20"/>
  <c r="AD113" i="20"/>
  <c r="M110" i="20"/>
  <c r="N110" i="20"/>
  <c r="AO112" i="20"/>
  <c r="AM112" i="20"/>
  <c r="AK112" i="20"/>
  <c r="AF112" i="20"/>
  <c r="E112" i="20"/>
  <c r="W112" i="20" s="1"/>
  <c r="AP112" i="20"/>
  <c r="AN112" i="20"/>
  <c r="AL112" i="20"/>
  <c r="AG112" i="20"/>
  <c r="P110" i="20"/>
  <c r="I110" i="20"/>
  <c r="H110" i="20"/>
  <c r="AO115" i="19"/>
  <c r="AF115" i="19"/>
  <c r="AN115" i="19"/>
  <c r="AP115" i="19"/>
  <c r="AM115" i="19"/>
  <c r="AG115" i="19"/>
  <c r="AK115" i="19"/>
  <c r="AL115" i="19"/>
  <c r="AC116" i="19"/>
  <c r="C116" i="19" s="1"/>
  <c r="D116" i="19" s="1"/>
  <c r="AD115" i="19"/>
  <c r="AG114" i="19"/>
  <c r="AN114" i="19"/>
  <c r="AL114" i="19"/>
  <c r="AP114" i="19"/>
  <c r="AF114" i="19"/>
  <c r="AO114" i="19"/>
  <c r="AK114" i="19"/>
  <c r="AM114" i="19"/>
  <c r="J112" i="19"/>
  <c r="I113" i="19"/>
  <c r="H113" i="19"/>
  <c r="P113" i="19"/>
  <c r="V111" i="19"/>
  <c r="AH112" i="19"/>
  <c r="AM114" i="17"/>
  <c r="AL114" i="17"/>
  <c r="E114" i="17"/>
  <c r="H113" i="17"/>
  <c r="O113" i="17"/>
  <c r="AX113" i="17" s="1"/>
  <c r="G113" i="17"/>
  <c r="S112" i="17"/>
  <c r="U112" i="17" s="1"/>
  <c r="X112" i="17" s="1"/>
  <c r="Y112" i="17" s="1"/>
  <c r="W114" i="17"/>
  <c r="AJ114" i="17"/>
  <c r="C115" i="17"/>
  <c r="AC115" i="17"/>
  <c r="BA112" i="19" l="1"/>
  <c r="U112" i="19" s="1"/>
  <c r="N113" i="19"/>
  <c r="O113" i="19" s="1"/>
  <c r="R112" i="19"/>
  <c r="T112" i="19" s="1"/>
  <c r="V112" i="19" s="1"/>
  <c r="O112" i="19"/>
  <c r="L114" i="19"/>
  <c r="G114" i="19"/>
  <c r="I114" i="19" s="1"/>
  <c r="W116" i="19"/>
  <c r="Q110" i="20"/>
  <c r="R110" i="20"/>
  <c r="V109" i="20"/>
  <c r="H114" i="17"/>
  <c r="O110" i="20"/>
  <c r="AE113" i="19"/>
  <c r="BA113" i="19"/>
  <c r="U113" i="19" s="1"/>
  <c r="F115" i="19"/>
  <c r="E116" i="19"/>
  <c r="AC114" i="20"/>
  <c r="D113" i="20"/>
  <c r="J110" i="20"/>
  <c r="AH110" i="20"/>
  <c r="G111" i="20"/>
  <c r="BF111" i="20" s="1"/>
  <c r="U111" i="20" s="1"/>
  <c r="J113" i="19"/>
  <c r="AK116" i="19"/>
  <c r="AL116" i="19"/>
  <c r="AO116" i="19"/>
  <c r="AF116" i="19"/>
  <c r="AG116" i="19"/>
  <c r="AN116" i="19"/>
  <c r="AP116" i="19"/>
  <c r="AM116" i="19"/>
  <c r="AC117" i="19"/>
  <c r="C117" i="19" s="1"/>
  <c r="D117" i="19" s="1"/>
  <c r="AD116" i="19"/>
  <c r="AH113" i="19"/>
  <c r="Q113" i="19"/>
  <c r="L114" i="17"/>
  <c r="M114" i="17"/>
  <c r="G114" i="17"/>
  <c r="AH112" i="17"/>
  <c r="W111" i="17" s="1"/>
  <c r="X111" i="17" s="1"/>
  <c r="Y111" i="17" s="1"/>
  <c r="AB116" i="17"/>
  <c r="D115" i="17"/>
  <c r="R113" i="19" l="1"/>
  <c r="H114" i="19"/>
  <c r="P114" i="19"/>
  <c r="BA114" i="19" s="1"/>
  <c r="U114" i="19" s="1"/>
  <c r="G115" i="19"/>
  <c r="L115" i="19"/>
  <c r="W117" i="19"/>
  <c r="F115" i="17"/>
  <c r="K115" i="17"/>
  <c r="T115" i="17"/>
  <c r="V115" i="17"/>
  <c r="O114" i="17"/>
  <c r="AX114" i="17" s="1"/>
  <c r="I114" i="17"/>
  <c r="Q114" i="17"/>
  <c r="AJ113" i="20"/>
  <c r="T110" i="20"/>
  <c r="AI110" i="20" s="1"/>
  <c r="X109" i="20" s="1"/>
  <c r="Y109" i="20" s="1"/>
  <c r="Z109" i="20" s="1"/>
  <c r="L113" i="20"/>
  <c r="F112" i="20"/>
  <c r="J114" i="19"/>
  <c r="AH114" i="19"/>
  <c r="F116" i="19"/>
  <c r="E117" i="19"/>
  <c r="M114" i="19"/>
  <c r="N114" i="19"/>
  <c r="R114" i="19" s="1"/>
  <c r="AI112" i="19"/>
  <c r="X111" i="19" s="1"/>
  <c r="Y111" i="19" s="1"/>
  <c r="Z111" i="19" s="1"/>
  <c r="N111" i="20"/>
  <c r="M111" i="20"/>
  <c r="C114" i="20"/>
  <c r="AD114" i="20"/>
  <c r="P111" i="20"/>
  <c r="I111" i="20"/>
  <c r="H111" i="20"/>
  <c r="AO113" i="20"/>
  <c r="AM113" i="20"/>
  <c r="AK113" i="20"/>
  <c r="AF113" i="20"/>
  <c r="E113" i="20"/>
  <c r="W113" i="20" s="1"/>
  <c r="AP113" i="20"/>
  <c r="AN113" i="20"/>
  <c r="AL113" i="20"/>
  <c r="AG113" i="20"/>
  <c r="T113" i="19"/>
  <c r="AI113" i="19" s="1"/>
  <c r="X112" i="19" s="1"/>
  <c r="Y112" i="19" s="1"/>
  <c r="Z112" i="19" s="1"/>
  <c r="AP117" i="19"/>
  <c r="AM117" i="19"/>
  <c r="AG117" i="19"/>
  <c r="AK117" i="19"/>
  <c r="AL117" i="19"/>
  <c r="AO117" i="19"/>
  <c r="AF117" i="19"/>
  <c r="AN117" i="19"/>
  <c r="AC118" i="19"/>
  <c r="C118" i="19" s="1"/>
  <c r="D118" i="19" s="1"/>
  <c r="AD117" i="19"/>
  <c r="N114" i="17"/>
  <c r="AL115" i="17"/>
  <c r="AM115" i="17"/>
  <c r="E115" i="17"/>
  <c r="P114" i="17"/>
  <c r="AJ115" i="17"/>
  <c r="W115" i="17"/>
  <c r="M115" i="17"/>
  <c r="C116" i="17"/>
  <c r="AC116" i="17"/>
  <c r="V113" i="19" l="1"/>
  <c r="V110" i="20"/>
  <c r="AE114" i="19"/>
  <c r="L116" i="19"/>
  <c r="G116" i="19"/>
  <c r="W118" i="19"/>
  <c r="S114" i="17"/>
  <c r="U114" i="17"/>
  <c r="X114" i="17" s="1"/>
  <c r="R111" i="20"/>
  <c r="O111" i="20"/>
  <c r="Q111" i="20"/>
  <c r="F117" i="19"/>
  <c r="E118" i="19"/>
  <c r="O114" i="19"/>
  <c r="Q114" i="19"/>
  <c r="T114" i="19" s="1"/>
  <c r="I115" i="19"/>
  <c r="H115" i="19"/>
  <c r="P115" i="19"/>
  <c r="BA115" i="19" s="1"/>
  <c r="U115" i="19" s="1"/>
  <c r="N115" i="19"/>
  <c r="M115" i="19"/>
  <c r="AH111" i="20"/>
  <c r="G112" i="20"/>
  <c r="BF112" i="20" s="1"/>
  <c r="U112" i="20" s="1"/>
  <c r="AC115" i="20"/>
  <c r="D114" i="20"/>
  <c r="J111" i="20"/>
  <c r="AN118" i="19"/>
  <c r="AP118" i="19"/>
  <c r="AM118" i="19"/>
  <c r="AG118" i="19"/>
  <c r="AK118" i="19"/>
  <c r="AL118" i="19"/>
  <c r="AO118" i="19"/>
  <c r="AF118" i="19"/>
  <c r="AC119" i="19"/>
  <c r="C119" i="19" s="1"/>
  <c r="D119" i="19" s="1"/>
  <c r="AD118" i="19"/>
  <c r="H115" i="17"/>
  <c r="Q115" i="17" s="1"/>
  <c r="G115" i="17"/>
  <c r="L115" i="17"/>
  <c r="O115" i="17"/>
  <c r="AX115" i="17" s="1"/>
  <c r="AB117" i="17"/>
  <c r="D116" i="17"/>
  <c r="G117" i="19" l="1"/>
  <c r="L117" i="19"/>
  <c r="W119" i="19"/>
  <c r="F116" i="17"/>
  <c r="K116" i="17"/>
  <c r="T116" i="17"/>
  <c r="V116" i="17"/>
  <c r="Y114" i="17"/>
  <c r="T111" i="20"/>
  <c r="AI111" i="20" s="1"/>
  <c r="X110" i="20" s="1"/>
  <c r="Y110" i="20" s="1"/>
  <c r="Z110" i="20" s="1"/>
  <c r="AJ114" i="20"/>
  <c r="L114" i="20"/>
  <c r="F113" i="20"/>
  <c r="Q115" i="19"/>
  <c r="H116" i="19"/>
  <c r="I116" i="19"/>
  <c r="P116" i="19"/>
  <c r="BA116" i="19" s="1"/>
  <c r="U116" i="19" s="1"/>
  <c r="J115" i="19"/>
  <c r="F118" i="19"/>
  <c r="E119" i="19"/>
  <c r="M116" i="19"/>
  <c r="N116" i="19"/>
  <c r="AE115" i="19"/>
  <c r="AH115" i="19"/>
  <c r="AI114" i="19"/>
  <c r="X113" i="19" s="1"/>
  <c r="Y113" i="19" s="1"/>
  <c r="Z113" i="19" s="1"/>
  <c r="V114" i="19"/>
  <c r="O115" i="19"/>
  <c r="R115" i="19"/>
  <c r="AO114" i="20"/>
  <c r="AM114" i="20"/>
  <c r="AK114" i="20"/>
  <c r="AF114" i="20"/>
  <c r="E114" i="20"/>
  <c r="W114" i="20" s="1"/>
  <c r="AP114" i="20"/>
  <c r="AN114" i="20"/>
  <c r="AL114" i="20"/>
  <c r="AG114" i="20"/>
  <c r="P112" i="20"/>
  <c r="I112" i="20"/>
  <c r="H112" i="20"/>
  <c r="C115" i="20"/>
  <c r="AD115" i="20"/>
  <c r="N112" i="20"/>
  <c r="M112" i="20"/>
  <c r="V111" i="20"/>
  <c r="AO119" i="19"/>
  <c r="AF119" i="19"/>
  <c r="AN119" i="19"/>
  <c r="AP119" i="19"/>
  <c r="AM119" i="19"/>
  <c r="AG119" i="19"/>
  <c r="AK119" i="19"/>
  <c r="AL119" i="19"/>
  <c r="AC120" i="19"/>
  <c r="C120" i="19" s="1"/>
  <c r="D120" i="19" s="1"/>
  <c r="AD119" i="19"/>
  <c r="AM116" i="17"/>
  <c r="AL116" i="17"/>
  <c r="I115" i="17"/>
  <c r="E116" i="17"/>
  <c r="P115" i="17"/>
  <c r="S115" i="17" s="1"/>
  <c r="N115" i="17"/>
  <c r="W116" i="17"/>
  <c r="AJ116" i="17"/>
  <c r="C117" i="17"/>
  <c r="AC117" i="17"/>
  <c r="L118" i="19" l="1"/>
  <c r="G118" i="19"/>
  <c r="W120" i="19"/>
  <c r="T115" i="19"/>
  <c r="AI115" i="19" s="1"/>
  <c r="X114" i="19" s="1"/>
  <c r="Y114" i="19" s="1"/>
  <c r="Z114" i="19" s="1"/>
  <c r="L116" i="17"/>
  <c r="G116" i="17"/>
  <c r="U115" i="17"/>
  <c r="X115" i="17" s="1"/>
  <c r="Y115" i="17" s="1"/>
  <c r="O112" i="20"/>
  <c r="O116" i="19"/>
  <c r="P117" i="19"/>
  <c r="BA117" i="19" s="1"/>
  <c r="U117" i="19" s="1"/>
  <c r="H117" i="19"/>
  <c r="I117" i="19"/>
  <c r="R116" i="19"/>
  <c r="Q116" i="19"/>
  <c r="F119" i="19"/>
  <c r="E120" i="19"/>
  <c r="N117" i="19"/>
  <c r="M117" i="19"/>
  <c r="AE116" i="19"/>
  <c r="AH116" i="19"/>
  <c r="J116" i="19"/>
  <c r="AH112" i="20"/>
  <c r="R112" i="20"/>
  <c r="AC116" i="20"/>
  <c r="D115" i="20"/>
  <c r="G113" i="20"/>
  <c r="BF113" i="20" s="1"/>
  <c r="U113" i="20" s="1"/>
  <c r="Q112" i="20"/>
  <c r="J112" i="20"/>
  <c r="AK120" i="19"/>
  <c r="AL120" i="19"/>
  <c r="AO120" i="19"/>
  <c r="AF120" i="19"/>
  <c r="AN120" i="19"/>
  <c r="AP120" i="19"/>
  <c r="AM120" i="19"/>
  <c r="AG120" i="19"/>
  <c r="AC121" i="19"/>
  <c r="C121" i="19" s="1"/>
  <c r="D121" i="19" s="1"/>
  <c r="AD120" i="19"/>
  <c r="H116" i="17"/>
  <c r="M116" i="17"/>
  <c r="O116" i="17"/>
  <c r="AX116" i="17" s="1"/>
  <c r="AB118" i="17"/>
  <c r="D117" i="17"/>
  <c r="V115" i="19" l="1"/>
  <c r="L119" i="19"/>
  <c r="G119" i="19"/>
  <c r="W121" i="19"/>
  <c r="F117" i="17"/>
  <c r="V117" i="17"/>
  <c r="K117" i="17"/>
  <c r="T117" i="17"/>
  <c r="I116" i="17"/>
  <c r="T112" i="20"/>
  <c r="AI112" i="20" s="1"/>
  <c r="X111" i="20" s="1"/>
  <c r="Y111" i="20" s="1"/>
  <c r="Z111" i="20" s="1"/>
  <c r="AJ115" i="20"/>
  <c r="L115" i="20"/>
  <c r="F114" i="20"/>
  <c r="T116" i="19"/>
  <c r="AI116" i="19" s="1"/>
  <c r="X115" i="19" s="1"/>
  <c r="Y115" i="19" s="1"/>
  <c r="Z115" i="19" s="1"/>
  <c r="P118" i="19"/>
  <c r="BA118" i="19" s="1"/>
  <c r="U118" i="19" s="1"/>
  <c r="I118" i="19"/>
  <c r="H118" i="19"/>
  <c r="AH117" i="19"/>
  <c r="AE117" i="19"/>
  <c r="R117" i="19"/>
  <c r="M118" i="19"/>
  <c r="N118" i="19"/>
  <c r="J117" i="19"/>
  <c r="Q117" i="19"/>
  <c r="O117" i="19"/>
  <c r="F120" i="19"/>
  <c r="E121" i="19"/>
  <c r="M113" i="20"/>
  <c r="N113" i="20"/>
  <c r="C116" i="20"/>
  <c r="AD116" i="20"/>
  <c r="P113" i="20"/>
  <c r="H113" i="20"/>
  <c r="I113" i="20"/>
  <c r="AO115" i="20"/>
  <c r="AM115" i="20"/>
  <c r="AK115" i="20"/>
  <c r="AF115" i="20"/>
  <c r="E115" i="20"/>
  <c r="W115" i="20" s="1"/>
  <c r="AP115" i="20"/>
  <c r="AN115" i="20"/>
  <c r="AL115" i="20"/>
  <c r="AG115" i="20"/>
  <c r="AP121" i="19"/>
  <c r="AM121" i="19"/>
  <c r="AG121" i="19"/>
  <c r="AK121" i="19"/>
  <c r="AL121" i="19"/>
  <c r="AO121" i="19"/>
  <c r="AF121" i="19"/>
  <c r="AN121" i="19"/>
  <c r="AC122" i="19"/>
  <c r="C122" i="19" s="1"/>
  <c r="D122" i="19" s="1"/>
  <c r="E122" i="19" s="1"/>
  <c r="AD121" i="19"/>
  <c r="Q116" i="17"/>
  <c r="AL117" i="17"/>
  <c r="AM117" i="17"/>
  <c r="E117" i="17"/>
  <c r="P116" i="17"/>
  <c r="N116" i="17"/>
  <c r="AJ117" i="17"/>
  <c r="W117" i="17"/>
  <c r="M117" i="17"/>
  <c r="C118" i="17"/>
  <c r="AC118" i="17"/>
  <c r="V112" i="20" l="1"/>
  <c r="V116" i="19"/>
  <c r="L120" i="19"/>
  <c r="G120" i="19"/>
  <c r="W122" i="19"/>
  <c r="Q113" i="20"/>
  <c r="T117" i="19"/>
  <c r="AI117" i="19" s="1"/>
  <c r="X116" i="19" s="1"/>
  <c r="R113" i="20"/>
  <c r="O113" i="20"/>
  <c r="O118" i="19"/>
  <c r="I119" i="19"/>
  <c r="H119" i="19"/>
  <c r="P119" i="19"/>
  <c r="BA119" i="19" s="1"/>
  <c r="U119" i="19" s="1"/>
  <c r="Q118" i="19"/>
  <c r="J118" i="19"/>
  <c r="AE118" i="19"/>
  <c r="AH118" i="19"/>
  <c r="M119" i="19"/>
  <c r="N119" i="19"/>
  <c r="R118" i="19"/>
  <c r="F121" i="19"/>
  <c r="AC117" i="20"/>
  <c r="D116" i="20"/>
  <c r="J113" i="20"/>
  <c r="G114" i="20"/>
  <c r="BF114" i="20" s="1"/>
  <c r="U114" i="20" s="1"/>
  <c r="AH113" i="20"/>
  <c r="AN122" i="19"/>
  <c r="AP122" i="19"/>
  <c r="AM122" i="19"/>
  <c r="AG122" i="19"/>
  <c r="AK122" i="19"/>
  <c r="AL122" i="19"/>
  <c r="AO122" i="19"/>
  <c r="AF122" i="19"/>
  <c r="AC123" i="19"/>
  <c r="C123" i="19" s="1"/>
  <c r="D123" i="19" s="1"/>
  <c r="AD122" i="19"/>
  <c r="S116" i="17"/>
  <c r="H117" i="17"/>
  <c r="Q117" i="17" s="1"/>
  <c r="G117" i="17"/>
  <c r="L117" i="17"/>
  <c r="O117" i="17"/>
  <c r="AX117" i="17" s="1"/>
  <c r="AB119" i="17"/>
  <c r="D118" i="17"/>
  <c r="F122" i="19" l="1"/>
  <c r="E123" i="19"/>
  <c r="V117" i="19"/>
  <c r="T113" i="20"/>
  <c r="V113" i="20" s="1"/>
  <c r="Y116" i="19"/>
  <c r="Z116" i="19" s="1"/>
  <c r="L121" i="19"/>
  <c r="L122" i="19" s="1"/>
  <c r="G121" i="19"/>
  <c r="G122" i="19" s="1"/>
  <c r="W123" i="19"/>
  <c r="F118" i="17"/>
  <c r="T118" i="17"/>
  <c r="V118" i="17"/>
  <c r="K118" i="17"/>
  <c r="T118" i="19"/>
  <c r="AI118" i="19" s="1"/>
  <c r="X117" i="19" s="1"/>
  <c r="AJ116" i="20"/>
  <c r="L116" i="20"/>
  <c r="F115" i="20"/>
  <c r="U116" i="17"/>
  <c r="X116" i="17" s="1"/>
  <c r="Y116" i="17" s="1"/>
  <c r="O119" i="19"/>
  <c r="M120" i="19"/>
  <c r="N120" i="19"/>
  <c r="Q119" i="19"/>
  <c r="R119" i="19"/>
  <c r="AE119" i="19"/>
  <c r="AH119" i="19"/>
  <c r="J119" i="19"/>
  <c r="H120" i="19"/>
  <c r="I120" i="19"/>
  <c r="P120" i="19"/>
  <c r="BA120" i="19" s="1"/>
  <c r="U120" i="19" s="1"/>
  <c r="N114" i="20"/>
  <c r="M114" i="20"/>
  <c r="C117" i="20"/>
  <c r="AD117" i="20"/>
  <c r="P114" i="20"/>
  <c r="I114" i="20"/>
  <c r="H114" i="20"/>
  <c r="AO116" i="20"/>
  <c r="AM116" i="20"/>
  <c r="AK116" i="20"/>
  <c r="AF116" i="20"/>
  <c r="E116" i="20"/>
  <c r="W116" i="20" s="1"/>
  <c r="AP116" i="20"/>
  <c r="AN116" i="20"/>
  <c r="AL116" i="20"/>
  <c r="AG116" i="20"/>
  <c r="AO123" i="19"/>
  <c r="AF123" i="19"/>
  <c r="AN123" i="19"/>
  <c r="AP123" i="19"/>
  <c r="AM123" i="19"/>
  <c r="AG123" i="19"/>
  <c r="AK123" i="19"/>
  <c r="AL123" i="19"/>
  <c r="AC124" i="19"/>
  <c r="C124" i="19" s="1"/>
  <c r="AD123" i="19"/>
  <c r="AM118" i="17"/>
  <c r="AL118" i="17"/>
  <c r="E118" i="17"/>
  <c r="I117" i="17"/>
  <c r="N117" i="17"/>
  <c r="P117" i="17"/>
  <c r="S117" i="17" s="1"/>
  <c r="W118" i="17"/>
  <c r="AJ118" i="17"/>
  <c r="C119" i="17"/>
  <c r="AC119" i="17"/>
  <c r="Y117" i="19" l="1"/>
  <c r="Z117" i="19" s="1"/>
  <c r="V118" i="19"/>
  <c r="AI113" i="20"/>
  <c r="X112" i="20" s="1"/>
  <c r="Y112" i="20" s="1"/>
  <c r="Z112" i="20" s="1"/>
  <c r="R114" i="20"/>
  <c r="G118" i="17"/>
  <c r="L118" i="17"/>
  <c r="U117" i="17"/>
  <c r="X117" i="17" s="1"/>
  <c r="Y117" i="17" s="1"/>
  <c r="O114" i="20"/>
  <c r="Q114" i="20"/>
  <c r="D124" i="19"/>
  <c r="AC125" i="19"/>
  <c r="T119" i="19"/>
  <c r="V119" i="19" s="1"/>
  <c r="M121" i="19"/>
  <c r="N121" i="19"/>
  <c r="I122" i="19"/>
  <c r="H122" i="19"/>
  <c r="AE120" i="19"/>
  <c r="AH120" i="19"/>
  <c r="Q120" i="19"/>
  <c r="H121" i="19"/>
  <c r="J120" i="19"/>
  <c r="P121" i="19"/>
  <c r="BA121" i="19" s="1"/>
  <c r="U121" i="19" s="1"/>
  <c r="R120" i="19"/>
  <c r="I121" i="19"/>
  <c r="O120" i="19"/>
  <c r="J114" i="20"/>
  <c r="G115" i="20"/>
  <c r="BF115" i="20" s="1"/>
  <c r="U115" i="20" s="1"/>
  <c r="AH114" i="20"/>
  <c r="AC118" i="20"/>
  <c r="D117" i="20"/>
  <c r="AD124" i="19"/>
  <c r="H118" i="17"/>
  <c r="M118" i="17"/>
  <c r="O118" i="17"/>
  <c r="AX118" i="17" s="1"/>
  <c r="AB120" i="17"/>
  <c r="D119" i="17"/>
  <c r="F123" i="19" l="1"/>
  <c r="E124" i="19"/>
  <c r="F119" i="17"/>
  <c r="K119" i="17"/>
  <c r="T119" i="17"/>
  <c r="V119" i="17"/>
  <c r="I118" i="17"/>
  <c r="AG124" i="19"/>
  <c r="W124" i="19"/>
  <c r="AP124" i="19"/>
  <c r="AL124" i="19"/>
  <c r="AN124" i="19"/>
  <c r="AI119" i="19"/>
  <c r="X118" i="19" s="1"/>
  <c r="Y118" i="19" s="1"/>
  <c r="Z118" i="19" s="1"/>
  <c r="AO124" i="19"/>
  <c r="AK124" i="19"/>
  <c r="N118" i="17"/>
  <c r="T120" i="19"/>
  <c r="AI120" i="19" s="1"/>
  <c r="X119" i="19" s="1"/>
  <c r="AJ117" i="20"/>
  <c r="L117" i="20"/>
  <c r="F116" i="20"/>
  <c r="T114" i="20"/>
  <c r="V114" i="20" s="1"/>
  <c r="C125" i="19"/>
  <c r="AD125" i="19"/>
  <c r="M122" i="19"/>
  <c r="Q122" i="19" s="1"/>
  <c r="N122" i="19"/>
  <c r="R122" i="19" s="1"/>
  <c r="P122" i="19"/>
  <c r="BA122" i="19" s="1"/>
  <c r="U122" i="19" s="1"/>
  <c r="J122" i="19"/>
  <c r="AE121" i="19"/>
  <c r="AH121" i="19"/>
  <c r="R121" i="19"/>
  <c r="J121" i="19"/>
  <c r="C118" i="20"/>
  <c r="AD118" i="20"/>
  <c r="M115" i="20"/>
  <c r="N115" i="20"/>
  <c r="AO117" i="20"/>
  <c r="AM117" i="20"/>
  <c r="AK117" i="20"/>
  <c r="AF117" i="20"/>
  <c r="E117" i="20"/>
  <c r="W117" i="20" s="1"/>
  <c r="AP117" i="20"/>
  <c r="AN117" i="20"/>
  <c r="AL117" i="20"/>
  <c r="AG117" i="20"/>
  <c r="P115" i="20"/>
  <c r="H115" i="20"/>
  <c r="I115" i="20"/>
  <c r="Q118" i="17"/>
  <c r="AL119" i="17"/>
  <c r="AM119" i="17"/>
  <c r="E119" i="17"/>
  <c r="P118" i="17"/>
  <c r="AJ119" i="17"/>
  <c r="W119" i="17"/>
  <c r="M119" i="17"/>
  <c r="C120" i="17"/>
  <c r="AC120" i="17"/>
  <c r="D125" i="19" l="1"/>
  <c r="AC126" i="19"/>
  <c r="L123" i="19"/>
  <c r="G123" i="19"/>
  <c r="V120" i="19"/>
  <c r="AI114" i="20"/>
  <c r="X113" i="20" s="1"/>
  <c r="Y113" i="20" s="1"/>
  <c r="Z113" i="20" s="1"/>
  <c r="Q115" i="20"/>
  <c r="R115" i="20"/>
  <c r="O115" i="20"/>
  <c r="O122" i="19"/>
  <c r="Y119" i="19"/>
  <c r="Z119" i="19" s="1"/>
  <c r="N123" i="19"/>
  <c r="M123" i="19"/>
  <c r="AE122" i="19"/>
  <c r="AH122" i="19"/>
  <c r="T122" i="19"/>
  <c r="AH115" i="20"/>
  <c r="G116" i="20"/>
  <c r="BF116" i="20" s="1"/>
  <c r="U116" i="20" s="1"/>
  <c r="AC119" i="20"/>
  <c r="D118" i="20"/>
  <c r="J115" i="20"/>
  <c r="S118" i="17"/>
  <c r="H119" i="17"/>
  <c r="G119" i="17"/>
  <c r="L119" i="17"/>
  <c r="O119" i="17"/>
  <c r="AX119" i="17" s="1"/>
  <c r="AB121" i="17"/>
  <c r="D120" i="17"/>
  <c r="P123" i="19" l="1"/>
  <c r="BA123" i="19" s="1"/>
  <c r="U123" i="19" s="1"/>
  <c r="AK125" i="19"/>
  <c r="AL125" i="19"/>
  <c r="W125" i="19"/>
  <c r="H123" i="19"/>
  <c r="Q123" i="19" s="1"/>
  <c r="I123" i="19"/>
  <c r="R123" i="19" s="1"/>
  <c r="AD126" i="19"/>
  <c r="C126" i="19"/>
  <c r="AN125" i="19"/>
  <c r="F124" i="19"/>
  <c r="E125" i="19"/>
  <c r="F120" i="17"/>
  <c r="V120" i="17"/>
  <c r="T120" i="17"/>
  <c r="K120" i="17"/>
  <c r="AJ118" i="20"/>
  <c r="L118" i="20"/>
  <c r="F117" i="20"/>
  <c r="U118" i="17"/>
  <c r="X118" i="17" s="1"/>
  <c r="Y118" i="17" s="1"/>
  <c r="I119" i="17"/>
  <c r="T115" i="20"/>
  <c r="V115" i="20" s="1"/>
  <c r="O123" i="19"/>
  <c r="V122" i="19"/>
  <c r="AI122" i="19"/>
  <c r="AE123" i="19"/>
  <c r="AH123" i="19"/>
  <c r="C119" i="20"/>
  <c r="AC120" i="20" s="1"/>
  <c r="AD120" i="20" s="1"/>
  <c r="AD119" i="20"/>
  <c r="M116" i="20"/>
  <c r="N116" i="20"/>
  <c r="AO118" i="20"/>
  <c r="AM118" i="20"/>
  <c r="AK118" i="20"/>
  <c r="AF118" i="20"/>
  <c r="E118" i="20"/>
  <c r="W118" i="20" s="1"/>
  <c r="AP118" i="20"/>
  <c r="AN118" i="20"/>
  <c r="AL118" i="20"/>
  <c r="AG118" i="20"/>
  <c r="P116" i="20"/>
  <c r="H116" i="20"/>
  <c r="I116" i="20"/>
  <c r="Q119" i="17"/>
  <c r="AM120" i="17"/>
  <c r="AL120" i="17"/>
  <c r="E120" i="17"/>
  <c r="P119" i="17"/>
  <c r="N119" i="17"/>
  <c r="W120" i="17"/>
  <c r="AJ120" i="17"/>
  <c r="C121" i="17"/>
  <c r="AC121" i="17"/>
  <c r="T123" i="19" l="1"/>
  <c r="L124" i="19"/>
  <c r="G124" i="19"/>
  <c r="J123" i="19"/>
  <c r="D126" i="19"/>
  <c r="AC127" i="19"/>
  <c r="AI115" i="20"/>
  <c r="X114" i="20" s="1"/>
  <c r="Y114" i="20" s="1"/>
  <c r="Z114" i="20" s="1"/>
  <c r="Q116" i="20"/>
  <c r="L120" i="17"/>
  <c r="S119" i="17"/>
  <c r="R116" i="20"/>
  <c r="O116" i="20"/>
  <c r="V123" i="19"/>
  <c r="AI123" i="19"/>
  <c r="X122" i="19" s="1"/>
  <c r="Y122" i="19" s="1"/>
  <c r="Z122" i="19" s="1"/>
  <c r="G117" i="20"/>
  <c r="BF117" i="20" s="1"/>
  <c r="U117" i="20" s="1"/>
  <c r="AH116" i="20"/>
  <c r="D119" i="20"/>
  <c r="J116" i="20"/>
  <c r="G120" i="17"/>
  <c r="H120" i="17"/>
  <c r="M120" i="17"/>
  <c r="AB122" i="17"/>
  <c r="D121" i="17"/>
  <c r="C127" i="19" l="1"/>
  <c r="AD127" i="19"/>
  <c r="I124" i="19"/>
  <c r="H124" i="19"/>
  <c r="P124" i="19"/>
  <c r="AL126" i="19"/>
  <c r="AK126" i="19"/>
  <c r="AN126" i="19"/>
  <c r="F125" i="19"/>
  <c r="E126" i="19"/>
  <c r="W126" i="19"/>
  <c r="U126" i="19"/>
  <c r="N124" i="19"/>
  <c r="M124" i="19"/>
  <c r="O124" i="19" s="1"/>
  <c r="F121" i="17"/>
  <c r="V121" i="17"/>
  <c r="T121" i="17"/>
  <c r="K121" i="17"/>
  <c r="O120" i="17"/>
  <c r="AX120" i="17" s="1"/>
  <c r="AJ119" i="20"/>
  <c r="L119" i="20"/>
  <c r="F118" i="20"/>
  <c r="T116" i="20"/>
  <c r="AI116" i="20" s="1"/>
  <c r="X115" i="20" s="1"/>
  <c r="U119" i="17"/>
  <c r="X119" i="17" s="1"/>
  <c r="Y119" i="17" s="1"/>
  <c r="Q120" i="17"/>
  <c r="C120" i="20"/>
  <c r="AC121" i="20" s="1"/>
  <c r="AD121" i="20" s="1"/>
  <c r="N117" i="20"/>
  <c r="M117" i="20"/>
  <c r="AO119" i="20"/>
  <c r="AM119" i="20"/>
  <c r="AK119" i="20"/>
  <c r="AF119" i="20"/>
  <c r="E119" i="20"/>
  <c r="W119" i="20" s="1"/>
  <c r="AP119" i="20"/>
  <c r="AN119" i="20"/>
  <c r="AL119" i="20"/>
  <c r="AG119" i="20"/>
  <c r="P117" i="20"/>
  <c r="I117" i="20"/>
  <c r="H117" i="20"/>
  <c r="AL121" i="17"/>
  <c r="AM121" i="17"/>
  <c r="I120" i="17"/>
  <c r="E121" i="17"/>
  <c r="P120" i="17"/>
  <c r="N120" i="17"/>
  <c r="AJ121" i="17"/>
  <c r="W121" i="17"/>
  <c r="H121" i="17"/>
  <c r="C122" i="17"/>
  <c r="AC122" i="17"/>
  <c r="Q124" i="19" l="1"/>
  <c r="R124" i="19"/>
  <c r="G125" i="19"/>
  <c r="L125" i="19"/>
  <c r="BA124" i="19"/>
  <c r="U124" i="19" s="1"/>
  <c r="AE124" i="19"/>
  <c r="AH124" i="19"/>
  <c r="J124" i="19"/>
  <c r="AC128" i="19"/>
  <c r="D127" i="19"/>
  <c r="X126" i="19"/>
  <c r="S120" i="17"/>
  <c r="V116" i="20"/>
  <c r="R117" i="20"/>
  <c r="U120" i="17"/>
  <c r="X120" i="17" s="1"/>
  <c r="O117" i="20"/>
  <c r="Q117" i="20"/>
  <c r="Y115" i="20"/>
  <c r="Z115" i="20" s="1"/>
  <c r="AH117" i="20"/>
  <c r="G118" i="20"/>
  <c r="BF118" i="20" s="1"/>
  <c r="U118" i="20" s="1"/>
  <c r="D120" i="20"/>
  <c r="J117" i="20"/>
  <c r="M121" i="17"/>
  <c r="Q121" i="17" s="1"/>
  <c r="L121" i="17"/>
  <c r="G121" i="17"/>
  <c r="I121" i="17" s="1"/>
  <c r="O121" i="17"/>
  <c r="AX121" i="17" s="1"/>
  <c r="AB123" i="17"/>
  <c r="D122" i="17"/>
  <c r="T124" i="19" l="1"/>
  <c r="AI124" i="19" s="1"/>
  <c r="X123" i="19" s="1"/>
  <c r="Y123" i="19" s="1"/>
  <c r="Z123" i="19" s="1"/>
  <c r="N125" i="19"/>
  <c r="M125" i="19"/>
  <c r="F126" i="19"/>
  <c r="L126" i="19" s="1"/>
  <c r="E127" i="19"/>
  <c r="AK127" i="19"/>
  <c r="AL127" i="19"/>
  <c r="AN127" i="19"/>
  <c r="W127" i="19"/>
  <c r="U127" i="19"/>
  <c r="G126" i="19"/>
  <c r="H125" i="19"/>
  <c r="P125" i="19"/>
  <c r="I125" i="19"/>
  <c r="R125" i="19" s="1"/>
  <c r="C128" i="19"/>
  <c r="AD128" i="19"/>
  <c r="X127" i="19"/>
  <c r="F122" i="17"/>
  <c r="T122" i="17"/>
  <c r="V122" i="17"/>
  <c r="K122" i="17"/>
  <c r="Y120" i="17"/>
  <c r="AJ120" i="20"/>
  <c r="L120" i="20"/>
  <c r="F119" i="20"/>
  <c r="E120" i="20"/>
  <c r="W120" i="20" s="1"/>
  <c r="T117" i="20"/>
  <c r="V117" i="20" s="1"/>
  <c r="C121" i="20"/>
  <c r="AC122" i="20" s="1"/>
  <c r="AD122" i="20" s="1"/>
  <c r="N118" i="20"/>
  <c r="N119" i="20" s="1"/>
  <c r="M118" i="20"/>
  <c r="M119" i="20" s="1"/>
  <c r="AO120" i="20"/>
  <c r="AM120" i="20"/>
  <c r="AK120" i="20"/>
  <c r="AF120" i="20"/>
  <c r="AP120" i="20"/>
  <c r="AN120" i="20"/>
  <c r="AL120" i="20"/>
  <c r="AG120" i="20"/>
  <c r="N120" i="20" s="1"/>
  <c r="P118" i="20"/>
  <c r="I118" i="20"/>
  <c r="H118" i="20"/>
  <c r="AM122" i="17"/>
  <c r="AL122" i="17"/>
  <c r="E122" i="17"/>
  <c r="P121" i="17"/>
  <c r="S121" i="17" s="1"/>
  <c r="N121" i="17"/>
  <c r="W122" i="17"/>
  <c r="AJ122" i="17"/>
  <c r="C123" i="17"/>
  <c r="AC123" i="17"/>
  <c r="M120" i="20" l="1"/>
  <c r="O120" i="20" s="1"/>
  <c r="J125" i="19"/>
  <c r="O125" i="19"/>
  <c r="N126" i="19"/>
  <c r="M126" i="19"/>
  <c r="BA125" i="19"/>
  <c r="U125" i="19" s="1"/>
  <c r="AE125" i="19"/>
  <c r="AC129" i="19"/>
  <c r="D128" i="19"/>
  <c r="Q125" i="19"/>
  <c r="T125" i="19" s="1"/>
  <c r="AI125" i="19" s="1"/>
  <c r="P126" i="19"/>
  <c r="H126" i="19"/>
  <c r="Q126" i="19" s="1"/>
  <c r="I126" i="19"/>
  <c r="AI117" i="20"/>
  <c r="X116" i="20" s="1"/>
  <c r="Y116" i="20" s="1"/>
  <c r="Z116" i="20" s="1"/>
  <c r="G122" i="17"/>
  <c r="U121" i="17"/>
  <c r="X121" i="17" s="1"/>
  <c r="Y121" i="17" s="1"/>
  <c r="R118" i="20"/>
  <c r="Q118" i="20"/>
  <c r="O119" i="20"/>
  <c r="G119" i="20"/>
  <c r="BF119" i="20" s="1"/>
  <c r="U119" i="20" s="1"/>
  <c r="D121" i="20"/>
  <c r="J118" i="20"/>
  <c r="O118" i="20"/>
  <c r="AH118" i="20"/>
  <c r="L122" i="17"/>
  <c r="M122" i="17"/>
  <c r="H122" i="17"/>
  <c r="AB124" i="17"/>
  <c r="D123" i="17"/>
  <c r="O126" i="19" l="1"/>
  <c r="AL128" i="19"/>
  <c r="AN128" i="19"/>
  <c r="AK128" i="19"/>
  <c r="F127" i="19"/>
  <c r="E128" i="19"/>
  <c r="U128" i="19"/>
  <c r="W128" i="19"/>
  <c r="J126" i="19"/>
  <c r="C129" i="19"/>
  <c r="AD129" i="19"/>
  <c r="AE126" i="19"/>
  <c r="R126" i="19"/>
  <c r="T126" i="19" s="1"/>
  <c r="V126" i="19" s="1"/>
  <c r="Y126" i="19" s="1"/>
  <c r="Z126" i="19" s="1"/>
  <c r="F123" i="17"/>
  <c r="K123" i="17"/>
  <c r="T123" i="17"/>
  <c r="V123" i="17"/>
  <c r="O122" i="17"/>
  <c r="AX122" i="17" s="1"/>
  <c r="I122" i="17"/>
  <c r="AJ121" i="20"/>
  <c r="U121" i="20" s="1"/>
  <c r="L121" i="20"/>
  <c r="F120" i="20"/>
  <c r="G120" i="20" s="1"/>
  <c r="E121" i="20"/>
  <c r="W121" i="20" s="1"/>
  <c r="T118" i="20"/>
  <c r="AI118" i="20" s="1"/>
  <c r="X117" i="20" s="1"/>
  <c r="H119" i="20"/>
  <c r="I119" i="20"/>
  <c r="C122" i="20"/>
  <c r="AO121" i="20"/>
  <c r="AM121" i="20"/>
  <c r="AK121" i="20"/>
  <c r="AF121" i="20"/>
  <c r="M121" i="20" s="1"/>
  <c r="AP121" i="20"/>
  <c r="AN121" i="20"/>
  <c r="AL121" i="20"/>
  <c r="AG121" i="20"/>
  <c r="N121" i="20" s="1"/>
  <c r="P119" i="20"/>
  <c r="AL123" i="17"/>
  <c r="AM123" i="17"/>
  <c r="Q122" i="17"/>
  <c r="E123" i="17"/>
  <c r="P122" i="17"/>
  <c r="N122" i="17"/>
  <c r="AJ123" i="17"/>
  <c r="W123" i="17"/>
  <c r="M123" i="17"/>
  <c r="H123" i="17"/>
  <c r="C124" i="17"/>
  <c r="AC124" i="17"/>
  <c r="AC130" i="19" l="1"/>
  <c r="D129" i="19"/>
  <c r="L127" i="19"/>
  <c r="G127" i="19"/>
  <c r="S122" i="17"/>
  <c r="P120" i="20"/>
  <c r="AH120" i="20" s="1"/>
  <c r="BF120" i="20"/>
  <c r="U120" i="20" s="1"/>
  <c r="J119" i="20"/>
  <c r="U122" i="17"/>
  <c r="X122" i="17" s="1"/>
  <c r="D122" i="20"/>
  <c r="AC123" i="20"/>
  <c r="V118" i="20"/>
  <c r="Q119" i="20"/>
  <c r="H120" i="20"/>
  <c r="R119" i="20"/>
  <c r="I120" i="20"/>
  <c r="R120" i="20" s="1"/>
  <c r="AH119" i="20"/>
  <c r="O121" i="20"/>
  <c r="Y117" i="20"/>
  <c r="Z117" i="20" s="1"/>
  <c r="G123" i="17"/>
  <c r="I123" i="17" s="1"/>
  <c r="L123" i="17"/>
  <c r="N123" i="17" s="1"/>
  <c r="Q123" i="17"/>
  <c r="O123" i="17"/>
  <c r="AX123" i="17" s="1"/>
  <c r="AB125" i="17"/>
  <c r="D124" i="17"/>
  <c r="N127" i="19" l="1"/>
  <c r="M127" i="19"/>
  <c r="AK129" i="19"/>
  <c r="AL129" i="19"/>
  <c r="AN129" i="19"/>
  <c r="F128" i="19"/>
  <c r="E129" i="19"/>
  <c r="U129" i="19"/>
  <c r="W129" i="19"/>
  <c r="X129" i="19"/>
  <c r="C130" i="19"/>
  <c r="AD130" i="19"/>
  <c r="P127" i="19"/>
  <c r="AE127" i="19" s="1"/>
  <c r="I127" i="19"/>
  <c r="R127" i="19" s="1"/>
  <c r="H127" i="19"/>
  <c r="Q127" i="19" s="1"/>
  <c r="AP122" i="20"/>
  <c r="AN122" i="20"/>
  <c r="F124" i="17"/>
  <c r="K124" i="17"/>
  <c r="T124" i="17"/>
  <c r="V124" i="17"/>
  <c r="Y122" i="17"/>
  <c r="AJ122" i="20"/>
  <c r="U122" i="20" s="1"/>
  <c r="AG122" i="20"/>
  <c r="AO122" i="20"/>
  <c r="AK122" i="20"/>
  <c r="L122" i="20"/>
  <c r="M122" i="20" s="1"/>
  <c r="F121" i="20"/>
  <c r="G121" i="20" s="1"/>
  <c r="E122" i="20"/>
  <c r="W122" i="20" s="1"/>
  <c r="AL122" i="20"/>
  <c r="T119" i="20"/>
  <c r="V119" i="20" s="1"/>
  <c r="C123" i="20"/>
  <c r="AD123" i="20"/>
  <c r="Q120" i="20"/>
  <c r="T120" i="20" s="1"/>
  <c r="V120" i="20" s="1"/>
  <c r="J120" i="20"/>
  <c r="AM124" i="17"/>
  <c r="AL124" i="17"/>
  <c r="E124" i="17"/>
  <c r="P123" i="17"/>
  <c r="S123" i="17" s="1"/>
  <c r="W124" i="17"/>
  <c r="AJ124" i="17"/>
  <c r="C125" i="17"/>
  <c r="AC125" i="17"/>
  <c r="O127" i="19" l="1"/>
  <c r="T127" i="19"/>
  <c r="V127" i="19" s="1"/>
  <c r="Y127" i="19" s="1"/>
  <c r="Z127" i="19" s="1"/>
  <c r="L128" i="19"/>
  <c r="G128" i="19"/>
  <c r="AC131" i="19"/>
  <c r="D130" i="19"/>
  <c r="J127" i="19"/>
  <c r="D123" i="20"/>
  <c r="AC124" i="20"/>
  <c r="N122" i="20"/>
  <c r="O122" i="20" s="1"/>
  <c r="H121" i="20"/>
  <c r="Q121" i="20" s="1"/>
  <c r="I121" i="20"/>
  <c r="R121" i="20" s="1"/>
  <c r="P121" i="20"/>
  <c r="AI119" i="20"/>
  <c r="X118" i="20" s="1"/>
  <c r="Y118" i="20" s="1"/>
  <c r="Z118" i="20" s="1"/>
  <c r="G124" i="17"/>
  <c r="L124" i="17"/>
  <c r="U123" i="17"/>
  <c r="X123" i="17" s="1"/>
  <c r="Y123" i="17" s="1"/>
  <c r="AI120" i="20"/>
  <c r="X119" i="20" s="1"/>
  <c r="Y119" i="20" s="1"/>
  <c r="Z119" i="20" s="1"/>
  <c r="H124" i="17"/>
  <c r="M124" i="17"/>
  <c r="O124" i="17"/>
  <c r="AX124" i="17" s="1"/>
  <c r="AB126" i="17"/>
  <c r="D125" i="17"/>
  <c r="E123" i="20" l="1"/>
  <c r="AN123" i="20"/>
  <c r="AK130" i="19"/>
  <c r="F129" i="19"/>
  <c r="AL130" i="19"/>
  <c r="AN130" i="19"/>
  <c r="E130" i="19"/>
  <c r="U130" i="19"/>
  <c r="W130" i="19"/>
  <c r="X130" i="19"/>
  <c r="C131" i="19"/>
  <c r="AD131" i="19"/>
  <c r="P128" i="19"/>
  <c r="H128" i="19"/>
  <c r="I128" i="19"/>
  <c r="N128" i="19"/>
  <c r="M128" i="19"/>
  <c r="O128" i="19" s="1"/>
  <c r="W123" i="20"/>
  <c r="AJ123" i="20"/>
  <c r="U123" i="20" s="1"/>
  <c r="AL123" i="20"/>
  <c r="AK123" i="20"/>
  <c r="L123" i="20"/>
  <c r="M123" i="20" s="1"/>
  <c r="F122" i="20"/>
  <c r="G122" i="20" s="1"/>
  <c r="H122" i="20" s="1"/>
  <c r="Q122" i="20" s="1"/>
  <c r="AD124" i="20"/>
  <c r="C124" i="20"/>
  <c r="I124" i="17"/>
  <c r="F125" i="17"/>
  <c r="V125" i="17"/>
  <c r="T125" i="17"/>
  <c r="K125" i="17"/>
  <c r="N123" i="20"/>
  <c r="O123" i="20" s="1"/>
  <c r="J121" i="20"/>
  <c r="T121" i="20"/>
  <c r="AH121" i="20"/>
  <c r="Q124" i="17"/>
  <c r="AL125" i="17"/>
  <c r="AM125" i="17"/>
  <c r="E125" i="17"/>
  <c r="P124" i="17"/>
  <c r="N124" i="17"/>
  <c r="AJ125" i="17"/>
  <c r="W125" i="17"/>
  <c r="M125" i="17"/>
  <c r="H125" i="17"/>
  <c r="C126" i="17"/>
  <c r="AC126" i="17"/>
  <c r="R128" i="19" l="1"/>
  <c r="Q128" i="19"/>
  <c r="T128" i="19" s="1"/>
  <c r="AC132" i="19"/>
  <c r="D131" i="19"/>
  <c r="J128" i="19"/>
  <c r="AE128" i="19"/>
  <c r="G129" i="19"/>
  <c r="L129" i="19"/>
  <c r="I122" i="20"/>
  <c r="R122" i="20" s="1"/>
  <c r="P122" i="20"/>
  <c r="AH122" i="20" s="1"/>
  <c r="AC125" i="20"/>
  <c r="D124" i="20"/>
  <c r="AN124" i="20" s="1"/>
  <c r="V121" i="20"/>
  <c r="AI121" i="20"/>
  <c r="X120" i="20" s="1"/>
  <c r="Y120" i="20" s="1"/>
  <c r="Z120" i="20" s="1"/>
  <c r="S124" i="17"/>
  <c r="G125" i="17"/>
  <c r="I125" i="17" s="1"/>
  <c r="L125" i="17"/>
  <c r="Q125" i="17"/>
  <c r="O125" i="17"/>
  <c r="AX125" i="17" s="1"/>
  <c r="AB127" i="17"/>
  <c r="D126" i="17"/>
  <c r="F130" i="19" l="1"/>
  <c r="E131" i="19"/>
  <c r="AN131" i="19"/>
  <c r="AK131" i="19"/>
  <c r="AL131" i="19"/>
  <c r="U131" i="19"/>
  <c r="W131" i="19"/>
  <c r="X131" i="19"/>
  <c r="C132" i="19"/>
  <c r="AD132" i="19"/>
  <c r="P129" i="19"/>
  <c r="H129" i="19"/>
  <c r="I129" i="19"/>
  <c r="N129" i="19"/>
  <c r="M129" i="19"/>
  <c r="O129" i="19" s="1"/>
  <c r="X124" i="20"/>
  <c r="J122" i="20"/>
  <c r="T122" i="20"/>
  <c r="AI122" i="20" s="1"/>
  <c r="X121" i="20" s="1"/>
  <c r="Y121" i="20" s="1"/>
  <c r="Z121" i="20" s="1"/>
  <c r="F123" i="20"/>
  <c r="G123" i="20" s="1"/>
  <c r="AJ124" i="20"/>
  <c r="U124" i="20" s="1"/>
  <c r="AL124" i="20"/>
  <c r="E124" i="20"/>
  <c r="W124" i="20" s="1"/>
  <c r="AK124" i="20"/>
  <c r="L124" i="20"/>
  <c r="N124" i="20" s="1"/>
  <c r="C125" i="20"/>
  <c r="AD125" i="20"/>
  <c r="V122" i="20"/>
  <c r="F126" i="17"/>
  <c r="V126" i="17"/>
  <c r="K126" i="17"/>
  <c r="T126" i="17"/>
  <c r="X123" i="20"/>
  <c r="U124" i="17"/>
  <c r="X124" i="17" s="1"/>
  <c r="Y124" i="17" s="1"/>
  <c r="AM126" i="17"/>
  <c r="AL126" i="17"/>
  <c r="E126" i="17"/>
  <c r="P125" i="17"/>
  <c r="S125" i="17" s="1"/>
  <c r="N125" i="17"/>
  <c r="W126" i="17"/>
  <c r="AJ126" i="17"/>
  <c r="C127" i="17"/>
  <c r="AC127" i="17"/>
  <c r="R129" i="19" l="1"/>
  <c r="J129" i="19"/>
  <c r="AC133" i="19"/>
  <c r="D132" i="19"/>
  <c r="AE129" i="19"/>
  <c r="Q129" i="19"/>
  <c r="T129" i="19" s="1"/>
  <c r="V129" i="19" s="1"/>
  <c r="Y129" i="19" s="1"/>
  <c r="Z129" i="19" s="1"/>
  <c r="L130" i="19"/>
  <c r="G130" i="19"/>
  <c r="M124" i="20"/>
  <c r="O124" i="20" s="1"/>
  <c r="H123" i="20"/>
  <c r="Q123" i="20" s="1"/>
  <c r="I123" i="20"/>
  <c r="P123" i="20"/>
  <c r="AC126" i="20"/>
  <c r="D125" i="20"/>
  <c r="AN125" i="20" s="1"/>
  <c r="O126" i="17"/>
  <c r="AX126" i="17" s="1"/>
  <c r="L126" i="17"/>
  <c r="G126" i="17"/>
  <c r="U125" i="17"/>
  <c r="X125" i="17" s="1"/>
  <c r="Y125" i="17" s="1"/>
  <c r="H126" i="17"/>
  <c r="M126" i="17"/>
  <c r="AB128" i="17"/>
  <c r="D127" i="17"/>
  <c r="M130" i="19" l="1"/>
  <c r="N130" i="19"/>
  <c r="AL132" i="19"/>
  <c r="AN132" i="19"/>
  <c r="F131" i="19"/>
  <c r="E132" i="19"/>
  <c r="AK132" i="19"/>
  <c r="W132" i="19"/>
  <c r="U132" i="19"/>
  <c r="X132" i="19"/>
  <c r="P130" i="19"/>
  <c r="AE130" i="19" s="1"/>
  <c r="H130" i="19"/>
  <c r="Q130" i="19" s="1"/>
  <c r="I130" i="19"/>
  <c r="R130" i="19" s="1"/>
  <c r="C133" i="19"/>
  <c r="AD133" i="19"/>
  <c r="J123" i="20"/>
  <c r="R123" i="20"/>
  <c r="T123" i="20" s="1"/>
  <c r="AJ125" i="20"/>
  <c r="U125" i="20" s="1"/>
  <c r="L125" i="20"/>
  <c r="N125" i="20" s="1"/>
  <c r="AK125" i="20"/>
  <c r="F124" i="20"/>
  <c r="G124" i="20" s="1"/>
  <c r="P124" i="20" s="1"/>
  <c r="AL125" i="20"/>
  <c r="E125" i="20"/>
  <c r="W125" i="20" s="1"/>
  <c r="C126" i="20"/>
  <c r="AD126" i="20"/>
  <c r="F127" i="17"/>
  <c r="K127" i="17"/>
  <c r="V127" i="17"/>
  <c r="T127" i="17"/>
  <c r="I126" i="17"/>
  <c r="N126" i="17"/>
  <c r="AL127" i="17"/>
  <c r="AM127" i="17"/>
  <c r="Q126" i="17"/>
  <c r="E127" i="17"/>
  <c r="P126" i="17"/>
  <c r="AJ127" i="17"/>
  <c r="W127" i="17"/>
  <c r="M127" i="17"/>
  <c r="C128" i="17"/>
  <c r="AC128" i="17"/>
  <c r="O130" i="19" l="1"/>
  <c r="J130" i="19"/>
  <c r="AC134" i="19"/>
  <c r="D133" i="19"/>
  <c r="T130" i="19"/>
  <c r="V130" i="19" s="1"/>
  <c r="Y130" i="19" s="1"/>
  <c r="Z130" i="19" s="1"/>
  <c r="G131" i="19"/>
  <c r="L131" i="19"/>
  <c r="M125" i="20"/>
  <c r="O125" i="20" s="1"/>
  <c r="I124" i="20"/>
  <c r="R124" i="20" s="1"/>
  <c r="H124" i="20"/>
  <c r="Q124" i="20" s="1"/>
  <c r="AI123" i="20"/>
  <c r="X122" i="20" s="1"/>
  <c r="V123" i="20"/>
  <c r="AC127" i="20"/>
  <c r="D126" i="20"/>
  <c r="AN126" i="20" s="1"/>
  <c r="S126" i="17"/>
  <c r="H127" i="17"/>
  <c r="Q127" i="17" s="1"/>
  <c r="G127" i="17"/>
  <c r="L127" i="17"/>
  <c r="O127" i="17"/>
  <c r="AX127" i="17" s="1"/>
  <c r="AB129" i="17"/>
  <c r="D128" i="17"/>
  <c r="AK133" i="19" l="1"/>
  <c r="AL133" i="19"/>
  <c r="AN133" i="19"/>
  <c r="F132" i="19"/>
  <c r="E133" i="19"/>
  <c r="U133" i="19"/>
  <c r="W133" i="19"/>
  <c r="X133" i="19"/>
  <c r="P131" i="19"/>
  <c r="I131" i="19"/>
  <c r="H131" i="19"/>
  <c r="C134" i="19"/>
  <c r="AD134" i="19"/>
  <c r="M131" i="19"/>
  <c r="N131" i="19"/>
  <c r="Y122" i="20"/>
  <c r="Z122" i="20" s="1"/>
  <c r="X125" i="20"/>
  <c r="T124" i="20"/>
  <c r="V124" i="20" s="1"/>
  <c r="Y124" i="20" s="1"/>
  <c r="Z124" i="20" s="1"/>
  <c r="X126" i="20"/>
  <c r="J124" i="20"/>
  <c r="E126" i="20"/>
  <c r="W126" i="20" s="1"/>
  <c r="AK126" i="20"/>
  <c r="AL126" i="20"/>
  <c r="L126" i="20"/>
  <c r="N126" i="20" s="1"/>
  <c r="F125" i="20"/>
  <c r="G125" i="20" s="1"/>
  <c r="P125" i="20" s="1"/>
  <c r="AJ126" i="20"/>
  <c r="U126" i="20" s="1"/>
  <c r="C127" i="20"/>
  <c r="AD127" i="20"/>
  <c r="F128" i="17"/>
  <c r="V128" i="17"/>
  <c r="K128" i="17"/>
  <c r="T128" i="17"/>
  <c r="U126" i="17"/>
  <c r="X126" i="17" s="1"/>
  <c r="Y126" i="17" s="1"/>
  <c r="AM128" i="17"/>
  <c r="AL128" i="17"/>
  <c r="I127" i="17"/>
  <c r="E128" i="17"/>
  <c r="P127" i="17"/>
  <c r="S127" i="17" s="1"/>
  <c r="N127" i="17"/>
  <c r="W128" i="17"/>
  <c r="AJ128" i="17"/>
  <c r="C129" i="17"/>
  <c r="AC129" i="17"/>
  <c r="O131" i="19" l="1"/>
  <c r="J131" i="19"/>
  <c r="AC135" i="19"/>
  <c r="D134" i="19"/>
  <c r="R131" i="19"/>
  <c r="L132" i="19"/>
  <c r="G132" i="19"/>
  <c r="AE131" i="19"/>
  <c r="Q131" i="19"/>
  <c r="T131" i="19" s="1"/>
  <c r="V131" i="19" s="1"/>
  <c r="Y131" i="19" s="1"/>
  <c r="Z131" i="19" s="1"/>
  <c r="M126" i="20"/>
  <c r="O126" i="20" s="1"/>
  <c r="H125" i="20"/>
  <c r="Q125" i="20" s="1"/>
  <c r="I125" i="20"/>
  <c r="R125" i="20" s="1"/>
  <c r="AC128" i="20"/>
  <c r="D127" i="20"/>
  <c r="AN127" i="20" s="1"/>
  <c r="L128" i="17"/>
  <c r="G128" i="17"/>
  <c r="U127" i="17"/>
  <c r="X127" i="17" s="1"/>
  <c r="Y127" i="17" s="1"/>
  <c r="H128" i="17"/>
  <c r="M128" i="17"/>
  <c r="O128" i="17"/>
  <c r="AX128" i="17" s="1"/>
  <c r="AB130" i="17"/>
  <c r="D129" i="17"/>
  <c r="P132" i="19" l="1"/>
  <c r="I132" i="19"/>
  <c r="H132" i="19"/>
  <c r="N132" i="19"/>
  <c r="M132" i="19"/>
  <c r="F133" i="19"/>
  <c r="E134" i="19"/>
  <c r="AK134" i="19"/>
  <c r="AL134" i="19"/>
  <c r="AN134" i="19"/>
  <c r="U134" i="19"/>
  <c r="W134" i="19"/>
  <c r="X134" i="19"/>
  <c r="AD135" i="19"/>
  <c r="C135" i="19"/>
  <c r="T125" i="20"/>
  <c r="V125" i="20" s="1"/>
  <c r="Y125" i="20" s="1"/>
  <c r="Z125" i="20" s="1"/>
  <c r="X127" i="20"/>
  <c r="J125" i="20"/>
  <c r="C128" i="20"/>
  <c r="AD128" i="20"/>
  <c r="AJ127" i="20"/>
  <c r="U127" i="20" s="1"/>
  <c r="F126" i="20"/>
  <c r="G126" i="20" s="1"/>
  <c r="P126" i="20" s="1"/>
  <c r="L127" i="20"/>
  <c r="E127" i="20"/>
  <c r="W127" i="20" s="1"/>
  <c r="AL127" i="20"/>
  <c r="AK127" i="20"/>
  <c r="F129" i="17"/>
  <c r="V129" i="17"/>
  <c r="K129" i="17"/>
  <c r="T129" i="17"/>
  <c r="I128" i="17"/>
  <c r="AL129" i="17"/>
  <c r="AM129" i="17"/>
  <c r="Q128" i="17"/>
  <c r="E129" i="17"/>
  <c r="P128" i="17"/>
  <c r="N128" i="17"/>
  <c r="AJ129" i="17"/>
  <c r="W129" i="17"/>
  <c r="M129" i="17"/>
  <c r="H129" i="17"/>
  <c r="C130" i="17"/>
  <c r="AC130" i="17"/>
  <c r="O132" i="19" l="1"/>
  <c r="G133" i="19"/>
  <c r="L133" i="19"/>
  <c r="Q132" i="19"/>
  <c r="T132" i="19" s="1"/>
  <c r="V132" i="19" s="1"/>
  <c r="Y132" i="19" s="1"/>
  <c r="Z132" i="19" s="1"/>
  <c r="R132" i="19"/>
  <c r="J132" i="19"/>
  <c r="AC136" i="19"/>
  <c r="D135" i="19"/>
  <c r="AE132" i="19"/>
  <c r="N127" i="20"/>
  <c r="M127" i="20"/>
  <c r="H126" i="20"/>
  <c r="Q126" i="20" s="1"/>
  <c r="I126" i="20"/>
  <c r="R126" i="20" s="1"/>
  <c r="AC129" i="20"/>
  <c r="D128" i="20"/>
  <c r="AN128" i="20" s="1"/>
  <c r="S128" i="17"/>
  <c r="U128" i="17"/>
  <c r="X128" i="17" s="1"/>
  <c r="G129" i="17"/>
  <c r="I129" i="17" s="1"/>
  <c r="L129" i="17"/>
  <c r="Q129" i="17"/>
  <c r="O129" i="17"/>
  <c r="AX129" i="17" s="1"/>
  <c r="AB131" i="17"/>
  <c r="D130" i="17"/>
  <c r="F134" i="19" l="1"/>
  <c r="E135" i="19"/>
  <c r="AL135" i="19"/>
  <c r="AK135" i="19"/>
  <c r="AN135" i="19"/>
  <c r="W135" i="19"/>
  <c r="U135" i="19"/>
  <c r="X135" i="19"/>
  <c r="C136" i="19"/>
  <c r="AD136" i="19"/>
  <c r="N133" i="19"/>
  <c r="M133" i="19"/>
  <c r="P133" i="19"/>
  <c r="I133" i="19"/>
  <c r="H133" i="19"/>
  <c r="T126" i="20"/>
  <c r="V126" i="20" s="1"/>
  <c r="Y126" i="20" s="1"/>
  <c r="O127" i="20"/>
  <c r="X128" i="20"/>
  <c r="J126" i="20"/>
  <c r="C129" i="20"/>
  <c r="AD129" i="20"/>
  <c r="AK128" i="20"/>
  <c r="F127" i="20"/>
  <c r="G127" i="20" s="1"/>
  <c r="P127" i="20" s="1"/>
  <c r="AL128" i="20"/>
  <c r="L128" i="20"/>
  <c r="N128" i="20" s="1"/>
  <c r="E128" i="20"/>
  <c r="W128" i="20" s="1"/>
  <c r="AJ128" i="20"/>
  <c r="U128" i="20" s="1"/>
  <c r="F130" i="17"/>
  <c r="T130" i="17"/>
  <c r="V130" i="17"/>
  <c r="K130" i="17"/>
  <c r="Y128" i="17"/>
  <c r="AM130" i="17"/>
  <c r="AL130" i="17"/>
  <c r="E130" i="17"/>
  <c r="P129" i="17"/>
  <c r="S129" i="17" s="1"/>
  <c r="N129" i="17"/>
  <c r="W130" i="17"/>
  <c r="AJ130" i="17"/>
  <c r="C131" i="17"/>
  <c r="AC131" i="17"/>
  <c r="O133" i="19" l="1"/>
  <c r="Z126" i="20"/>
  <c r="D136" i="19"/>
  <c r="AN136" i="19" s="1"/>
  <c r="AC137" i="19"/>
  <c r="R133" i="19"/>
  <c r="Q133" i="19"/>
  <c r="AE133" i="19"/>
  <c r="J133" i="19"/>
  <c r="G134" i="19"/>
  <c r="L134" i="19"/>
  <c r="M128" i="20"/>
  <c r="O128" i="20" s="1"/>
  <c r="I127" i="20"/>
  <c r="R127" i="20" s="1"/>
  <c r="H127" i="20"/>
  <c r="Q127" i="20" s="1"/>
  <c r="AC130" i="20"/>
  <c r="D129" i="20"/>
  <c r="AN129" i="20" s="1"/>
  <c r="L130" i="17"/>
  <c r="O130" i="17"/>
  <c r="AX130" i="17" s="1"/>
  <c r="G130" i="17"/>
  <c r="U129" i="17"/>
  <c r="X129" i="17" s="1"/>
  <c r="Y129" i="17" s="1"/>
  <c r="H130" i="17"/>
  <c r="M130" i="17"/>
  <c r="AB132" i="17"/>
  <c r="D131" i="17"/>
  <c r="T133" i="19" l="1"/>
  <c r="V133" i="19" s="1"/>
  <c r="Y133" i="19" s="1"/>
  <c r="Z133" i="19" s="1"/>
  <c r="F135" i="19"/>
  <c r="E136" i="19"/>
  <c r="AL136" i="19"/>
  <c r="U136" i="19"/>
  <c r="AK136" i="19"/>
  <c r="W136" i="19"/>
  <c r="C137" i="19"/>
  <c r="D137" i="19" s="1"/>
  <c r="AD137" i="19"/>
  <c r="N134" i="19"/>
  <c r="M134" i="19"/>
  <c r="P134" i="19"/>
  <c r="AE134" i="19" s="1"/>
  <c r="H134" i="19"/>
  <c r="I134" i="19"/>
  <c r="L135" i="19"/>
  <c r="G135" i="19"/>
  <c r="L136" i="19"/>
  <c r="T127" i="20"/>
  <c r="V127" i="20" s="1"/>
  <c r="Y127" i="20" s="1"/>
  <c r="Z127" i="20" s="1"/>
  <c r="X129" i="20"/>
  <c r="J127" i="20"/>
  <c r="C130" i="20"/>
  <c r="AD130" i="20"/>
  <c r="AL129" i="20"/>
  <c r="L129" i="20"/>
  <c r="E129" i="20"/>
  <c r="W129" i="20" s="1"/>
  <c r="AK129" i="20"/>
  <c r="F128" i="20"/>
  <c r="G128" i="20" s="1"/>
  <c r="P128" i="20" s="1"/>
  <c r="AJ129" i="20"/>
  <c r="U129" i="20" s="1"/>
  <c r="F131" i="17"/>
  <c r="K131" i="17"/>
  <c r="T131" i="17"/>
  <c r="V131" i="17"/>
  <c r="I130" i="17"/>
  <c r="N130" i="17"/>
  <c r="AL131" i="17"/>
  <c r="AM131" i="17"/>
  <c r="Q130" i="17"/>
  <c r="E131" i="17"/>
  <c r="P130" i="17"/>
  <c r="AJ131" i="17"/>
  <c r="W131" i="17"/>
  <c r="M131" i="17"/>
  <c r="C132" i="17"/>
  <c r="AC132" i="17"/>
  <c r="L137" i="19" l="1"/>
  <c r="U137" i="19"/>
  <c r="F136" i="19"/>
  <c r="W137" i="19"/>
  <c r="N135" i="19"/>
  <c r="M135" i="19"/>
  <c r="M136" i="19"/>
  <c r="M137" i="19" s="1"/>
  <c r="Q134" i="19"/>
  <c r="N136" i="19"/>
  <c r="N137" i="19" s="1"/>
  <c r="R134" i="19"/>
  <c r="P135" i="19"/>
  <c r="I135" i="19"/>
  <c r="H135" i="19"/>
  <c r="G136" i="19"/>
  <c r="J134" i="19"/>
  <c r="O134" i="19"/>
  <c r="N129" i="20"/>
  <c r="M129" i="20"/>
  <c r="H128" i="20"/>
  <c r="Q128" i="20" s="1"/>
  <c r="I128" i="20"/>
  <c r="R128" i="20" s="1"/>
  <c r="AC131" i="20"/>
  <c r="D130" i="20"/>
  <c r="AN130" i="20" s="1"/>
  <c r="S130" i="17"/>
  <c r="H131" i="17"/>
  <c r="G131" i="17"/>
  <c r="L131" i="17"/>
  <c r="O131" i="17"/>
  <c r="AX131" i="17" s="1"/>
  <c r="AB133" i="17"/>
  <c r="D132" i="17"/>
  <c r="J135" i="19" l="1"/>
  <c r="O137" i="19"/>
  <c r="O135" i="19"/>
  <c r="H136" i="19"/>
  <c r="H137" i="19" s="1"/>
  <c r="Q137" i="19" s="1"/>
  <c r="G137" i="19"/>
  <c r="Q135" i="19"/>
  <c r="I136" i="19"/>
  <c r="O136" i="19"/>
  <c r="P136" i="19"/>
  <c r="AE136" i="19" s="1"/>
  <c r="AE135" i="19"/>
  <c r="R135" i="19"/>
  <c r="T134" i="19"/>
  <c r="V134" i="19" s="1"/>
  <c r="Y134" i="19" s="1"/>
  <c r="Z134" i="19" s="1"/>
  <c r="O129" i="20"/>
  <c r="T128" i="20"/>
  <c r="V128" i="20"/>
  <c r="Y128" i="20" s="1"/>
  <c r="Z128" i="20" s="1"/>
  <c r="X130" i="20"/>
  <c r="J128" i="20"/>
  <c r="C131" i="20"/>
  <c r="AD131" i="20"/>
  <c r="L130" i="20"/>
  <c r="M130" i="20" s="1"/>
  <c r="E130" i="20"/>
  <c r="W130" i="20" s="1"/>
  <c r="AJ130" i="20"/>
  <c r="U130" i="20" s="1"/>
  <c r="AK130" i="20"/>
  <c r="F129" i="20"/>
  <c r="G129" i="20" s="1"/>
  <c r="P129" i="20" s="1"/>
  <c r="AL130" i="20"/>
  <c r="F132" i="17"/>
  <c r="K132" i="17"/>
  <c r="T132" i="17"/>
  <c r="V132" i="17"/>
  <c r="U130" i="17"/>
  <c r="X130" i="17" s="1"/>
  <c r="Y130" i="17" s="1"/>
  <c r="I131" i="17"/>
  <c r="Q131" i="17"/>
  <c r="AM132" i="17"/>
  <c r="AL132" i="17"/>
  <c r="E132" i="17"/>
  <c r="P131" i="17"/>
  <c r="N131" i="17"/>
  <c r="AJ132" i="17"/>
  <c r="AC133" i="17"/>
  <c r="C133" i="17"/>
  <c r="T135" i="19" l="1"/>
  <c r="V135" i="19" s="1"/>
  <c r="Y135" i="19" s="1"/>
  <c r="Z135" i="19" s="1"/>
  <c r="Q136" i="19"/>
  <c r="R136" i="19"/>
  <c r="I137" i="19"/>
  <c r="R137" i="19" s="1"/>
  <c r="P137" i="19"/>
  <c r="AE137" i="19" s="1"/>
  <c r="J136" i="19"/>
  <c r="N130" i="20"/>
  <c r="O130" i="20" s="1"/>
  <c r="I129" i="20"/>
  <c r="R129" i="20" s="1"/>
  <c r="H129" i="20"/>
  <c r="Q129" i="20" s="1"/>
  <c r="AC132" i="20"/>
  <c r="D131" i="20"/>
  <c r="AN131" i="20" s="1"/>
  <c r="G132" i="17"/>
  <c r="L132" i="17"/>
  <c r="S131" i="17"/>
  <c r="H132" i="17"/>
  <c r="M132" i="17"/>
  <c r="O132" i="17"/>
  <c r="AX132" i="17" s="1"/>
  <c r="AB134" i="17"/>
  <c r="D133" i="17"/>
  <c r="T136" i="19" l="1"/>
  <c r="T137" i="19"/>
  <c r="J137" i="19"/>
  <c r="T129" i="20"/>
  <c r="V129" i="20" s="1"/>
  <c r="Y129" i="20" s="1"/>
  <c r="Z129" i="20" s="1"/>
  <c r="X131" i="20"/>
  <c r="J129" i="20"/>
  <c r="C132" i="20"/>
  <c r="AD132" i="20"/>
  <c r="AJ131" i="20"/>
  <c r="U131" i="20" s="1"/>
  <c r="F130" i="20"/>
  <c r="G130" i="20" s="1"/>
  <c r="P130" i="20" s="1"/>
  <c r="AL131" i="20"/>
  <c r="L131" i="20"/>
  <c r="M131" i="20" s="1"/>
  <c r="E131" i="20"/>
  <c r="W131" i="20" s="1"/>
  <c r="AK131" i="20"/>
  <c r="F133" i="17"/>
  <c r="V133" i="17"/>
  <c r="K133" i="17"/>
  <c r="T133" i="17"/>
  <c r="U131" i="17"/>
  <c r="X131" i="17" s="1"/>
  <c r="Y131" i="17" s="1"/>
  <c r="AL133" i="17"/>
  <c r="AM133" i="17"/>
  <c r="E133" i="17"/>
  <c r="AJ133" i="17"/>
  <c r="W133" i="17"/>
  <c r="M133" i="17"/>
  <c r="H133" i="17"/>
  <c r="C134" i="17"/>
  <c r="AC134" i="17"/>
  <c r="N131" i="20" l="1"/>
  <c r="O131" i="20" s="1"/>
  <c r="I130" i="20"/>
  <c r="R130" i="20" s="1"/>
  <c r="H130" i="20"/>
  <c r="Q130" i="20" s="1"/>
  <c r="AC133" i="20"/>
  <c r="D132" i="20"/>
  <c r="AN132" i="20" s="1"/>
  <c r="G133" i="17"/>
  <c r="I133" i="17" s="1"/>
  <c r="L133" i="17"/>
  <c r="Q133" i="17"/>
  <c r="O133" i="17"/>
  <c r="AX133" i="17" s="1"/>
  <c r="AB135" i="17"/>
  <c r="D134" i="17"/>
  <c r="T130" i="20" l="1"/>
  <c r="V130" i="20"/>
  <c r="Y130" i="20" s="1"/>
  <c r="X132" i="20"/>
  <c r="J130" i="20"/>
  <c r="F131" i="20"/>
  <c r="G131" i="20" s="1"/>
  <c r="P131" i="20" s="1"/>
  <c r="AJ132" i="20"/>
  <c r="U132" i="20" s="1"/>
  <c r="AL132" i="20"/>
  <c r="L132" i="20"/>
  <c r="E132" i="20"/>
  <c r="W132" i="20" s="1"/>
  <c r="AK132" i="20"/>
  <c r="C133" i="20"/>
  <c r="AD133" i="20"/>
  <c r="F134" i="17"/>
  <c r="V134" i="17"/>
  <c r="T134" i="17"/>
  <c r="K134" i="17"/>
  <c r="P133" i="17"/>
  <c r="S133" i="17" s="1"/>
  <c r="AM134" i="17"/>
  <c r="AL134" i="17"/>
  <c r="E134" i="17"/>
  <c r="N133" i="17"/>
  <c r="W134" i="17"/>
  <c r="AJ134" i="17"/>
  <c r="C135" i="17"/>
  <c r="AC135" i="17"/>
  <c r="Z130" i="20" l="1"/>
  <c r="N132" i="20"/>
  <c r="M132" i="20"/>
  <c r="I131" i="20"/>
  <c r="R131" i="20" s="1"/>
  <c r="H131" i="20"/>
  <c r="Q131" i="20" s="1"/>
  <c r="AC134" i="20"/>
  <c r="D133" i="20"/>
  <c r="AN133" i="20" s="1"/>
  <c r="G134" i="17"/>
  <c r="U133" i="17"/>
  <c r="X133" i="17" s="1"/>
  <c r="Y133" i="17" s="1"/>
  <c r="L134" i="17"/>
  <c r="M134" i="17"/>
  <c r="H134" i="17"/>
  <c r="O134" i="17"/>
  <c r="AX134" i="17" s="1"/>
  <c r="D135" i="17"/>
  <c r="AB136" i="17"/>
  <c r="O132" i="20" l="1"/>
  <c r="T131" i="20"/>
  <c r="V131" i="20" s="1"/>
  <c r="Y131" i="20" s="1"/>
  <c r="Z131" i="20" s="1"/>
  <c r="X133" i="20"/>
  <c r="J131" i="20"/>
  <c r="AJ133" i="20"/>
  <c r="U133" i="20" s="1"/>
  <c r="AK133" i="20"/>
  <c r="F132" i="20"/>
  <c r="G132" i="20" s="1"/>
  <c r="P132" i="20" s="1"/>
  <c r="AL133" i="20"/>
  <c r="L133" i="20"/>
  <c r="M133" i="20" s="1"/>
  <c r="E133" i="20"/>
  <c r="W133" i="20" s="1"/>
  <c r="C134" i="20"/>
  <c r="AD134" i="20"/>
  <c r="F135" i="17"/>
  <c r="T135" i="17"/>
  <c r="V135" i="17"/>
  <c r="K135" i="17"/>
  <c r="AL135" i="17"/>
  <c r="AM135" i="17"/>
  <c r="Q134" i="17"/>
  <c r="E135" i="17"/>
  <c r="N134" i="17"/>
  <c r="P134" i="17"/>
  <c r="I134" i="17"/>
  <c r="AJ135" i="17"/>
  <c r="W135" i="17"/>
  <c r="M135" i="17"/>
  <c r="C136" i="17"/>
  <c r="AC136" i="17"/>
  <c r="D134" i="20" l="1"/>
  <c r="AC135" i="20"/>
  <c r="N133" i="20"/>
  <c r="O133" i="20" s="1"/>
  <c r="I132" i="20"/>
  <c r="R132" i="20" s="1"/>
  <c r="H132" i="20"/>
  <c r="Q132" i="20" s="1"/>
  <c r="S134" i="17"/>
  <c r="H135" i="17"/>
  <c r="Q135" i="17" s="1"/>
  <c r="G135" i="17"/>
  <c r="L135" i="17"/>
  <c r="O135" i="17"/>
  <c r="AX135" i="17" s="1"/>
  <c r="AB137" i="17"/>
  <c r="D136" i="17"/>
  <c r="AJ134" i="20" l="1"/>
  <c r="U134" i="20" s="1"/>
  <c r="AN134" i="20"/>
  <c r="E134" i="20"/>
  <c r="W134" i="20" s="1"/>
  <c r="X134" i="20"/>
  <c r="AL134" i="20"/>
  <c r="AK134" i="20"/>
  <c r="F133" i="20"/>
  <c r="G133" i="20" s="1"/>
  <c r="P133" i="20" s="1"/>
  <c r="L134" i="20"/>
  <c r="N134" i="20" s="1"/>
  <c r="AD135" i="20"/>
  <c r="C135" i="20"/>
  <c r="D135" i="20" s="1"/>
  <c r="T132" i="20"/>
  <c r="V132" i="20" s="1"/>
  <c r="Y132" i="20" s="1"/>
  <c r="M134" i="20"/>
  <c r="H133" i="20"/>
  <c r="Q133" i="20" s="1"/>
  <c r="I133" i="20"/>
  <c r="R133" i="20" s="1"/>
  <c r="J132" i="20"/>
  <c r="F136" i="17"/>
  <c r="V136" i="17"/>
  <c r="K136" i="17"/>
  <c r="T136" i="17"/>
  <c r="U134" i="17"/>
  <c r="X134" i="17" s="1"/>
  <c r="Y134" i="17" s="1"/>
  <c r="AM136" i="17"/>
  <c r="AL136" i="17"/>
  <c r="E136" i="17"/>
  <c r="I135" i="17"/>
  <c r="P135" i="17"/>
  <c r="S135" i="17" s="1"/>
  <c r="N135" i="17"/>
  <c r="W136" i="17"/>
  <c r="AJ136" i="17"/>
  <c r="C137" i="17"/>
  <c r="AC137" i="17"/>
  <c r="F134" i="20" l="1"/>
  <c r="G134" i="20" s="1"/>
  <c r="G135" i="20" s="1"/>
  <c r="W135" i="20"/>
  <c r="L135" i="20"/>
  <c r="Z132" i="20"/>
  <c r="N135" i="20"/>
  <c r="X135" i="20"/>
  <c r="U135" i="20"/>
  <c r="O134" i="20"/>
  <c r="M135" i="20"/>
  <c r="T133" i="20"/>
  <c r="V133" i="20" s="1"/>
  <c r="Y133" i="20" s="1"/>
  <c r="Z133" i="20" s="1"/>
  <c r="J133" i="20"/>
  <c r="H136" i="17"/>
  <c r="U135" i="17"/>
  <c r="X135" i="17" s="1"/>
  <c r="Y135" i="17" s="1"/>
  <c r="M136" i="17"/>
  <c r="L136" i="17"/>
  <c r="G136" i="17"/>
  <c r="D137" i="17"/>
  <c r="AB138" i="17"/>
  <c r="I134" i="20" l="1"/>
  <c r="R134" i="20" s="1"/>
  <c r="H134" i="20"/>
  <c r="P134" i="20"/>
  <c r="P135" i="20"/>
  <c r="O135" i="20"/>
  <c r="Q134" i="20"/>
  <c r="H135" i="20"/>
  <c r="I135" i="20"/>
  <c r="R135" i="20" s="1"/>
  <c r="J134" i="20"/>
  <c r="F137" i="17"/>
  <c r="V137" i="17"/>
  <c r="K137" i="17"/>
  <c r="T137" i="17"/>
  <c r="I136" i="17"/>
  <c r="Q136" i="17"/>
  <c r="O136" i="17"/>
  <c r="AX136" i="17" s="1"/>
  <c r="AL137" i="17"/>
  <c r="AM137" i="17"/>
  <c r="E137" i="17"/>
  <c r="M137" i="17" s="1"/>
  <c r="P136" i="17"/>
  <c r="N136" i="17"/>
  <c r="AJ137" i="17"/>
  <c r="W137" i="17"/>
  <c r="H137" i="17"/>
  <c r="C138" i="17"/>
  <c r="AC138" i="17"/>
  <c r="T134" i="20" l="1"/>
  <c r="V134" i="20" s="1"/>
  <c r="Y134" i="20" s="1"/>
  <c r="Z134" i="20" s="1"/>
  <c r="V135" i="20"/>
  <c r="Y135" i="20" s="1"/>
  <c r="Q135" i="20"/>
  <c r="T135" i="20" s="1"/>
  <c r="J135" i="20"/>
  <c r="S136" i="17"/>
  <c r="U136" i="17"/>
  <c r="X136" i="17" s="1"/>
  <c r="G137" i="17"/>
  <c r="L137" i="17"/>
  <c r="Q137" i="17"/>
  <c r="O137" i="17"/>
  <c r="AX137" i="17" s="1"/>
  <c r="AB139" i="17"/>
  <c r="D138" i="17"/>
  <c r="Z135" i="20" l="1"/>
  <c r="F138" i="17"/>
  <c r="T138" i="17"/>
  <c r="V138" i="17"/>
  <c r="K138" i="17"/>
  <c r="Y136" i="17"/>
  <c r="AM138" i="17"/>
  <c r="AL138" i="17"/>
  <c r="E138" i="17"/>
  <c r="P137" i="17"/>
  <c r="S137" i="17" s="1"/>
  <c r="I137" i="17"/>
  <c r="N137" i="17"/>
  <c r="AJ138" i="17"/>
  <c r="C139" i="17"/>
  <c r="AC139" i="17"/>
  <c r="H138" i="17" l="1"/>
  <c r="U137" i="17"/>
  <c r="X137" i="17" s="1"/>
  <c r="Y137" i="17" s="1"/>
  <c r="M138" i="17"/>
  <c r="L138" i="17"/>
  <c r="G138" i="17"/>
  <c r="O138" i="17"/>
  <c r="AX138" i="17" s="1"/>
  <c r="D139" i="17"/>
  <c r="AB140" i="17"/>
  <c r="F139" i="17" l="1"/>
  <c r="K139" i="17"/>
  <c r="T139" i="17"/>
  <c r="V139" i="17"/>
  <c r="AL139" i="17"/>
  <c r="AM139" i="17"/>
  <c r="E139" i="17"/>
  <c r="AJ139" i="17"/>
  <c r="W139" i="17"/>
  <c r="M139" i="17"/>
  <c r="H139" i="17"/>
  <c r="C140" i="17"/>
  <c r="AC140" i="17"/>
  <c r="G139" i="17" l="1"/>
  <c r="I139" i="17" s="1"/>
  <c r="L139" i="17"/>
  <c r="N139" i="17" s="1"/>
  <c r="Q139" i="17"/>
  <c r="O139" i="17"/>
  <c r="AX139" i="17" s="1"/>
  <c r="AB141" i="17"/>
  <c r="D140" i="17"/>
  <c r="F140" i="17" l="1"/>
  <c r="K140" i="17"/>
  <c r="T140" i="17"/>
  <c r="V140" i="17"/>
  <c r="AM140" i="17"/>
  <c r="AL140" i="17"/>
  <c r="E140" i="17"/>
  <c r="P139" i="17"/>
  <c r="S139" i="17" s="1"/>
  <c r="W140" i="17"/>
  <c r="AJ140" i="17"/>
  <c r="M140" i="17"/>
  <c r="H140" i="17"/>
  <c r="C141" i="17"/>
  <c r="AC141" i="17"/>
  <c r="U139" i="17" l="1"/>
  <c r="X139" i="17" s="1"/>
  <c r="Y139" i="17" s="1"/>
  <c r="G140" i="17"/>
  <c r="L140" i="17"/>
  <c r="Q140" i="17"/>
  <c r="O140" i="17"/>
  <c r="AX140" i="17" s="1"/>
  <c r="D141" i="17"/>
  <c r="AB142" i="17"/>
  <c r="F141" i="17" l="1"/>
  <c r="V141" i="17"/>
  <c r="T141" i="17"/>
  <c r="K141" i="17"/>
  <c r="P140" i="17"/>
  <c r="S140" i="17" s="1"/>
  <c r="AL141" i="17"/>
  <c r="AM141" i="17"/>
  <c r="E141" i="17"/>
  <c r="I140" i="17"/>
  <c r="N140" i="17"/>
  <c r="AJ141" i="17"/>
  <c r="W141" i="17"/>
  <c r="M141" i="17"/>
  <c r="C142" i="17"/>
  <c r="AC142" i="17"/>
  <c r="U140" i="17" l="1"/>
  <c r="X140" i="17" s="1"/>
  <c r="Y140" i="17" s="1"/>
  <c r="H141" i="17"/>
  <c r="Q141" i="17" s="1"/>
  <c r="G141" i="17"/>
  <c r="L141" i="17"/>
  <c r="N141" i="17" s="1"/>
  <c r="O141" i="17"/>
  <c r="AX141" i="17" s="1"/>
  <c r="D142" i="17"/>
  <c r="AB143" i="17"/>
  <c r="F142" i="17" l="1"/>
  <c r="K142" i="17"/>
  <c r="T142" i="17"/>
  <c r="V142" i="17"/>
  <c r="AM142" i="17"/>
  <c r="AL142" i="17"/>
  <c r="I141" i="17"/>
  <c r="E142" i="17"/>
  <c r="H142" i="17" s="1"/>
  <c r="P141" i="17"/>
  <c r="S141" i="17" s="1"/>
  <c r="W142" i="17"/>
  <c r="AJ142" i="17"/>
  <c r="M142" i="17"/>
  <c r="AC143" i="17"/>
  <c r="C143" i="17"/>
  <c r="U141" i="17" l="1"/>
  <c r="X141" i="17" s="1"/>
  <c r="Y141" i="17" s="1"/>
  <c r="G142" i="17"/>
  <c r="I142" i="17" s="1"/>
  <c r="L142" i="17"/>
  <c r="Q142" i="17"/>
  <c r="AB144" i="17"/>
  <c r="AC144" i="17" s="1"/>
  <c r="D143" i="17"/>
  <c r="O142" i="17"/>
  <c r="AX142" i="17" s="1"/>
  <c r="F143" i="17" l="1"/>
  <c r="K143" i="17"/>
  <c r="V143" i="17"/>
  <c r="T143" i="17"/>
  <c r="C144" i="17"/>
  <c r="AB145" i="17" s="1"/>
  <c r="AC145" i="17" s="1"/>
  <c r="AL143" i="17"/>
  <c r="AM143" i="17"/>
  <c r="E143" i="17"/>
  <c r="P142" i="17"/>
  <c r="S142" i="17" s="1"/>
  <c r="N142" i="17"/>
  <c r="AJ143" i="17"/>
  <c r="W143" i="17"/>
  <c r="M143" i="17"/>
  <c r="H143" i="17"/>
  <c r="D144" i="17" l="1"/>
  <c r="AM144" i="17" s="1"/>
  <c r="U142" i="17"/>
  <c r="X142" i="17" s="1"/>
  <c r="Y142" i="17" s="1"/>
  <c r="G143" i="17"/>
  <c r="I143" i="17" s="1"/>
  <c r="L143" i="17"/>
  <c r="N143" i="17" s="1"/>
  <c r="C145" i="17"/>
  <c r="D145" i="17" s="1"/>
  <c r="Q143" i="17"/>
  <c r="O143" i="17"/>
  <c r="AX143" i="17" s="1"/>
  <c r="AJ144" i="17" l="1"/>
  <c r="AL144" i="17"/>
  <c r="F144" i="17"/>
  <c r="V144" i="17"/>
  <c r="T144" i="17"/>
  <c r="K144" i="17"/>
  <c r="O144" i="17" s="1"/>
  <c r="E144" i="17"/>
  <c r="F145" i="17"/>
  <c r="V145" i="17"/>
  <c r="K145" i="17"/>
  <c r="T145" i="17"/>
  <c r="AB146" i="17"/>
  <c r="AC146" i="17" s="1"/>
  <c r="L144" i="17"/>
  <c r="G144" i="17"/>
  <c r="AL145" i="17"/>
  <c r="AM145" i="17"/>
  <c r="E145" i="17"/>
  <c r="H144" i="17"/>
  <c r="M144" i="17"/>
  <c r="P143" i="17"/>
  <c r="S143" i="17" s="1"/>
  <c r="AJ145" i="17"/>
  <c r="W145" i="17"/>
  <c r="AX144" i="17" l="1"/>
  <c r="C146" i="17"/>
  <c r="D146" i="17" s="1"/>
  <c r="W146" i="17" s="1"/>
  <c r="L145" i="17"/>
  <c r="U143" i="17"/>
  <c r="X143" i="17" s="1"/>
  <c r="Y143" i="17" s="1"/>
  <c r="M145" i="17"/>
  <c r="H145" i="17"/>
  <c r="G145" i="17"/>
  <c r="O145" i="17"/>
  <c r="AX145" i="17" s="1"/>
  <c r="AB147" i="17" l="1"/>
  <c r="AC147" i="17" s="1"/>
  <c r="F146" i="17"/>
  <c r="T146" i="17"/>
  <c r="V146" i="17"/>
  <c r="K146" i="17"/>
  <c r="E146" i="17"/>
  <c r="N145" i="17"/>
  <c r="AL146" i="17"/>
  <c r="AJ146" i="17"/>
  <c r="AM146" i="17"/>
  <c r="L146" i="17"/>
  <c r="I145" i="17"/>
  <c r="Q145" i="17"/>
  <c r="M146" i="17"/>
  <c r="H146" i="17"/>
  <c r="G146" i="17"/>
  <c r="P145" i="17"/>
  <c r="C147" i="17" l="1"/>
  <c r="O146" i="17"/>
  <c r="AX146" i="17" s="1"/>
  <c r="N146" i="17"/>
  <c r="P146" i="17"/>
  <c r="AB148" i="17"/>
  <c r="D147" i="17"/>
  <c r="I146" i="17"/>
  <c r="S145" i="17"/>
  <c r="Q146" i="17"/>
  <c r="K147" i="17" l="1"/>
  <c r="T147" i="17"/>
  <c r="V147" i="17"/>
  <c r="S146" i="17"/>
  <c r="L147" i="17"/>
  <c r="F147" i="17"/>
  <c r="E147" i="17"/>
  <c r="AJ147" i="17"/>
  <c r="W147" i="17"/>
  <c r="AM147" i="17"/>
  <c r="AL147" i="17"/>
  <c r="G147" i="17"/>
  <c r="C148" i="17"/>
  <c r="AC148" i="17"/>
  <c r="H147" i="17"/>
  <c r="U146" i="17"/>
  <c r="X146" i="17" s="1"/>
  <c r="U145" i="17"/>
  <c r="X145" i="17" s="1"/>
  <c r="Y145" i="17" s="1"/>
  <c r="P147" i="17" l="1"/>
  <c r="Y146" i="17"/>
  <c r="O147" i="17"/>
  <c r="AX147" i="17" s="1"/>
  <c r="I147" i="17"/>
  <c r="M147" i="17"/>
  <c r="Q147" i="17" s="1"/>
  <c r="AB149" i="17"/>
  <c r="D148" i="17"/>
  <c r="U147" i="17"/>
  <c r="F148" i="17" l="1"/>
  <c r="K148" i="17"/>
  <c r="T148" i="17"/>
  <c r="V148" i="17"/>
  <c r="S147" i="17"/>
  <c r="AM148" i="17"/>
  <c r="AL148" i="17"/>
  <c r="W148" i="17"/>
  <c r="AJ148" i="17"/>
  <c r="E148" i="17"/>
  <c r="H148" i="17"/>
  <c r="L148" i="17"/>
  <c r="G148" i="17"/>
  <c r="X147" i="17"/>
  <c r="C149" i="17"/>
  <c r="D149" i="17" s="1"/>
  <c r="AC149" i="17"/>
  <c r="N147" i="17"/>
  <c r="U148" i="17"/>
  <c r="P41" i="17"/>
  <c r="I41" i="17"/>
  <c r="Q41" i="17"/>
  <c r="N41" i="17"/>
  <c r="Y147" i="17" l="1"/>
  <c r="E149" i="17"/>
  <c r="AJ149" i="17"/>
  <c r="AL149" i="17"/>
  <c r="AM149" i="17"/>
  <c r="F149" i="17"/>
  <c r="K149" i="17"/>
  <c r="H149" i="17"/>
  <c r="M148" i="17"/>
  <c r="M149" i="17" s="1"/>
  <c r="O148" i="17"/>
  <c r="AX148" i="17" s="1"/>
  <c r="T149" i="17" s="1"/>
  <c r="I148" i="17"/>
  <c r="G149" i="17"/>
  <c r="P148" i="17"/>
  <c r="L149" i="17"/>
  <c r="S41" i="17"/>
  <c r="W40" i="17"/>
  <c r="Q148" i="17" l="1"/>
  <c r="S148" i="17" s="1"/>
  <c r="O149" i="17"/>
  <c r="N148" i="17"/>
  <c r="X148" i="17"/>
  <c r="W46" i="17"/>
  <c r="W41" i="17"/>
  <c r="W52" i="17" s="1"/>
  <c r="Y148" i="17" l="1"/>
  <c r="W59" i="17"/>
  <c r="W53" i="17"/>
  <c r="I113" i="17"/>
  <c r="Q113" i="17"/>
  <c r="N113" i="17"/>
  <c r="P113" i="17"/>
  <c r="S113" i="17" l="1"/>
  <c r="N65" i="17" l="1"/>
  <c r="P65" i="17"/>
  <c r="I65" i="17"/>
  <c r="Q65" i="17"/>
  <c r="S65" i="17" l="1"/>
  <c r="W64" i="17" l="1"/>
  <c r="W65" i="17" s="1"/>
  <c r="X64" i="17" l="1"/>
  <c r="Y64" i="17" s="1"/>
  <c r="W76" i="17"/>
  <c r="X76" i="17" s="1"/>
  <c r="Y76" i="17" s="1"/>
  <c r="W77" i="17"/>
  <c r="N77" i="17" l="1"/>
  <c r="P77" i="17"/>
  <c r="Q77" i="17"/>
  <c r="I77" i="17"/>
  <c r="S77" i="17" l="1"/>
  <c r="U77" i="17" s="1"/>
  <c r="X77" i="17" s="1"/>
  <c r="W70" i="17" l="1"/>
  <c r="Y77" i="17"/>
  <c r="W71" i="17"/>
  <c r="W72" i="17"/>
  <c r="W101" i="17" l="1"/>
  <c r="W107" i="17" s="1"/>
  <c r="W113" i="17"/>
  <c r="X70" i="17"/>
  <c r="Y70" i="17" s="1"/>
  <c r="W132" i="17"/>
  <c r="W144" i="17" s="1"/>
  <c r="W138" i="17" l="1"/>
  <c r="W149" i="17" s="1"/>
  <c r="N71" i="17"/>
  <c r="P71" i="17"/>
  <c r="Q71" i="17"/>
  <c r="I71" i="17"/>
  <c r="S71" i="17" l="1"/>
  <c r="U71" i="17" s="1"/>
  <c r="X71" i="17" l="1"/>
  <c r="Y71" i="17" s="1"/>
  <c r="P72" i="17" l="1"/>
  <c r="I72" i="17"/>
  <c r="N72" i="17"/>
  <c r="Q72" i="17"/>
  <c r="S72" i="17" l="1"/>
  <c r="U72" i="17" s="1"/>
  <c r="X72" i="17" s="1"/>
  <c r="Y72" i="17" l="1"/>
  <c r="I132" i="17"/>
  <c r="P132" i="17"/>
  <c r="Q132" i="17"/>
  <c r="N132" i="17"/>
  <c r="S132" i="17" l="1"/>
  <c r="U132" i="17" s="1"/>
  <c r="X132" i="17" l="1"/>
  <c r="Y132" i="17" s="1"/>
  <c r="N144" i="17"/>
  <c r="P144" i="17" l="1"/>
  <c r="Q144" i="17"/>
  <c r="I144" i="17"/>
  <c r="S144" i="17" l="1"/>
  <c r="U144" i="17" s="1"/>
  <c r="I24" i="17"/>
  <c r="X144" i="17" l="1"/>
  <c r="Y144" i="17" s="1"/>
  <c r="I19" i="17" l="1"/>
  <c r="I31" i="17" l="1"/>
  <c r="I30" i="17" l="1"/>
  <c r="I18" i="17" l="1"/>
  <c r="K18" i="17" s="1"/>
  <c r="K19" i="17" l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M18" i="17"/>
  <c r="Q18" i="17" s="1"/>
  <c r="L18" i="17"/>
  <c r="N18" i="17" s="1"/>
  <c r="O18" i="17"/>
  <c r="AX18" i="17" s="1"/>
  <c r="T18" i="17" s="1"/>
  <c r="K37" i="17" l="1"/>
  <c r="L19" i="17"/>
  <c r="P19" i="17" s="1"/>
  <c r="O19" i="17"/>
  <c r="AX19" i="17" s="1"/>
  <c r="T19" i="17" s="1"/>
  <c r="M19" i="17"/>
  <c r="Q19" i="17" s="1"/>
  <c r="P18" i="17"/>
  <c r="S18" i="17" s="1"/>
  <c r="U18" i="17" s="1"/>
  <c r="S19" i="17" l="1"/>
  <c r="U19" i="17" s="1"/>
  <c r="X19" i="17" s="1"/>
  <c r="Y19" i="17" s="1"/>
  <c r="N19" i="17"/>
  <c r="M20" i="17"/>
  <c r="Q20" i="17" s="1"/>
  <c r="L20" i="17"/>
  <c r="P20" i="17" s="1"/>
  <c r="O20" i="17"/>
  <c r="AX20" i="17" s="1"/>
  <c r="T20" i="17" s="1"/>
  <c r="U40" i="17"/>
  <c r="X40" i="17" s="1"/>
  <c r="Y40" i="17" s="1"/>
  <c r="U101" i="17"/>
  <c r="X101" i="17" s="1"/>
  <c r="Y101" i="17" s="1"/>
  <c r="X18" i="17"/>
  <c r="Y18" i="17" s="1"/>
  <c r="I149" i="17"/>
  <c r="I138" i="17"/>
  <c r="P138" i="17"/>
  <c r="N138" i="17"/>
  <c r="Q138" i="17"/>
  <c r="N20" i="17" l="1"/>
  <c r="L21" i="17"/>
  <c r="M21" i="17"/>
  <c r="O21" i="17"/>
  <c r="AX21" i="17" s="1"/>
  <c r="T21" i="17" s="1"/>
  <c r="S20" i="17"/>
  <c r="U20" i="17" s="1"/>
  <c r="X20" i="17" s="1"/>
  <c r="Y20" i="17" s="1"/>
  <c r="U46" i="17"/>
  <c r="X46" i="17" s="1"/>
  <c r="Y46" i="17" s="1"/>
  <c r="U52" i="17"/>
  <c r="X52" i="17" s="1"/>
  <c r="Y52" i="17" s="1"/>
  <c r="S138" i="17"/>
  <c r="U138" i="17" s="1"/>
  <c r="N21" i="17" l="1"/>
  <c r="Q21" i="17"/>
  <c r="M22" i="17"/>
  <c r="Q22" i="17" s="1"/>
  <c r="L22" i="17"/>
  <c r="P22" i="17" s="1"/>
  <c r="O22" i="17"/>
  <c r="AX22" i="17" s="1"/>
  <c r="T22" i="17" s="1"/>
  <c r="P21" i="17"/>
  <c r="U59" i="17"/>
  <c r="X59" i="17" s="1"/>
  <c r="Y59" i="17" s="1"/>
  <c r="U53" i="17"/>
  <c r="X53" i="17" s="1"/>
  <c r="Y53" i="17" s="1"/>
  <c r="X138" i="17"/>
  <c r="Y138" i="17" s="1"/>
  <c r="P149" i="17"/>
  <c r="N149" i="17"/>
  <c r="Q149" i="17"/>
  <c r="N22" i="17" l="1"/>
  <c r="S21" i="17"/>
  <c r="U21" i="17" s="1"/>
  <c r="X21" i="17" s="1"/>
  <c r="Y21" i="17" s="1"/>
  <c r="S22" i="17"/>
  <c r="U22" i="17" s="1"/>
  <c r="X22" i="17" s="1"/>
  <c r="Y22" i="17" s="1"/>
  <c r="M23" i="17"/>
  <c r="Q23" i="17" s="1"/>
  <c r="L23" i="17"/>
  <c r="P23" i="17" s="1"/>
  <c r="O23" i="17"/>
  <c r="AX23" i="17" s="1"/>
  <c r="T23" i="17" s="1"/>
  <c r="U41" i="17"/>
  <c r="X41" i="17" s="1"/>
  <c r="Y41" i="17" s="1"/>
  <c r="U65" i="17"/>
  <c r="X65" i="17" s="1"/>
  <c r="Y65" i="17" s="1"/>
  <c r="U113" i="17"/>
  <c r="X113" i="17" s="1"/>
  <c r="Y113" i="17" s="1"/>
  <c r="U107" i="17"/>
  <c r="X107" i="17" s="1"/>
  <c r="Y107" i="17" s="1"/>
  <c r="S149" i="17"/>
  <c r="Q121" i="19"/>
  <c r="T121" i="19" s="1"/>
  <c r="V121" i="19" s="1"/>
  <c r="O121" i="19"/>
  <c r="V124" i="19" l="1"/>
  <c r="V125" i="19" s="1"/>
  <c r="V128" i="19" s="1"/>
  <c r="V136" i="19"/>
  <c r="V137" i="19" s="1"/>
  <c r="N23" i="17"/>
  <c r="M24" i="17"/>
  <c r="Q24" i="17" s="1"/>
  <c r="L24" i="17"/>
  <c r="P24" i="17" s="1"/>
  <c r="O24" i="17"/>
  <c r="AX24" i="17" s="1"/>
  <c r="T24" i="17" s="1"/>
  <c r="S23" i="17"/>
  <c r="U23" i="17" s="1"/>
  <c r="U149" i="17"/>
  <c r="X149" i="17" s="1"/>
  <c r="Y149" i="17" s="1"/>
  <c r="AI121" i="19"/>
  <c r="X120" i="19" s="1"/>
  <c r="N24" i="17" l="1"/>
  <c r="X23" i="17"/>
  <c r="Y23" i="17" s="1"/>
  <c r="L25" i="17"/>
  <c r="P25" i="17" s="1"/>
  <c r="M25" i="17"/>
  <c r="Q25" i="17" s="1"/>
  <c r="O25" i="17"/>
  <c r="AX25" i="17" s="1"/>
  <c r="T25" i="17" s="1"/>
  <c r="S24" i="17"/>
  <c r="U24" i="17" s="1"/>
  <c r="X24" i="17" s="1"/>
  <c r="Y24" i="17" s="1"/>
  <c r="X124" i="19"/>
  <c r="Y120" i="19"/>
  <c r="Z120" i="19" s="1"/>
  <c r="X121" i="19"/>
  <c r="Y121" i="19" s="1"/>
  <c r="Z121" i="19" s="1"/>
  <c r="X136" i="19" l="1"/>
  <c r="N25" i="17"/>
  <c r="M26" i="17"/>
  <c r="Q26" i="17" s="1"/>
  <c r="L26" i="17"/>
  <c r="P26" i="17" s="1"/>
  <c r="O26" i="17"/>
  <c r="AX26" i="17" s="1"/>
  <c r="T26" i="17" s="1"/>
  <c r="S25" i="17"/>
  <c r="U25" i="17" s="1"/>
  <c r="Y124" i="19"/>
  <c r="Z124" i="19" s="1"/>
  <c r="X125" i="19"/>
  <c r="Y125" i="19" s="1"/>
  <c r="Z125" i="19" s="1"/>
  <c r="Y123" i="20"/>
  <c r="Z123" i="20" s="1"/>
  <c r="X128" i="19" l="1"/>
  <c r="Y128" i="19" s="1"/>
  <c r="Z128" i="19" s="1"/>
  <c r="Y136" i="19"/>
  <c r="Z136" i="19" s="1"/>
  <c r="X137" i="19"/>
  <c r="Y137" i="19" s="1"/>
  <c r="Z137" i="19" s="1"/>
  <c r="L27" i="17"/>
  <c r="P27" i="17" s="1"/>
  <c r="M27" i="17"/>
  <c r="Q27" i="17" s="1"/>
  <c r="O27" i="17"/>
  <c r="AX27" i="17" s="1"/>
  <c r="T27" i="17" s="1"/>
  <c r="X25" i="17"/>
  <c r="Y25" i="17" s="1"/>
  <c r="N26" i="17"/>
  <c r="S26" i="17"/>
  <c r="U26" i="17" s="1"/>
  <c r="X26" i="17" s="1"/>
  <c r="Y26" i="17" s="1"/>
  <c r="N27" i="17" l="1"/>
  <c r="M28" i="17"/>
  <c r="Q28" i="17" s="1"/>
  <c r="L28" i="17"/>
  <c r="P28" i="17" s="1"/>
  <c r="O28" i="17"/>
  <c r="AX28" i="17" s="1"/>
  <c r="T28" i="17" s="1"/>
  <c r="S27" i="17"/>
  <c r="U27" i="17" s="1"/>
  <c r="X27" i="17" s="1"/>
  <c r="Y27" i="17" s="1"/>
  <c r="N28" i="17" l="1"/>
  <c r="O29" i="17"/>
  <c r="AX29" i="17" s="1"/>
  <c r="T29" i="17" s="1"/>
  <c r="M29" i="17"/>
  <c r="Q29" i="17" s="1"/>
  <c r="L29" i="17"/>
  <c r="P29" i="17" s="1"/>
  <c r="S28" i="17"/>
  <c r="U28" i="17" s="1"/>
  <c r="X28" i="17" s="1"/>
  <c r="Y28" i="17" s="1"/>
  <c r="N29" i="17" l="1"/>
  <c r="S29" i="17"/>
  <c r="U29" i="17" s="1"/>
  <c r="X29" i="17" s="1"/>
  <c r="Y29" i="17" s="1"/>
  <c r="M30" i="17"/>
  <c r="Q30" i="17" s="1"/>
  <c r="L30" i="17"/>
  <c r="P30" i="17" s="1"/>
  <c r="O30" i="17"/>
  <c r="N30" i="17" l="1"/>
  <c r="AX30" i="17"/>
  <c r="T30" i="17" s="1"/>
  <c r="S30" i="17"/>
  <c r="U30" i="17" s="1"/>
  <c r="L31" i="17"/>
  <c r="P31" i="17" s="1"/>
  <c r="M31" i="17"/>
  <c r="Q31" i="17" s="1"/>
  <c r="O31" i="17"/>
  <c r="N31" i="17" l="1"/>
  <c r="X30" i="17"/>
  <c r="Y30" i="17" s="1"/>
  <c r="M32" i="17"/>
  <c r="Q32" i="17" s="1"/>
  <c r="L32" i="17"/>
  <c r="P32" i="17" s="1"/>
  <c r="O32" i="17"/>
  <c r="AX32" i="17" s="1"/>
  <c r="T32" i="17" s="1"/>
  <c r="AX31" i="17"/>
  <c r="T31" i="17" s="1"/>
  <c r="S31" i="17"/>
  <c r="U31" i="17" s="1"/>
  <c r="S32" i="17" l="1"/>
  <c r="U32" i="17" s="1"/>
  <c r="X32" i="17" s="1"/>
  <c r="Y32" i="17" s="1"/>
  <c r="N32" i="17"/>
  <c r="X31" i="17"/>
  <c r="Y31" i="17" s="1"/>
  <c r="L33" i="17"/>
  <c r="P33" i="17" s="1"/>
  <c r="M33" i="17"/>
  <c r="Q33" i="17" s="1"/>
  <c r="O33" i="17"/>
  <c r="AX33" i="17" s="1"/>
  <c r="T33" i="17" s="1"/>
  <c r="S33" i="17" l="1"/>
  <c r="U33" i="17" s="1"/>
  <c r="X33" i="17" s="1"/>
  <c r="Y33" i="17" s="1"/>
  <c r="N33" i="17"/>
  <c r="M34" i="17"/>
  <c r="Q34" i="17" s="1"/>
  <c r="L34" i="17"/>
  <c r="P34" i="17" s="1"/>
  <c r="O34" i="17"/>
  <c r="L35" i="17" l="1"/>
  <c r="P35" i="17" s="1"/>
  <c r="M35" i="17"/>
  <c r="Q35" i="17" s="1"/>
  <c r="O35" i="17"/>
  <c r="AX35" i="17" s="1"/>
  <c r="T35" i="17" s="1"/>
  <c r="N34" i="17"/>
  <c r="AX34" i="17"/>
  <c r="T34" i="17" s="1"/>
  <c r="S34" i="17"/>
  <c r="U34" i="17" s="1"/>
  <c r="X34" i="17" l="1"/>
  <c r="Y34" i="17" s="1"/>
  <c r="M36" i="17"/>
  <c r="L36" i="17"/>
  <c r="O36" i="17"/>
  <c r="AX36" i="17" s="1"/>
  <c r="T36" i="17" s="1"/>
  <c r="T37" i="17" s="1"/>
  <c r="N35" i="17"/>
  <c r="S35" i="17"/>
  <c r="U35" i="17" s="1"/>
  <c r="X35" i="17" s="1"/>
  <c r="Y35" i="17" s="1"/>
  <c r="N36" i="17" l="1"/>
  <c r="O37" i="17"/>
  <c r="AX37" i="17" s="1"/>
  <c r="P36" i="17"/>
  <c r="L37" i="17"/>
  <c r="P37" i="17" s="1"/>
  <c r="Q36" i="17"/>
  <c r="M37" i="17"/>
  <c r="Q37" i="17" s="1"/>
  <c r="S37" i="17" l="1"/>
  <c r="S36" i="17"/>
  <c r="U36" i="17" s="1"/>
  <c r="U37" i="17" s="1"/>
  <c r="X37" i="17" s="1"/>
  <c r="N37" i="17"/>
  <c r="Y37" i="17" l="1"/>
  <c r="X36" i="17"/>
  <c r="Y36" i="17" s="1"/>
</calcChain>
</file>

<file path=xl/sharedStrings.xml><?xml version="1.0" encoding="utf-8"?>
<sst xmlns="http://schemas.openxmlformats.org/spreadsheetml/2006/main" count="564" uniqueCount="131">
  <si>
    <t>DRAWN</t>
  </si>
  <si>
    <t>GPF</t>
  </si>
  <si>
    <t>BASIC</t>
  </si>
  <si>
    <t>DA</t>
  </si>
  <si>
    <t>HRA</t>
  </si>
  <si>
    <t>TOTAL</t>
  </si>
  <si>
    <t>ITAX</t>
  </si>
  <si>
    <t>SN</t>
  </si>
  <si>
    <t>MONTH</t>
  </si>
  <si>
    <t>CORONA</t>
  </si>
  <si>
    <t>SI</t>
  </si>
  <si>
    <t>DEDUCTION</t>
  </si>
  <si>
    <t>DUE</t>
  </si>
  <si>
    <t>DIFFERENT</t>
  </si>
  <si>
    <t>HRA (BEFORE 01.07.2021)</t>
  </si>
  <si>
    <t>HRA (AFTER 01.07.2021)</t>
  </si>
  <si>
    <t>OFFICE NAME</t>
  </si>
  <si>
    <t>GOVT. SR. SECONDARY SCHOOL, GORDHANPURA, ATRU, BARAN</t>
  </si>
  <si>
    <t>TO</t>
  </si>
  <si>
    <t>OLD BASIC PAY</t>
  </si>
  <si>
    <t>NEW BASIC PAY</t>
  </si>
  <si>
    <t>EMPLOYEE STATUS</t>
  </si>
  <si>
    <t>TAX</t>
  </si>
  <si>
    <t>TAX DED. %</t>
  </si>
  <si>
    <t>Name Of Employee -</t>
  </si>
  <si>
    <t>EMPLOYEE NAME</t>
  </si>
  <si>
    <t>DESIGNATION</t>
  </si>
  <si>
    <t>TOTAL DED.</t>
  </si>
  <si>
    <t>NET AMOUNT</t>
  </si>
  <si>
    <t>CORONA2</t>
  </si>
  <si>
    <t>Designation -</t>
  </si>
  <si>
    <t>SURRENDER</t>
  </si>
  <si>
    <t>ARREAR FROM -</t>
  </si>
  <si>
    <t>EMPLOYEE CAT.</t>
  </si>
  <si>
    <t>REGULAR</t>
  </si>
  <si>
    <t>HRA-P</t>
  </si>
  <si>
    <t>DA-P</t>
  </si>
  <si>
    <t>GPF-P</t>
  </si>
  <si>
    <t>PROBATION (L-10)</t>
  </si>
  <si>
    <t>PROBATION (L-1)</t>
  </si>
  <si>
    <t>PROBATION (L-2)</t>
  </si>
  <si>
    <t>PROBATION (L-3)</t>
  </si>
  <si>
    <t>PROBATION (L-4)</t>
  </si>
  <si>
    <t>PROBATION (L-5)</t>
  </si>
  <si>
    <t>PROBATION (L-6)</t>
  </si>
  <si>
    <t>PROBATION (L-7)</t>
  </si>
  <si>
    <t>PROBATION (L-8)</t>
  </si>
  <si>
    <t>PROBATION (L-9)</t>
  </si>
  <si>
    <t>PROBATION (L-11)</t>
  </si>
  <si>
    <t>PROBATION (L-12)</t>
  </si>
  <si>
    <t>ARREAR DATE FROM (DD-MM-YYYY)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</si>
  <si>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</si>
  <si>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</si>
  <si>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</si>
  <si>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</si>
  <si>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</si>
  <si>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</si>
  <si>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</si>
  <si>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</si>
  <si>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</si>
  <si>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</si>
  <si>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</si>
  <si>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</si>
  <si>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ARREAR DATE UP TO (MM-YYYY)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</si>
  <si>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</si>
  <si>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</si>
  <si>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</si>
  <si>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</si>
  <si>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</si>
  <si>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</si>
  <si>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</si>
  <si>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</si>
  <si>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</si>
  <si>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WELCOME TO RAJTEACHERS.NET</t>
  </si>
  <si>
    <t>CREATED BY : PARMANAND MEGHWAL SENIOR TEACHER GUPS KANWARPURA, BARAN</t>
  </si>
  <si>
    <t>SUB-ORDINATE</t>
  </si>
  <si>
    <t>Parmanand Meghwal</t>
  </si>
  <si>
    <t>Senior Teacher</t>
  </si>
  <si>
    <t>Employee ID</t>
  </si>
  <si>
    <t>RJBR200804022222</t>
  </si>
  <si>
    <t>STATE</t>
  </si>
  <si>
    <t>HRA RATES</t>
  </si>
  <si>
    <t>OTHER</t>
  </si>
  <si>
    <t>INCREAMENT</t>
  </si>
  <si>
    <t>PAY LEVEL</t>
  </si>
  <si>
    <t>SI (STATE INSURANCE)</t>
  </si>
  <si>
    <t>S.I. DED.</t>
  </si>
  <si>
    <t>S.I. (DEDUCTION)</t>
  </si>
  <si>
    <t>PARMANAND MEGHWAL</t>
  </si>
  <si>
    <t>HEAD MASTER, GUPS KANWARPURA</t>
  </si>
  <si>
    <t>AUTO ARREAR CALCULATION EXCEL SHEET</t>
  </si>
  <si>
    <t>bl 'khV esa 4 izdkj dh 'khVsa cukbZ xbZ gSaaA</t>
  </si>
  <si>
    <t>1- 7th Pay Arrear</t>
  </si>
  <si>
    <t>2 -Arrear Probation Fixation</t>
  </si>
  <si>
    <t>3 - 6th Pay Arrear</t>
  </si>
  <si>
    <t>4 - Arrear With Optional Increment</t>
  </si>
  <si>
    <t>mi;ksx djus dk rjhdk</t>
  </si>
  <si>
    <t>7th Pay Arrear</t>
  </si>
  <si>
    <t>'khV esa pkgh xbZ lHkh ,UVªh lgh&amp;lgh HkjsaA</t>
  </si>
  <si>
    <t>bl 'khV esa vki fnukad 01-01-2017 ls vc rd dk lSysjh ,fj;j cuk ldrs gSa] 'khV dks eq[; #i ls jktLFkku ds f'k{kk foHkkx ds dkfeZdksa ds fy, gh cuk;k x;k gSA</t>
  </si>
  <si>
    <t>Arrear Probation Fixation</t>
  </si>
  <si>
    <t>;g 'khV dsoy ijhoh{kkdky i'pkr LFkkbZ gq, dkfeZdksa dk ,fj;j cukus ds fy, gSaA</t>
  </si>
  <si>
    <t>bl 'khV esa vki fnukad 01-01-2017 ls vc rd dk ijhoh{kkdky i'pkr dk lSysjh ,fj;j cuk ldrs gSaA</t>
  </si>
  <si>
    <t>6th Pay Arrear</t>
  </si>
  <si>
    <t>bl 'khV esa vki fnukad 01-01-2006 ls 31-12-2016 rd dk lSysjh ,fj;j cuk ldrs gSa] 'khV dks eq[; #i ls jktLFkku ds f'k{kk foHkkx ds dkfeZdksa ds fy, gh cuk;k x;k gSA</t>
  </si>
  <si>
    <t>Arrear With Optional Increment</t>
  </si>
  <si>
    <t>bl 'khV esa okf"kZd osru o`f} tuojh ;k tqykbZ esa yxkus dk vkWI'ku fn;k x;k gSa] vr% vki tks Hkh lysDV djsaxsa mlh ekg esa okf"kZd osru o`f} yx tk;sxhA</t>
  </si>
  <si>
    <t>GPF 2004</t>
  </si>
  <si>
    <t>HRA (AFTER 01.07.2024)</t>
  </si>
  <si>
    <t>RAJTEACHERS.NET</t>
  </si>
  <si>
    <t>Fill all the options on the sheet</t>
  </si>
  <si>
    <t>YES</t>
  </si>
  <si>
    <t>NO</t>
  </si>
  <si>
    <t>CHANGE BASIC IN DUE (ACP,PROMOTION,ETC)</t>
  </si>
  <si>
    <t>CHANGE BASIC IN DRAWN (ACP,PROMOTION,ETC)</t>
  </si>
  <si>
    <t>NEW BASIC</t>
  </si>
  <si>
    <t>DATA ENTRY (नीचे दी गई सभी प्रविष्टियाँ पूरी करें)</t>
  </si>
  <si>
    <r>
      <t xml:space="preserve">DATA ENTRY </t>
    </r>
    <r>
      <rPr>
        <b/>
        <sz val="22"/>
        <color theme="0"/>
        <rFont val="Calibri"/>
        <family val="2"/>
      </rPr>
      <t>(नीचे दी गई सभी प्रविष्टियाँ पूरी करें)</t>
    </r>
  </si>
  <si>
    <t>INCREAMENT MONTH</t>
  </si>
  <si>
    <t>Aug-2024</t>
  </si>
  <si>
    <t>Sep-2024</t>
  </si>
  <si>
    <t xml:space="preserve">         S.I. (DEDUCTION)</t>
  </si>
  <si>
    <t>Mar-2025</t>
  </si>
  <si>
    <t>Aug-2015</t>
  </si>
  <si>
    <t>GPF DEDUCTION</t>
  </si>
  <si>
    <t>SI DEDUCTION</t>
  </si>
  <si>
    <t xml:space="preserve">  GPF DEDUCTION </t>
  </si>
  <si>
    <t>KAMLESH KUMARI</t>
  </si>
  <si>
    <t>TEACHER</t>
  </si>
  <si>
    <t>Nov-2021</t>
  </si>
  <si>
    <t>Mar-2023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</si>
</sst>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[$-409]mmm\-yyyy"/>
  </numFmts>
  <fonts count="3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color theme="1"/>
      <name val="Algerian"/>
      <family val="5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rgb="FF92D050"/>
      <name val="Calibri"/>
      <family val="2"/>
      <scheme val="minor"/>
    </font>
    <font>
      <u/>
      <sz val="9.9"/>
      <color theme="10"/>
      <name val="Calibri"/>
      <family val="2"/>
    </font>
    <font>
      <b/>
      <sz val="26"/>
      <color rgb="FF00B0F0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Kruti Dev 010"/>
    </font>
    <font>
      <b/>
      <sz val="20"/>
      <color theme="0"/>
      <name val="Kruti Dev 010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6"/>
      <color theme="0"/>
      <name val="Calibri"/>
      <family val="2"/>
    </font>
    <font>
      <b/>
      <sz val="24"/>
      <color theme="0"/>
      <name val="Calibri"/>
      <family val="2"/>
    </font>
    <font>
      <b/>
      <sz val="22"/>
      <color theme="0"/>
      <name val="Calibri"/>
      <family val="2"/>
    </font>
    <font>
      <b/>
      <sz val="18"/>
      <name val="Calibri"/>
      <family val="2"/>
      <scheme val="minor"/>
    </font>
    <font>
      <b/>
      <sz val="26"/>
      <color theme="1"/>
      <name val="Algerian"/>
      <family val="5"/>
    </font>
    <font>
      <b/>
      <sz val="28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7" fillId="0" borderId="0" xfId="0" applyNumberFormat="1" applyFont="1" applyProtection="1">
      <protection hidden="1"/>
    </xf>
    <xf numFmtId="0" fontId="4" fillId="0" borderId="1" xfId="0" applyFont="1" applyBorder="1" applyAlignment="1" applyProtection="1">
      <alignment horizontal="center"/>
      <protection locked="0"/>
    </xf>
    <xf numFmtId="9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0" fontId="10" fillId="6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14" fontId="11" fillId="0" borderId="6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</xf>
    <xf numFmtId="1" fontId="9" fillId="5" borderId="7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1" fontId="3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" fontId="3" fillId="5" borderId="7" xfId="0" applyNumberFormat="1" applyFont="1" applyFill="1" applyBorder="1" applyAlignment="1" applyProtection="1">
      <alignment horizontal="center" vertical="center" wrapText="1"/>
      <protection hidden="1"/>
    </xf>
    <xf numFmtId="1" fontId="1" fillId="2" borderId="0" xfId="0" applyNumberFormat="1" applyFont="1" applyFill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center" vertical="center"/>
      <protection hidden="1"/>
    </xf>
    <xf numFmtId="14" fontId="1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9" fillId="0" borderId="1" xfId="0" applyFont="1" applyBorder="1" applyAlignment="1" applyProtection="1">
      <alignment horizontal="center" vertical="center"/>
      <protection locked="0"/>
    </xf>
    <xf numFmtId="9" fontId="4" fillId="0" borderId="1" xfId="0" applyNumberFormat="1" applyFont="1" applyBorder="1" applyAlignment="1" applyProtection="1">
      <alignment horizontal="center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/>
    </xf>
    <xf numFmtId="14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hidden="1"/>
    </xf>
    <xf numFmtId="0" fontId="20" fillId="9" borderId="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left"/>
      <protection hidden="1"/>
    </xf>
    <xf numFmtId="0" fontId="19" fillId="2" borderId="1" xfId="0" applyFont="1" applyFill="1" applyBorder="1" applyAlignment="1" applyProtection="1">
      <alignment vertical="center" wrapText="1"/>
      <protection hidden="1"/>
    </xf>
    <xf numFmtId="0" fontId="17" fillId="9" borderId="1" xfId="0" applyFont="1" applyFill="1" applyBorder="1" applyAlignment="1" applyProtection="1">
      <alignment horizontal="center" vertical="center"/>
      <protection hidden="1"/>
    </xf>
    <xf numFmtId="0" fontId="19" fillId="2" borderId="1" xfId="0" quotePrefix="1" applyFont="1" applyFill="1" applyBorder="1" applyAlignment="1" applyProtection="1">
      <alignment vertical="center" wrapText="1"/>
      <protection hidden="1"/>
    </xf>
    <xf numFmtId="0" fontId="19" fillId="2" borderId="1" xfId="0" applyFont="1" applyFill="1" applyBorder="1" applyAlignment="1" applyProtection="1">
      <alignment vertical="center"/>
      <protection hidden="1"/>
    </xf>
    <xf numFmtId="0" fontId="19" fillId="2" borderId="1" xfId="0" quotePrefix="1" applyFont="1" applyFill="1" applyBorder="1" applyAlignment="1" applyProtection="1">
      <alignment vertical="center"/>
      <protection hidden="1"/>
    </xf>
    <xf numFmtId="0" fontId="19" fillId="0" borderId="1" xfId="0" quotePrefix="1" applyFont="1" applyBorder="1" applyAlignment="1" applyProtection="1">
      <alignment horizontal="left" vertical="center"/>
      <protection hidden="1"/>
    </xf>
    <xf numFmtId="0" fontId="19" fillId="0" borderId="1" xfId="0" quotePrefix="1" applyFont="1" applyBorder="1" applyAlignment="1" applyProtection="1">
      <alignment horizontal="left" vertical="center" wrapText="1"/>
      <protection hidden="1"/>
    </xf>
    <xf numFmtId="0" fontId="5" fillId="4" borderId="2" xfId="0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15" borderId="1" xfId="0" applyFont="1" applyFill="1" applyBorder="1" applyAlignment="1" applyProtection="1">
      <alignment horizontal="center" vertical="center"/>
      <protection hidden="1"/>
    </xf>
    <xf numFmtId="0" fontId="22" fillId="16" borderId="1" xfId="0" applyFont="1" applyFill="1" applyBorder="1" applyAlignment="1" applyProtection="1">
      <alignment horizontal="center" vertical="center"/>
      <protection hidden="1"/>
    </xf>
    <xf numFmtId="165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0" fillId="19" borderId="0" xfId="0" applyFill="1"/>
    <xf numFmtId="0" fontId="10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17" fillId="10" borderId="1" xfId="0" applyFont="1" applyFill="1" applyBorder="1" applyAlignment="1" applyProtection="1">
      <alignment horizontal="center" vertical="center" wrapText="1"/>
      <protection hidden="1"/>
    </xf>
    <xf numFmtId="1" fontId="1" fillId="2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5" fillId="7" borderId="3" xfId="1" applyFont="1" applyFill="1" applyBorder="1" applyAlignment="1" applyProtection="1">
      <alignment horizontal="center" vertical="center"/>
      <protection hidden="1"/>
    </xf>
    <xf numFmtId="0" fontId="13" fillId="7" borderId="3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1" fontId="7" fillId="0" borderId="5" xfId="0" applyNumberFormat="1" applyFont="1" applyBorder="1" applyAlignment="1" applyProtection="1">
      <alignment horizontal="left" vertical="center"/>
      <protection hidden="1"/>
    </xf>
    <xf numFmtId="1" fontId="7" fillId="0" borderId="0" xfId="0" applyNumberFormat="1" applyFont="1" applyAlignment="1" applyProtection="1">
      <alignment horizontal="left" vertical="center"/>
      <protection hidden="1"/>
    </xf>
    <xf numFmtId="1" fontId="7" fillId="0" borderId="0" xfId="0" applyNumberFormat="1" applyFont="1" applyAlignment="1" applyProtection="1">
      <alignment horizontal="right" vertical="center"/>
      <protection hidden="1"/>
    </xf>
    <xf numFmtId="1" fontId="7" fillId="0" borderId="5" xfId="0" applyNumberFormat="1" applyFont="1" applyBorder="1" applyAlignment="1" applyProtection="1">
      <alignment horizontal="center" vertical="center"/>
      <protection hidden="1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14" fontId="1" fillId="0" borderId="0" xfId="0" applyNumberFormat="1" applyFont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1" fontId="7" fillId="0" borderId="6" xfId="0" applyNumberFormat="1" applyFont="1" applyBorder="1" applyAlignment="1" applyProtection="1">
      <alignment horizontal="right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1" fillId="11" borderId="6" xfId="0" applyFont="1" applyFill="1" applyBorder="1" applyAlignment="1" applyProtection="1">
      <alignment horizontal="center" vertical="center"/>
      <protection hidden="1"/>
    </xf>
    <xf numFmtId="0" fontId="5" fillId="11" borderId="6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1" fontId="3" fillId="5" borderId="1" xfId="0" applyNumberFormat="1" applyFont="1" applyFill="1" applyBorder="1" applyAlignment="1" applyProtection="1">
      <alignment horizontal="center" vertical="center"/>
      <protection hidden="1"/>
    </xf>
    <xf numFmtId="1" fontId="3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3" fillId="5" borderId="7" xfId="0" applyNumberFormat="1" applyFont="1" applyFill="1" applyBorder="1" applyAlignment="1" applyProtection="1">
      <alignment horizontal="center" vertical="center" wrapText="1"/>
      <protection hidden="1"/>
    </xf>
    <xf numFmtId="1" fontId="3" fillId="5" borderId="8" xfId="0" applyNumberFormat="1" applyFont="1" applyFill="1" applyBorder="1" applyAlignment="1" applyProtection="1">
      <alignment horizontal="center" vertical="center"/>
      <protection hidden="1"/>
    </xf>
    <xf numFmtId="1" fontId="3" fillId="5" borderId="9" xfId="0" applyNumberFormat="1" applyFont="1" applyFill="1" applyBorder="1" applyAlignment="1" applyProtection="1">
      <alignment horizontal="center" vertical="center"/>
      <protection hidden="1"/>
    </xf>
    <xf numFmtId="1" fontId="3" fillId="5" borderId="7" xfId="0" applyNumberFormat="1" applyFont="1" applyFill="1" applyBorder="1" applyAlignment="1" applyProtection="1">
      <alignment horizontal="center" vertical="center"/>
      <protection hidden="1"/>
    </xf>
    <xf numFmtId="1" fontId="3" fillId="5" borderId="2" xfId="0" applyNumberFormat="1" applyFont="1" applyFill="1" applyBorder="1" applyAlignment="1" applyProtection="1">
      <alignment horizontal="center" vertical="center"/>
      <protection hidden="1"/>
    </xf>
    <xf numFmtId="1" fontId="3" fillId="5" borderId="3" xfId="0" applyNumberFormat="1" applyFont="1" applyFill="1" applyBorder="1" applyAlignment="1" applyProtection="1">
      <alignment horizontal="center" vertical="center"/>
      <protection hidden="1"/>
    </xf>
    <xf numFmtId="1" fontId="3" fillId="5" borderId="4" xfId="0" applyNumberFormat="1" applyFont="1" applyFill="1" applyBorder="1" applyAlignment="1" applyProtection="1">
      <alignment horizontal="center" vertical="center"/>
      <protection hidden="1"/>
    </xf>
    <xf numFmtId="0" fontId="0" fillId="8" borderId="0" xfId="0" applyFill="1" applyAlignment="1">
      <alignment horizontal="center"/>
    </xf>
    <xf numFmtId="0" fontId="20" fillId="10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22" fillId="15" borderId="2" xfId="0" applyFont="1" applyFill="1" applyBorder="1" applyAlignment="1" applyProtection="1">
      <alignment horizontal="center" vertical="center"/>
      <protection hidden="1"/>
    </xf>
    <xf numFmtId="0" fontId="22" fillId="15" borderId="4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5" fillId="19" borderId="0" xfId="0" applyFont="1" applyFill="1" applyAlignment="1">
      <alignment horizontal="center" vertical="center"/>
    </xf>
    <xf numFmtId="1" fontId="30" fillId="0" borderId="0" xfId="0" applyNumberFormat="1" applyFont="1" applyAlignment="1" applyProtection="1">
      <alignment horizontal="center" vertical="center"/>
      <protection hidden="1"/>
    </xf>
    <xf numFmtId="1" fontId="3" fillId="5" borderId="2" xfId="0" applyNumberFormat="1" applyFont="1" applyFill="1" applyBorder="1" applyAlignment="1" applyProtection="1">
      <alignment horizontal="center" vertical="center" wrapText="1"/>
      <protection hidden="1"/>
    </xf>
    <xf numFmtId="1" fontId="3" fillId="5" borderId="3" xfId="0" applyNumberFormat="1" applyFont="1" applyFill="1" applyBorder="1" applyAlignment="1" applyProtection="1">
      <alignment horizontal="center" vertical="center" wrapText="1"/>
      <protection hidden="1"/>
    </xf>
    <xf numFmtId="1" fontId="3" fillId="5" borderId="4" xfId="0" applyNumberFormat="1" applyFont="1" applyFill="1" applyBorder="1" applyAlignment="1" applyProtection="1">
      <alignment horizontal="center" vertical="center" wrapText="1"/>
      <protection hidden="1"/>
    </xf>
    <xf numFmtId="1" fontId="3" fillId="5" borderId="10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5" xfId="0" applyNumberFormat="1" applyFont="1" applyBorder="1" applyAlignment="1" applyProtection="1">
      <alignment horizontal="right" vertical="center"/>
      <protection hidden="1"/>
    </xf>
    <xf numFmtId="1" fontId="3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4" xfId="0" applyFont="1" applyFill="1" applyBorder="1" applyAlignment="1" applyProtection="1">
      <alignment horizontal="center" vertical="center"/>
      <protection locked="0"/>
    </xf>
    <xf numFmtId="0" fontId="5" fillId="10" borderId="8" xfId="0" applyFont="1" applyFill="1" applyBorder="1" applyAlignment="1" applyProtection="1">
      <alignment horizontal="left" vertical="center"/>
      <protection hidden="1"/>
    </xf>
    <xf numFmtId="0" fontId="5" fillId="10" borderId="6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left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22" fillId="16" borderId="2" xfId="0" applyFont="1" applyFill="1" applyBorder="1" applyAlignment="1" applyProtection="1">
      <alignment horizontal="center" vertical="center"/>
      <protection hidden="1"/>
    </xf>
    <xf numFmtId="0" fontId="22" fillId="16" borderId="4" xfId="0" applyFont="1" applyFill="1" applyBorder="1" applyAlignment="1" applyProtection="1">
      <alignment horizontal="center" vertical="center"/>
      <protection hidden="1"/>
    </xf>
    <xf numFmtId="0" fontId="24" fillId="14" borderId="6" xfId="0" applyFont="1" applyFill="1" applyBorder="1" applyAlignment="1" applyProtection="1">
      <alignment horizontal="center" vertical="center" wrapText="1"/>
      <protection hidden="1"/>
    </xf>
    <xf numFmtId="0" fontId="24" fillId="14" borderId="0" xfId="0" applyFont="1" applyFill="1" applyAlignment="1" applyProtection="1">
      <alignment horizontal="center" vertical="center" wrapText="1"/>
      <protection hidden="1"/>
    </xf>
    <xf numFmtId="0" fontId="26" fillId="19" borderId="3" xfId="1" applyFont="1" applyFill="1" applyBorder="1" applyAlignment="1" applyProtection="1">
      <alignment horizontal="center" vertical="center"/>
      <protection hidden="1"/>
    </xf>
    <xf numFmtId="0" fontId="2" fillId="12" borderId="2" xfId="0" applyFont="1" applyFill="1" applyBorder="1" applyAlignment="1" applyProtection="1">
      <alignment horizontal="center" vertical="center"/>
      <protection hidden="1"/>
    </xf>
    <xf numFmtId="0" fontId="2" fillId="12" borderId="3" xfId="0" applyFont="1" applyFill="1" applyBorder="1" applyAlignment="1" applyProtection="1">
      <alignment horizontal="center" vertical="center"/>
      <protection hidden="1"/>
    </xf>
    <xf numFmtId="0" fontId="2" fillId="12" borderId="4" xfId="0" applyFont="1" applyFill="1" applyBorder="1" applyAlignment="1" applyProtection="1">
      <alignment horizontal="center" vertical="center"/>
      <protection hidden="1"/>
    </xf>
    <xf numFmtId="0" fontId="2" fillId="13" borderId="2" xfId="0" applyFont="1" applyFill="1" applyBorder="1" applyAlignment="1" applyProtection="1">
      <alignment horizontal="center" vertical="center"/>
      <protection hidden="1"/>
    </xf>
    <xf numFmtId="0" fontId="2" fillId="13" borderId="3" xfId="0" applyFont="1" applyFill="1" applyBorder="1" applyAlignment="1" applyProtection="1">
      <alignment horizontal="center" vertical="center"/>
      <protection hidden="1"/>
    </xf>
    <xf numFmtId="0" fontId="2" fillId="13" borderId="4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27" fillId="19" borderId="3" xfId="1" applyFont="1" applyFill="1" applyBorder="1" applyAlignment="1" applyProtection="1">
      <alignment horizontal="center" vertical="center"/>
      <protection hidden="1"/>
    </xf>
    <xf numFmtId="0" fontId="5" fillId="13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locked="0"/>
    </xf>
    <xf numFmtId="0" fontId="31" fillId="17" borderId="8" xfId="0" applyFont="1" applyFill="1" applyBorder="1" applyAlignment="1" applyProtection="1">
      <alignment horizontal="center" vertical="center"/>
      <protection hidden="1"/>
    </xf>
    <xf numFmtId="0" fontId="31" fillId="17" borderId="6" xfId="0" applyFont="1" applyFill="1" applyBorder="1" applyAlignment="1" applyProtection="1">
      <alignment horizontal="center" vertical="center"/>
      <protection hidden="1"/>
    </xf>
    <xf numFmtId="0" fontId="31" fillId="17" borderId="9" xfId="0" applyFont="1" applyFill="1" applyBorder="1" applyAlignment="1" applyProtection="1">
      <alignment horizontal="center" vertical="center"/>
      <protection hidden="1"/>
    </xf>
    <xf numFmtId="0" fontId="31" fillId="17" borderId="12" xfId="0" applyFont="1" applyFill="1" applyBorder="1" applyAlignment="1" applyProtection="1">
      <alignment horizontal="center" vertical="center"/>
      <protection hidden="1"/>
    </xf>
    <xf numFmtId="0" fontId="31" fillId="17" borderId="5" xfId="0" applyFont="1" applyFill="1" applyBorder="1" applyAlignment="1" applyProtection="1">
      <alignment horizontal="center" vertical="center"/>
      <protection hidden="1"/>
    </xf>
    <xf numFmtId="0" fontId="31" fillId="17" borderId="13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left" vertical="center"/>
      <protection hidden="1"/>
    </xf>
    <xf numFmtId="0" fontId="8" fillId="3" borderId="3" xfId="0" applyFont="1" applyFill="1" applyBorder="1" applyAlignment="1" applyProtection="1">
      <alignment horizontal="left" vertical="center"/>
      <protection hidden="1"/>
    </xf>
    <xf numFmtId="0" fontId="8" fillId="3" borderId="4" xfId="0" applyFont="1" applyFill="1" applyBorder="1" applyAlignment="1" applyProtection="1">
      <alignment horizontal="left" vertical="center"/>
      <protection hidden="1"/>
    </xf>
    <xf numFmtId="165" fontId="22" fillId="2" borderId="2" xfId="0" applyNumberFormat="1" applyFont="1" applyFill="1" applyBorder="1" applyAlignment="1" applyProtection="1">
      <alignment horizontal="center" vertical="center"/>
      <protection locked="0"/>
    </xf>
    <xf numFmtId="165" fontId="2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19" borderId="5" xfId="0" applyFont="1" applyFill="1" applyBorder="1" applyAlignment="1">
      <alignment horizontal="center" vertical="center"/>
    </xf>
    <xf numFmtId="0" fontId="2" fillId="13" borderId="1" xfId="0" applyFont="1" applyFill="1" applyBorder="1" applyAlignment="1" applyProtection="1">
      <alignment horizontal="center" vertical="center"/>
      <protection hidden="1"/>
    </xf>
    <xf numFmtId="0" fontId="5" fillId="18" borderId="2" xfId="0" applyFont="1" applyFill="1" applyBorder="1" applyAlignment="1" applyProtection="1">
      <alignment horizontal="left" vertical="center"/>
      <protection hidden="1"/>
    </xf>
    <xf numFmtId="0" fontId="5" fillId="18" borderId="3" xfId="0" applyFont="1" applyFill="1" applyBorder="1" applyAlignment="1" applyProtection="1">
      <alignment horizontal="left" vertical="center"/>
      <protection hidden="1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19" borderId="8" xfId="0" applyFont="1" applyFill="1" applyBorder="1" applyAlignment="1" applyProtection="1">
      <alignment horizontal="center" vertical="center" wrapText="1"/>
      <protection hidden="1"/>
    </xf>
    <xf numFmtId="0" fontId="24" fillId="19" borderId="6" xfId="0" applyFont="1" applyFill="1" applyBorder="1" applyAlignment="1" applyProtection="1">
      <alignment horizontal="center" vertical="center" wrapText="1"/>
      <protection hidden="1"/>
    </xf>
    <xf numFmtId="0" fontId="24" fillId="19" borderId="11" xfId="0" applyFont="1" applyFill="1" applyBorder="1" applyAlignment="1" applyProtection="1">
      <alignment horizontal="center" vertical="center" wrapText="1"/>
      <protection hidden="1"/>
    </xf>
    <xf numFmtId="0" fontId="24" fillId="19" borderId="0" xfId="0" applyFont="1" applyFill="1" applyAlignment="1" applyProtection="1">
      <alignment horizontal="center" vertical="center" wrapText="1"/>
      <protection hidden="1"/>
    </xf>
    <xf numFmtId="0" fontId="2" fillId="12" borderId="1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2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66" formatCode="\:"/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Arrear Probation Fixation'!A1"/><Relationship Id="rId2" Type="http://schemas.openxmlformats.org/officeDocument/2006/relationships/hyperlink" Target="#'7th Pay Arrear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Arrear with optional Increment'!A1"/><Relationship Id="rId4" Type="http://schemas.openxmlformats.org/officeDocument/2006/relationships/hyperlink" Target="#'6th Pay Arrea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0</xdr:rowOff>
    </xdr:from>
    <xdr:to>
      <xdr:col>2</xdr:col>
      <xdr:colOff>9525</xdr:colOff>
      <xdr:row>10</xdr:row>
      <xdr:rowOff>228600</xdr:rowOff>
    </xdr:to>
    <xdr:pic>
      <xdr:nvPicPr>
        <xdr:cNvPr id="2" name="Picture 1" descr="20191011_165328-removebg-preview-removebg-preview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1725" y="190500"/>
          <a:ext cx="2419349" cy="291465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11</xdr:row>
      <xdr:rowOff>66675</xdr:rowOff>
    </xdr:from>
    <xdr:to>
      <xdr:col>4</xdr:col>
      <xdr:colOff>714375</xdr:colOff>
      <xdr:row>13</xdr:row>
      <xdr:rowOff>0</xdr:rowOff>
    </xdr:to>
    <xdr:sp macro="" textlink="">
      <xdr:nvSpPr>
        <xdr:cNvPr id="4" name="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48400" y="3419475"/>
          <a:ext cx="2238375" cy="56197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7th Pay Arrear</a:t>
          </a:r>
        </a:p>
      </xdr:txBody>
    </xdr:sp>
    <xdr:clientData/>
  </xdr:twoCellAnchor>
  <xdr:twoCellAnchor>
    <xdr:from>
      <xdr:col>2</xdr:col>
      <xdr:colOff>76200</xdr:colOff>
      <xdr:row>13</xdr:row>
      <xdr:rowOff>219075</xdr:rowOff>
    </xdr:from>
    <xdr:to>
      <xdr:col>4</xdr:col>
      <xdr:colOff>714375</xdr:colOff>
      <xdr:row>16</xdr:row>
      <xdr:rowOff>66675</xdr:rowOff>
    </xdr:to>
    <xdr:sp macro="" textlink="">
      <xdr:nvSpPr>
        <xdr:cNvPr id="5" name="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48400" y="4200525"/>
          <a:ext cx="2238375" cy="8001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Arrear Probation Fixation</a:t>
          </a:r>
        </a:p>
      </xdr:txBody>
    </xdr:sp>
    <xdr:clientData/>
  </xdr:twoCellAnchor>
  <xdr:twoCellAnchor>
    <xdr:from>
      <xdr:col>2</xdr:col>
      <xdr:colOff>95250</xdr:colOff>
      <xdr:row>16</xdr:row>
      <xdr:rowOff>257175</xdr:rowOff>
    </xdr:from>
    <xdr:to>
      <xdr:col>4</xdr:col>
      <xdr:colOff>733425</xdr:colOff>
      <xdr:row>17</xdr:row>
      <xdr:rowOff>438150</xdr:rowOff>
    </xdr:to>
    <xdr:sp macro="" textlink="">
      <xdr:nvSpPr>
        <xdr:cNvPr id="6" name="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267450" y="5191125"/>
          <a:ext cx="2238375" cy="56197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6th Pay Arrear</a:t>
          </a:r>
        </a:p>
      </xdr:txBody>
    </xdr:sp>
    <xdr:clientData/>
  </xdr:twoCellAnchor>
  <xdr:twoCellAnchor>
    <xdr:from>
      <xdr:col>2</xdr:col>
      <xdr:colOff>85725</xdr:colOff>
      <xdr:row>18</xdr:row>
      <xdr:rowOff>85725</xdr:rowOff>
    </xdr:from>
    <xdr:to>
      <xdr:col>4</xdr:col>
      <xdr:colOff>723900</xdr:colOff>
      <xdr:row>20</xdr:row>
      <xdr:rowOff>352425</xdr:rowOff>
    </xdr:to>
    <xdr:sp macro="" textlink="">
      <xdr:nvSpPr>
        <xdr:cNvPr id="7" name="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57925" y="5915025"/>
          <a:ext cx="2238375" cy="8001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Arrear with optional Increment</a:t>
          </a:r>
        </a:p>
      </xdr:txBody>
    </xdr:sp>
    <xdr:clientData/>
  </xdr:twoCellAnchor>
  <xdr:twoCellAnchor editAs="oneCell">
    <xdr:from>
      <xdr:col>2</xdr:col>
      <xdr:colOff>129540</xdr:colOff>
      <xdr:row>0</xdr:row>
      <xdr:rowOff>53340</xdr:rowOff>
    </xdr:from>
    <xdr:to>
      <xdr:col>4</xdr:col>
      <xdr:colOff>731520</xdr:colOff>
      <xdr:row>8</xdr:row>
      <xdr:rowOff>228600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F425C9B-0081-78F2-26BE-E10907C59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53340"/>
          <a:ext cx="2247900" cy="2407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430306</xdr:colOff>
      <xdr:row>2</xdr:row>
      <xdr:rowOff>71718</xdr:rowOff>
    </xdr:from>
    <xdr:to>
      <xdr:col>22</xdr:col>
      <xdr:colOff>519953</xdr:colOff>
      <xdr:row>2</xdr:row>
      <xdr:rowOff>277906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23D66773-9968-3196-31C5-4E78C916CAFA}"/>
            </a:ext>
          </a:extLst>
        </xdr:cNvPr>
        <xdr:cNvSpPr/>
      </xdr:nvSpPr>
      <xdr:spPr>
        <a:xfrm>
          <a:off x="13689106" y="1057836"/>
          <a:ext cx="806823" cy="206188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200"/>
        </a:p>
      </xdr:txBody>
    </xdr:sp>
    <xdr:clientData/>
  </xdr:twoCellAnchor>
  <xdr:twoCellAnchor>
    <xdr:from>
      <xdr:col>18</xdr:col>
      <xdr:colOff>457200</xdr:colOff>
      <xdr:row>7</xdr:row>
      <xdr:rowOff>71718</xdr:rowOff>
    </xdr:from>
    <xdr:to>
      <xdr:col>19</xdr:col>
      <xdr:colOff>403412</xdr:colOff>
      <xdr:row>7</xdr:row>
      <xdr:rowOff>259976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D1569AD7-85B4-D073-6291-8B89317BC73C}"/>
            </a:ext>
          </a:extLst>
        </xdr:cNvPr>
        <xdr:cNvSpPr/>
      </xdr:nvSpPr>
      <xdr:spPr>
        <a:xfrm>
          <a:off x="11474824" y="2635624"/>
          <a:ext cx="932329" cy="188258"/>
        </a:xfrm>
        <a:prstGeom prst="right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116542</xdr:colOff>
      <xdr:row>5</xdr:row>
      <xdr:rowOff>71717</xdr:rowOff>
    </xdr:from>
    <xdr:to>
      <xdr:col>18</xdr:col>
      <xdr:colOff>833718</xdr:colOff>
      <xdr:row>5</xdr:row>
      <xdr:rowOff>242046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F5215568-D8BB-C029-C5FD-3CB1B032958E}"/>
            </a:ext>
          </a:extLst>
        </xdr:cNvPr>
        <xdr:cNvSpPr/>
      </xdr:nvSpPr>
      <xdr:spPr>
        <a:xfrm>
          <a:off x="11080377" y="1568823"/>
          <a:ext cx="717176" cy="170329"/>
        </a:xfrm>
        <a:prstGeom prst="righ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8965</xdr:colOff>
      <xdr:row>7</xdr:row>
      <xdr:rowOff>44824</xdr:rowOff>
    </xdr:from>
    <xdr:to>
      <xdr:col>20</xdr:col>
      <xdr:colOff>510989</xdr:colOff>
      <xdr:row>8</xdr:row>
      <xdr:rowOff>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F6D07FF9-2EEB-41C4-B03E-5F1124212B3D}"/>
            </a:ext>
          </a:extLst>
        </xdr:cNvPr>
        <xdr:cNvSpPr/>
      </xdr:nvSpPr>
      <xdr:spPr>
        <a:xfrm>
          <a:off x="12003741" y="2115671"/>
          <a:ext cx="502024" cy="242047"/>
        </a:xfrm>
        <a:prstGeom prst="rightArrow">
          <a:avLst>
            <a:gd name="adj1" fmla="val 26923"/>
            <a:gd name="adj2" fmla="val 500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ajteachers.ne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ajteachers.ne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rajteachers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rajteachers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rajteacher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8"/>
  <sheetViews>
    <sheetView topLeftCell="A4" workbookViewId="0">
      <selection activeCell="B7" sqref="B7"/>
    </sheetView>
  </sheetViews>
  <sheetFormatPr defaultColWidth="0" defaultRowHeight="15" customHeight="1" zeroHeight="1" x14ac:dyDescent="0.25"/>
  <cols>
    <col min="1" max="1" width="2.140625" customWidth="1"/>
    <col min="2" max="2" width="90.42578125" customWidth="1"/>
    <col min="3" max="5" width="12" customWidth="1"/>
    <col min="6" max="6" width="2.28515625" customWidth="1"/>
    <col min="7" max="7" width="0" hidden="1" customWidth="1"/>
    <col min="8" max="16384" width="9.140625" hidden="1"/>
  </cols>
  <sheetData>
    <row r="1" spans="1:6" x14ac:dyDescent="0.25">
      <c r="A1" s="124"/>
      <c r="B1" s="124"/>
      <c r="C1" s="124"/>
      <c r="D1" s="124"/>
      <c r="E1" s="124"/>
      <c r="F1" s="124"/>
    </row>
    <row r="2" spans="1:6" ht="32.25" customHeight="1" x14ac:dyDescent="0.25">
      <c r="A2" s="124"/>
      <c r="B2" s="48" t="s">
        <v>90</v>
      </c>
      <c r="C2" s="126"/>
      <c r="D2" s="126"/>
      <c r="E2" s="126"/>
      <c r="F2" s="124"/>
    </row>
    <row r="3" spans="1:6" ht="27" customHeight="1" x14ac:dyDescent="0.25">
      <c r="A3" s="124"/>
      <c r="B3" s="49" t="s">
        <v>91</v>
      </c>
      <c r="C3" s="126"/>
      <c r="D3" s="126"/>
      <c r="E3" s="126"/>
      <c r="F3" s="124"/>
    </row>
    <row r="4" spans="1:6" ht="21" x14ac:dyDescent="0.35">
      <c r="A4" s="124"/>
      <c r="B4" s="50" t="s">
        <v>92</v>
      </c>
      <c r="C4" s="126"/>
      <c r="D4" s="126"/>
      <c r="E4" s="126"/>
      <c r="F4" s="124"/>
    </row>
    <row r="5" spans="1:6" ht="21" x14ac:dyDescent="0.35">
      <c r="A5" s="124"/>
      <c r="B5" s="50" t="s">
        <v>93</v>
      </c>
      <c r="C5" s="126"/>
      <c r="D5" s="126"/>
      <c r="E5" s="126"/>
      <c r="F5" s="124"/>
    </row>
    <row r="6" spans="1:6" ht="21" x14ac:dyDescent="0.35">
      <c r="A6" s="124"/>
      <c r="B6" s="50" t="s">
        <v>94</v>
      </c>
      <c r="C6" s="126"/>
      <c r="D6" s="126"/>
      <c r="E6" s="126"/>
      <c r="F6" s="124"/>
    </row>
    <row r="7" spans="1:6" ht="21" x14ac:dyDescent="0.35">
      <c r="A7" s="124"/>
      <c r="B7" s="50" t="s">
        <v>95</v>
      </c>
      <c r="C7" s="126"/>
      <c r="D7" s="126"/>
      <c r="E7" s="126"/>
      <c r="F7" s="124"/>
    </row>
    <row r="8" spans="1:6" ht="18.75" customHeight="1" x14ac:dyDescent="0.25">
      <c r="A8" s="124"/>
      <c r="B8" s="125" t="s">
        <v>96</v>
      </c>
      <c r="C8" s="126"/>
      <c r="D8" s="126"/>
      <c r="E8" s="126"/>
      <c r="F8" s="124"/>
    </row>
    <row r="9" spans="1:6" ht="18.75" customHeight="1" x14ac:dyDescent="0.25">
      <c r="A9" s="124"/>
      <c r="B9" s="125"/>
      <c r="C9" s="126"/>
      <c r="D9" s="126"/>
      <c r="E9" s="126"/>
      <c r="F9" s="124"/>
    </row>
    <row r="10" spans="1:6" ht="30.75" customHeight="1" x14ac:dyDescent="0.25">
      <c r="A10" s="124"/>
      <c r="B10" s="52" t="s">
        <v>97</v>
      </c>
      <c r="C10" s="127" t="s">
        <v>88</v>
      </c>
      <c r="D10" s="128"/>
      <c r="E10" s="128"/>
      <c r="F10" s="124"/>
    </row>
    <row r="11" spans="1:6" ht="37.5" x14ac:dyDescent="0.25">
      <c r="A11" s="124"/>
      <c r="B11" s="51" t="s">
        <v>99</v>
      </c>
      <c r="C11" s="129" t="s">
        <v>89</v>
      </c>
      <c r="D11" s="129"/>
      <c r="E11" s="129"/>
      <c r="F11" s="124"/>
    </row>
    <row r="12" spans="1:6" ht="18.75" x14ac:dyDescent="0.25">
      <c r="A12" s="124"/>
      <c r="B12" s="53" t="s">
        <v>98</v>
      </c>
      <c r="C12" s="130"/>
      <c r="D12" s="130"/>
      <c r="E12" s="130"/>
      <c r="F12" s="124"/>
    </row>
    <row r="13" spans="1:6" ht="30.75" customHeight="1" x14ac:dyDescent="0.25">
      <c r="A13" s="124"/>
      <c r="B13" s="52" t="s">
        <v>100</v>
      </c>
      <c r="C13" s="131"/>
      <c r="D13" s="131"/>
      <c r="E13" s="131"/>
      <c r="F13" s="124"/>
    </row>
    <row r="14" spans="1:6" ht="18.75" x14ac:dyDescent="0.25">
      <c r="A14" s="124"/>
      <c r="B14" s="54" t="s">
        <v>101</v>
      </c>
      <c r="C14" s="131"/>
      <c r="D14" s="131"/>
      <c r="E14" s="131"/>
      <c r="F14" s="124"/>
    </row>
    <row r="15" spans="1:6" ht="37.5" x14ac:dyDescent="0.25">
      <c r="A15" s="124"/>
      <c r="B15" s="51" t="s">
        <v>102</v>
      </c>
      <c r="C15" s="131"/>
      <c r="D15" s="131"/>
      <c r="E15" s="131"/>
      <c r="F15" s="124"/>
    </row>
    <row r="16" spans="1:6" ht="18.75" x14ac:dyDescent="0.25">
      <c r="A16" s="124"/>
      <c r="B16" s="55" t="s">
        <v>98</v>
      </c>
      <c r="C16" s="131"/>
      <c r="D16" s="131"/>
      <c r="E16" s="131"/>
      <c r="F16" s="124"/>
    </row>
    <row r="17" spans="1:6" ht="30" customHeight="1" x14ac:dyDescent="0.25">
      <c r="A17" s="124"/>
      <c r="B17" s="52" t="s">
        <v>103</v>
      </c>
      <c r="C17" s="131"/>
      <c r="D17" s="131"/>
      <c r="E17" s="131"/>
      <c r="F17" s="124"/>
    </row>
    <row r="18" spans="1:6" ht="40.5" customHeight="1" x14ac:dyDescent="0.25">
      <c r="A18" s="124"/>
      <c r="B18" s="51" t="s">
        <v>104</v>
      </c>
      <c r="C18" s="131"/>
      <c r="D18" s="131"/>
      <c r="E18" s="131"/>
      <c r="F18" s="124"/>
    </row>
    <row r="19" spans="1:6" ht="18.75" x14ac:dyDescent="0.25">
      <c r="A19" s="124"/>
      <c r="B19" s="56" t="s">
        <v>98</v>
      </c>
      <c r="C19" s="131"/>
      <c r="D19" s="131"/>
      <c r="E19" s="131"/>
      <c r="F19" s="124"/>
    </row>
    <row r="20" spans="1:6" ht="23.25" x14ac:dyDescent="0.25">
      <c r="A20" s="124"/>
      <c r="B20" s="52" t="s">
        <v>105</v>
      </c>
      <c r="C20" s="131"/>
      <c r="D20" s="131"/>
      <c r="E20" s="131"/>
      <c r="F20" s="124"/>
    </row>
    <row r="21" spans="1:6" ht="37.5" x14ac:dyDescent="0.25">
      <c r="A21" s="124"/>
      <c r="B21" s="51" t="s">
        <v>106</v>
      </c>
      <c r="C21" s="131"/>
      <c r="D21" s="131"/>
      <c r="E21" s="131"/>
      <c r="F21" s="124"/>
    </row>
    <row r="22" spans="1:6" ht="39.75" customHeight="1" x14ac:dyDescent="0.25">
      <c r="A22" s="124"/>
      <c r="B22" s="51" t="s">
        <v>99</v>
      </c>
      <c r="C22" s="131"/>
      <c r="D22" s="131"/>
      <c r="E22" s="131"/>
      <c r="F22" s="124"/>
    </row>
    <row r="23" spans="1:6" ht="23.25" customHeight="1" x14ac:dyDescent="0.25">
      <c r="A23" s="124"/>
      <c r="B23" s="57" t="s">
        <v>98</v>
      </c>
      <c r="C23" s="131"/>
      <c r="D23" s="131"/>
      <c r="E23" s="131"/>
      <c r="F23" s="124"/>
    </row>
    <row r="24" spans="1:6" ht="18.75" hidden="1" x14ac:dyDescent="0.3">
      <c r="B24" s="4"/>
    </row>
    <row r="25" spans="1:6" ht="18.75" hidden="1" x14ac:dyDescent="0.3">
      <c r="B25" s="4"/>
    </row>
    <row r="26" spans="1:6" ht="18.75" hidden="1" x14ac:dyDescent="0.3">
      <c r="B26" s="4"/>
    </row>
    <row r="27" spans="1:6" ht="18.75" hidden="1" x14ac:dyDescent="0.3">
      <c r="B27" s="4"/>
    </row>
    <row r="28" spans="1:6" ht="15" customHeight="1" x14ac:dyDescent="0.25">
      <c r="A28" s="124"/>
      <c r="B28" s="124"/>
      <c r="C28" s="124"/>
      <c r="D28" s="124"/>
      <c r="E28" s="124"/>
      <c r="F28" s="124"/>
    </row>
  </sheetData>
  <sheetProtection sheet="1" objects="1" scenarios="1" formatCells="0" formatColumns="0" formatRows="0" insertColumns="0" insertRows="0"/>
  <mergeCells count="9">
    <mergeCell ref="A1:F1"/>
    <mergeCell ref="A2:A23"/>
    <mergeCell ref="F2:F23"/>
    <mergeCell ref="B8:B9"/>
    <mergeCell ref="A28:F28"/>
    <mergeCell ref="C2:E9"/>
    <mergeCell ref="C10:E10"/>
    <mergeCell ref="C11:E11"/>
    <mergeCell ref="C12:E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IW148"/>
  <sheetViews>
    <sheetView showZeros="0" tabSelected="1" zoomScale="85" zoomScaleNormal="85" workbookViewId="0">
      <selection activeCell="B2" sqref="B2:Y2"/>
    </sheetView>
  </sheetViews>
  <sheetFormatPr defaultColWidth="0" defaultRowHeight="15" customHeight="1" zeroHeight="1" x14ac:dyDescent="0.25"/>
  <cols>
    <col min="1" max="1" width="0.28515625" customWidth="1"/>
    <col min="2" max="2" width="5.85546875" customWidth="1"/>
    <col min="3" max="3" width="12.28515625" hidden="1" customWidth="1"/>
    <col min="4" max="4" width="12.28515625" customWidth="1"/>
    <col min="5" max="5" width="3.7109375" hidden="1" customWidth="1"/>
    <col min="6" max="6" width="13.42578125" customWidth="1"/>
    <col min="7" max="8" width="12" customWidth="1"/>
    <col min="9" max="9" width="6.140625" customWidth="1"/>
    <col min="10" max="10" width="7.140625" customWidth="1"/>
    <col min="11" max="11" width="12.140625" customWidth="1"/>
    <col min="12" max="12" width="12" customWidth="1"/>
    <col min="13" max="13" width="10.140625" customWidth="1"/>
    <col min="14" max="14" width="12.7109375" customWidth="1"/>
    <col min="15" max="15" width="12" customWidth="1"/>
    <col min="16" max="16" width="13.5703125" customWidth="1"/>
    <col min="17" max="17" width="10.42578125" customWidth="1"/>
    <col min="18" max="18" width="8.28515625" customWidth="1"/>
    <col min="19" max="19" width="14.28515625" customWidth="1"/>
    <col min="20" max="20" width="8.28515625" customWidth="1"/>
    <col min="21" max="21" width="9.85546875" customWidth="1"/>
    <col min="22" max="22" width="10.42578125" customWidth="1"/>
    <col min="23" max="23" width="9.7109375" customWidth="1"/>
    <col min="24" max="24" width="11.7109375" customWidth="1"/>
    <col min="25" max="25" width="17.42578125" customWidth="1"/>
    <col min="26" max="26" width="0.7109375" customWidth="1"/>
    <col min="27" max="27" width="5.7109375" hidden="1"/>
    <col min="28" max="29" width="11.7109375" hidden="1"/>
    <col min="30" max="41" width="5.7109375" hidden="1"/>
    <col min="42" max="42" width="12.42578125" hidden="1"/>
    <col min="43" max="43" width="8.5703125" hidden="1"/>
    <col min="44" max="45" width="5.7109375" hidden="1"/>
    <col min="46" max="47" width="5.7109375" style="7" hidden="1"/>
    <col min="48" max="52" width="5.7109375" hidden="1"/>
    <col min="53" max="55" width="8" hidden="1"/>
    <col min="56" max="57" width="5.7109375" hidden="1"/>
    <col min="58" max="58" width="9.5703125" hidden="1"/>
    <col min="59" max="257" width="5.7109375" hidden="1"/>
    <col min="258" max="16384" width="0.28515625" hidden="1"/>
  </cols>
  <sheetData>
    <row r="1" spans="2:60" ht="39" customHeight="1" x14ac:dyDescent="0.25">
      <c r="B1" s="84" t="s">
        <v>73</v>
      </c>
      <c r="C1" s="84"/>
      <c r="D1" s="84"/>
      <c r="E1" s="84"/>
      <c r="F1" s="84"/>
      <c r="G1" s="84"/>
      <c r="H1" s="84"/>
      <c r="I1" s="84"/>
      <c r="J1" s="84"/>
      <c r="K1" s="84"/>
      <c r="L1" s="85" t="s">
        <v>74</v>
      </c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142"/>
      <c r="AA1" s="141"/>
      <c r="AB1" s="15"/>
      <c r="AC1" s="15"/>
    </row>
    <row r="2" spans="2:60" ht="39" customHeight="1" x14ac:dyDescent="0.25">
      <c r="B2" s="167" t="s">
        <v>117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42"/>
      <c r="AA2" s="141"/>
      <c r="AB2" s="15"/>
      <c r="AC2" s="15"/>
    </row>
    <row r="3" spans="2:60" ht="27" customHeight="1" x14ac:dyDescent="0.25">
      <c r="B3" s="87" t="s">
        <v>16</v>
      </c>
      <c r="C3" s="88"/>
      <c r="D3" s="88"/>
      <c r="E3" s="88"/>
      <c r="F3" s="88"/>
      <c r="G3" s="88"/>
      <c r="H3" s="161"/>
      <c r="I3" s="78" t="s">
        <v>17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160" t="s">
        <v>87</v>
      </c>
      <c r="U3" s="160"/>
      <c r="V3" s="160"/>
      <c r="W3" s="160"/>
      <c r="X3" s="40">
        <v>0</v>
      </c>
      <c r="Y3" s="68" t="s">
        <v>122</v>
      </c>
      <c r="Z3" s="142"/>
      <c r="AA3" s="141"/>
      <c r="AB3" s="31"/>
      <c r="AC3" s="31"/>
      <c r="AD3" s="89" t="s">
        <v>34</v>
      </c>
      <c r="AE3" s="89"/>
      <c r="AF3" s="89"/>
      <c r="AP3" s="76"/>
      <c r="AQ3" s="76"/>
      <c r="AR3" s="76"/>
    </row>
    <row r="4" spans="2:60" ht="27" customHeight="1" x14ac:dyDescent="0.25">
      <c r="B4" s="158" t="s">
        <v>25</v>
      </c>
      <c r="C4" s="162"/>
      <c r="D4" s="162"/>
      <c r="E4" s="162"/>
      <c r="F4" s="162"/>
      <c r="G4" s="162"/>
      <c r="H4" s="159"/>
      <c r="I4" s="78" t="s">
        <v>127</v>
      </c>
      <c r="J4" s="79"/>
      <c r="K4" s="79"/>
      <c r="L4" s="79"/>
      <c r="M4" s="80"/>
      <c r="N4" s="158" t="s">
        <v>26</v>
      </c>
      <c r="O4" s="159"/>
      <c r="P4" s="143" t="s">
        <v>128</v>
      </c>
      <c r="Q4" s="157"/>
      <c r="R4" s="157"/>
      <c r="S4" s="144"/>
      <c r="T4" s="112" t="s">
        <v>21</v>
      </c>
      <c r="U4" s="113"/>
      <c r="V4" s="113"/>
      <c r="W4" s="114"/>
      <c r="X4" s="135" t="s">
        <v>75</v>
      </c>
      <c r="Y4" s="136"/>
      <c r="Z4" s="142"/>
      <c r="AA4" s="141"/>
      <c r="AB4" s="31"/>
      <c r="AC4" s="31"/>
    </row>
    <row r="5" spans="2:60" ht="25.5" customHeight="1" x14ac:dyDescent="0.35">
      <c r="B5" s="174" t="s">
        <v>50</v>
      </c>
      <c r="C5" s="175"/>
      <c r="D5" s="175"/>
      <c r="E5" s="175"/>
      <c r="F5" s="175"/>
      <c r="G5" s="175"/>
      <c r="H5" s="176"/>
      <c r="I5" s="23" t="s">
        <v>64</v>
      </c>
      <c r="J5" s="23" t="s">
        <v>60</v>
      </c>
      <c r="K5" s="23">
        <v>2025</v>
      </c>
      <c r="L5" s="87" t="s">
        <v>19</v>
      </c>
      <c r="M5" s="88"/>
      <c r="N5" s="161"/>
      <c r="O5" s="135">
        <v>34800</v>
      </c>
      <c r="P5" s="136"/>
      <c r="Q5" s="87" t="s">
        <v>14</v>
      </c>
      <c r="R5" s="88"/>
      <c r="S5" s="88"/>
      <c r="T5" s="88"/>
      <c r="U5" s="161"/>
      <c r="V5" s="11">
        <v>8</v>
      </c>
      <c r="W5" s="177" t="s">
        <v>23</v>
      </c>
      <c r="X5" s="178"/>
      <c r="Y5" s="12">
        <v>0.1</v>
      </c>
      <c r="Z5" s="142"/>
      <c r="AA5" s="141"/>
      <c r="AB5" s="31"/>
      <c r="AC5" s="31"/>
      <c r="AJ5" s="7" t="s">
        <v>18</v>
      </c>
    </row>
    <row r="6" spans="2:60" ht="23.25" customHeight="1" x14ac:dyDescent="0.35">
      <c r="B6" s="132" t="s">
        <v>63</v>
      </c>
      <c r="C6" s="133"/>
      <c r="D6" s="133"/>
      <c r="E6" s="133"/>
      <c r="F6" s="133"/>
      <c r="G6" s="133"/>
      <c r="H6" s="134"/>
      <c r="I6" s="93" t="s">
        <v>53</v>
      </c>
      <c r="J6" s="94"/>
      <c r="K6" s="23">
        <v>2026</v>
      </c>
      <c r="L6" s="112" t="s">
        <v>20</v>
      </c>
      <c r="M6" s="113"/>
      <c r="N6" s="114"/>
      <c r="O6" s="135">
        <v>35800</v>
      </c>
      <c r="P6" s="136"/>
      <c r="Q6" s="112" t="s">
        <v>15</v>
      </c>
      <c r="R6" s="113"/>
      <c r="S6" s="113"/>
      <c r="T6" s="113"/>
      <c r="U6" s="114"/>
      <c r="V6" s="11">
        <v>9</v>
      </c>
      <c r="W6" s="137" t="s">
        <v>33</v>
      </c>
      <c r="X6" s="138"/>
      <c r="Y6" s="61" t="s">
        <v>107</v>
      </c>
      <c r="Z6" s="142"/>
      <c r="AA6" s="141"/>
      <c r="AB6" s="31"/>
      <c r="AC6" s="31"/>
    </row>
    <row r="7" spans="2:60" ht="23.25" customHeight="1" x14ac:dyDescent="0.35">
      <c r="B7" s="168" t="s">
        <v>113</v>
      </c>
      <c r="C7" s="169"/>
      <c r="D7" s="169"/>
      <c r="E7" s="169"/>
      <c r="F7" s="169"/>
      <c r="G7" s="169"/>
      <c r="H7" s="170"/>
      <c r="I7" s="143" t="s">
        <v>111</v>
      </c>
      <c r="J7" s="144"/>
      <c r="K7" s="66" t="s">
        <v>8</v>
      </c>
      <c r="L7" s="68" t="s">
        <v>129</v>
      </c>
      <c r="M7" s="139" t="s">
        <v>115</v>
      </c>
      <c r="N7" s="140"/>
      <c r="O7" s="153">
        <v>43800</v>
      </c>
      <c r="P7" s="154"/>
      <c r="Q7" s="161" t="s">
        <v>108</v>
      </c>
      <c r="R7" s="86"/>
      <c r="S7" s="86"/>
      <c r="T7" s="86"/>
      <c r="U7" s="86"/>
      <c r="V7" s="11">
        <v>10</v>
      </c>
      <c r="W7" s="165" t="s">
        <v>109</v>
      </c>
      <c r="X7" s="165"/>
      <c r="Y7" s="165"/>
      <c r="Z7" s="142"/>
      <c r="AA7" s="141"/>
      <c r="AB7" s="31"/>
      <c r="AC7" s="31"/>
    </row>
    <row r="8" spans="2:60" ht="23.25" customHeight="1" x14ac:dyDescent="0.25">
      <c r="B8" s="171" t="s">
        <v>114</v>
      </c>
      <c r="C8" s="172"/>
      <c r="D8" s="172"/>
      <c r="E8" s="172"/>
      <c r="F8" s="172"/>
      <c r="G8" s="172"/>
      <c r="H8" s="173"/>
      <c r="I8" s="143" t="s">
        <v>111</v>
      </c>
      <c r="J8" s="144"/>
      <c r="K8" s="67" t="s">
        <v>8</v>
      </c>
      <c r="L8" s="68" t="s">
        <v>130</v>
      </c>
      <c r="M8" s="163" t="s">
        <v>115</v>
      </c>
      <c r="N8" s="164"/>
      <c r="O8" s="153">
        <v>43800</v>
      </c>
      <c r="P8" s="154"/>
      <c r="Q8" s="155" t="s">
        <v>126</v>
      </c>
      <c r="R8" s="156"/>
      <c r="S8" s="156"/>
      <c r="T8" s="156"/>
      <c r="U8" s="143" t="s">
        <v>111</v>
      </c>
      <c r="V8" s="144"/>
      <c r="W8" s="166"/>
      <c r="X8" s="166"/>
      <c r="Y8" s="166"/>
      <c r="Z8" s="142"/>
      <c r="AA8" s="141"/>
      <c r="AB8" s="31"/>
      <c r="AC8" s="31"/>
    </row>
    <row r="9" spans="2:60" ht="21" hidden="1" customHeight="1" x14ac:dyDescent="0.3">
      <c r="B9" s="102"/>
      <c r="C9" s="102"/>
      <c r="D9" s="102"/>
      <c r="E9" s="5"/>
      <c r="F9" s="102"/>
      <c r="G9" s="102"/>
      <c r="H9" s="18">
        <f>DATEDIF(K9,O9,"m")</f>
        <v>5</v>
      </c>
      <c r="I9" s="17">
        <f>H9+1</f>
        <v>6</v>
      </c>
      <c r="J9" s="16"/>
      <c r="K9" s="19">
        <f>DATEVALUE(I5&amp;J5&amp;K5)</f>
        <v>45931</v>
      </c>
      <c r="L9" s="16"/>
      <c r="M9" s="63"/>
      <c r="N9" s="2">
        <f>DATEVALUE(I6&amp;K6)</f>
        <v>46082</v>
      </c>
      <c r="O9" s="19">
        <f>EOMONTH(N9,0)</f>
        <v>46112</v>
      </c>
      <c r="P9" s="16"/>
      <c r="Q9" s="16"/>
      <c r="R9" s="16"/>
      <c r="S9" s="4"/>
      <c r="T9" s="4"/>
      <c r="U9" s="4"/>
      <c r="V9" s="4"/>
      <c r="Y9" s="7" t="str">
        <f>IF($X$3="","",Y3)</f>
        <v>Mar-2025</v>
      </c>
      <c r="Z9" s="142"/>
      <c r="AA9" s="141"/>
      <c r="AB9" s="31"/>
      <c r="AC9" s="31"/>
    </row>
    <row r="10" spans="2:60" ht="20.25" hidden="1" customHeight="1" x14ac:dyDescent="0.3">
      <c r="B10" s="4"/>
      <c r="C10" s="19">
        <f>EOMONTH(K9,0)</f>
        <v>45961</v>
      </c>
      <c r="D10" s="16">
        <f>DAY(EOMONTH(C10,0))</f>
        <v>31</v>
      </c>
      <c r="E10" s="30">
        <f>F10+1</f>
        <v>31</v>
      </c>
      <c r="F10" s="19">
        <f>DATEDIF(K9, C10, "D")</f>
        <v>30</v>
      </c>
      <c r="G10" s="16"/>
      <c r="H10" s="4"/>
      <c r="I10" s="4"/>
      <c r="J10" s="4"/>
      <c r="K10" s="2">
        <f>DATEVALUE(J5&amp;K5)</f>
        <v>45931</v>
      </c>
      <c r="L10" s="19">
        <f>IFERROR(DATE(YEAR(K10),MONTH(K10)+1,DAY(K10)),"")</f>
        <v>45962</v>
      </c>
      <c r="M10" s="4"/>
      <c r="N10" s="4" t="str">
        <f>IF($I$7="yes",$L$7,"")</f>
        <v>Nov-2021</v>
      </c>
      <c r="O10" s="16" t="str">
        <f>IF($I$8="yes",$L$8,"")</f>
        <v>Mar-2023</v>
      </c>
      <c r="P10" s="4"/>
      <c r="Q10" s="4"/>
      <c r="R10" s="4"/>
      <c r="S10" s="4"/>
      <c r="T10" s="4"/>
      <c r="U10" s="4"/>
      <c r="V10" s="4"/>
      <c r="Z10" s="142"/>
      <c r="AA10" s="141"/>
      <c r="AB10" s="31"/>
      <c r="AC10" s="31"/>
    </row>
    <row r="11" spans="2:60" ht="10.9" customHeight="1" x14ac:dyDescent="0.25"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2"/>
      <c r="AA11" s="141"/>
      <c r="AB11" s="31"/>
      <c r="AC11" s="31"/>
    </row>
    <row r="12" spans="2:60" ht="38.25" customHeight="1" x14ac:dyDescent="0.25">
      <c r="B12" s="146" t="str">
        <f>I3</f>
        <v>GOVT. SR. SECONDARY SCHOOL, GORDHANPURA, ATRU, BARAN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2"/>
      <c r="AA12" s="141"/>
      <c r="AB12" s="31"/>
      <c r="AC12" s="31"/>
      <c r="AN12" s="7">
        <f>IF(X4="STATE",5,IF(X4="SUB-ORDINATE",3,IF(X4="MINISTRIAL",2,IF(X4="CLASS-IV",1,""))))</f>
        <v>3</v>
      </c>
      <c r="AP12" s="7"/>
    </row>
    <row r="13" spans="2:60" ht="30.75" customHeight="1" x14ac:dyDescent="0.35">
      <c r="B13" s="105"/>
      <c r="C13" s="105"/>
      <c r="D13" s="105"/>
      <c r="E13" s="105"/>
      <c r="F13" s="105"/>
      <c r="G13" s="105"/>
      <c r="H13" s="106"/>
      <c r="I13" s="106"/>
      <c r="J13" s="106"/>
      <c r="K13" s="106"/>
      <c r="L13" s="97" t="s">
        <v>32</v>
      </c>
      <c r="M13" s="97"/>
      <c r="N13" s="97"/>
      <c r="O13" s="109">
        <f>K9</f>
        <v>45931</v>
      </c>
      <c r="P13" s="109"/>
      <c r="Q13" s="13" t="s">
        <v>18</v>
      </c>
      <c r="R13" s="109">
        <f>O9</f>
        <v>46112</v>
      </c>
      <c r="S13" s="109"/>
      <c r="T13" s="14"/>
      <c r="U13" s="10"/>
      <c r="V13" s="10"/>
      <c r="W13" s="10"/>
      <c r="X13" s="10"/>
      <c r="Y13" s="10"/>
      <c r="Z13" s="142"/>
      <c r="AA13" s="141"/>
      <c r="AB13" s="31"/>
      <c r="AC13" s="31"/>
      <c r="AN13" s="7">
        <f>ROUND(S17/31,0)</f>
        <v>54</v>
      </c>
      <c r="BF13" s="16">
        <v>2017</v>
      </c>
      <c r="BG13" s="16" t="s">
        <v>51</v>
      </c>
      <c r="BH13" s="24" t="s">
        <v>64</v>
      </c>
    </row>
    <row r="14" spans="2:60" ht="30.75" customHeight="1" x14ac:dyDescent="0.25">
      <c r="B14" s="95" t="s">
        <v>24</v>
      </c>
      <c r="C14" s="95"/>
      <c r="D14" s="95"/>
      <c r="E14" s="95"/>
      <c r="F14" s="95"/>
      <c r="G14" s="95"/>
      <c r="H14" s="95" t="str">
        <f>I4</f>
        <v>KAMLESH KUMARI</v>
      </c>
      <c r="I14" s="95"/>
      <c r="J14" s="95"/>
      <c r="K14" s="95"/>
      <c r="L14" s="95"/>
      <c r="M14" s="95"/>
      <c r="N14" s="151" t="s">
        <v>30</v>
      </c>
      <c r="O14" s="151"/>
      <c r="P14" s="151"/>
      <c r="Q14" s="95" t="str">
        <f>P4</f>
        <v>TEACHER</v>
      </c>
      <c r="R14" s="95"/>
      <c r="S14" s="95"/>
      <c r="T14" s="95"/>
      <c r="U14" s="98" t="s">
        <v>78</v>
      </c>
      <c r="V14" s="98"/>
      <c r="W14" s="98"/>
      <c r="X14" s="99"/>
      <c r="Y14" s="99"/>
      <c r="Z14" s="142"/>
      <c r="AA14" s="141"/>
      <c r="AB14" s="31"/>
      <c r="AC14" s="31"/>
      <c r="BB14" s="65" t="s">
        <v>111</v>
      </c>
      <c r="BC14" s="65" t="s">
        <v>112</v>
      </c>
      <c r="BF14" s="16">
        <v>2018</v>
      </c>
      <c r="BG14" s="16" t="s">
        <v>52</v>
      </c>
      <c r="BH14" s="24" t="s">
        <v>65</v>
      </c>
    </row>
    <row r="15" spans="2:60" ht="30.75" customHeight="1" x14ac:dyDescent="0.25">
      <c r="B15" s="120" t="s">
        <v>7</v>
      </c>
      <c r="C15" s="120" t="s">
        <v>8</v>
      </c>
      <c r="D15" s="120" t="s">
        <v>8</v>
      </c>
      <c r="E15" s="120"/>
      <c r="F15" s="121" t="s">
        <v>12</v>
      </c>
      <c r="G15" s="122"/>
      <c r="H15" s="122"/>
      <c r="I15" s="122"/>
      <c r="J15" s="123"/>
      <c r="K15" s="121" t="s">
        <v>0</v>
      </c>
      <c r="L15" s="122"/>
      <c r="M15" s="122"/>
      <c r="N15" s="123"/>
      <c r="O15" s="121" t="s">
        <v>13</v>
      </c>
      <c r="P15" s="122"/>
      <c r="Q15" s="122"/>
      <c r="R15" s="122"/>
      <c r="S15" s="123"/>
      <c r="T15" s="147" t="s">
        <v>11</v>
      </c>
      <c r="U15" s="148"/>
      <c r="V15" s="148"/>
      <c r="W15" s="149"/>
      <c r="X15" s="117" t="s">
        <v>27</v>
      </c>
      <c r="Y15" s="117" t="s">
        <v>28</v>
      </c>
      <c r="Z15" s="142"/>
      <c r="AA15" s="141"/>
      <c r="AB15" s="31"/>
      <c r="AC15" s="31"/>
      <c r="AD15" s="6"/>
      <c r="AE15" s="9" t="s">
        <v>36</v>
      </c>
      <c r="AF15" s="9" t="s">
        <v>35</v>
      </c>
      <c r="AG15" s="6" t="s">
        <v>9</v>
      </c>
      <c r="AH15" s="6" t="s">
        <v>9</v>
      </c>
      <c r="AI15" s="9" t="s">
        <v>5</v>
      </c>
      <c r="AJ15" s="6" t="s">
        <v>3</v>
      </c>
      <c r="AK15" s="6" t="s">
        <v>4</v>
      </c>
      <c r="AL15" s="6" t="s">
        <v>1</v>
      </c>
      <c r="AM15" s="6" t="s">
        <v>22</v>
      </c>
      <c r="AN15" s="6" t="s">
        <v>9</v>
      </c>
      <c r="AO15" s="6" t="s">
        <v>29</v>
      </c>
      <c r="AP15" s="1">
        <v>42736</v>
      </c>
      <c r="AQ15" s="3" t="str">
        <f>TEXT(AP15,"mmm-yyyy")</f>
        <v>Jan-2017</v>
      </c>
      <c r="AR15" s="7">
        <v>4</v>
      </c>
      <c r="AS15" s="7"/>
      <c r="AT15" s="8"/>
      <c r="AU15" s="8"/>
      <c r="AV15" s="8">
        <f>Y5</f>
        <v>0.1</v>
      </c>
      <c r="AY15" s="7"/>
      <c r="AZ15" s="7">
        <f t="shared" ref="AZ15:AZ46" si="0">IF($Y$6="REGULAR",$V$5,0)</f>
        <v>0</v>
      </c>
      <c r="BA15" s="7" t="s">
        <v>37</v>
      </c>
      <c r="BB15" s="64" t="str">
        <f>AQ15</f>
        <v>Jan-2017</v>
      </c>
      <c r="BC15" s="9">
        <v>0</v>
      </c>
      <c r="BD15" s="7"/>
      <c r="BF15" s="16">
        <v>2019</v>
      </c>
      <c r="BG15" s="16" t="s">
        <v>53</v>
      </c>
      <c r="BH15" s="24" t="s">
        <v>66</v>
      </c>
    </row>
    <row r="16" spans="2:60" ht="35.25" customHeight="1" x14ac:dyDescent="0.25">
      <c r="B16" s="152"/>
      <c r="C16" s="152"/>
      <c r="D16" s="152"/>
      <c r="E16" s="152"/>
      <c r="F16" s="29" t="s">
        <v>2</v>
      </c>
      <c r="G16" s="29" t="s">
        <v>3</v>
      </c>
      <c r="H16" s="29" t="s">
        <v>4</v>
      </c>
      <c r="I16" s="118" t="s">
        <v>5</v>
      </c>
      <c r="J16" s="119"/>
      <c r="K16" s="29" t="s">
        <v>2</v>
      </c>
      <c r="L16" s="29" t="s">
        <v>3</v>
      </c>
      <c r="M16" s="29" t="s">
        <v>4</v>
      </c>
      <c r="N16" s="29" t="s">
        <v>5</v>
      </c>
      <c r="O16" s="29" t="s">
        <v>2</v>
      </c>
      <c r="P16" s="29" t="s">
        <v>3</v>
      </c>
      <c r="Q16" s="29" t="s">
        <v>4</v>
      </c>
      <c r="R16" s="25" t="s">
        <v>31</v>
      </c>
      <c r="S16" s="29" t="s">
        <v>5</v>
      </c>
      <c r="T16" s="32" t="str">
        <f>Y6</f>
        <v>GPF 2004</v>
      </c>
      <c r="U16" s="32" t="s">
        <v>6</v>
      </c>
      <c r="V16" s="32" t="s">
        <v>10</v>
      </c>
      <c r="W16" s="25" t="s">
        <v>9</v>
      </c>
      <c r="X16" s="150"/>
      <c r="Y16" s="150"/>
      <c r="Z16" s="142"/>
      <c r="AA16" s="141"/>
      <c r="AB16" s="31"/>
      <c r="AC16" s="31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P16" s="2">
        <v>42767</v>
      </c>
      <c r="AQ16" s="3" t="str">
        <f t="shared" ref="AQ16:AQ79" si="1">TEXT(AP16,"mmm-yyyy")</f>
        <v>Feb-2017</v>
      </c>
      <c r="AR16" s="7">
        <v>4</v>
      </c>
      <c r="AS16" s="7"/>
      <c r="AV16" s="8">
        <f>AV15</f>
        <v>0.1</v>
      </c>
      <c r="AY16" s="7"/>
      <c r="AZ16" s="7">
        <f t="shared" si="0"/>
        <v>0</v>
      </c>
      <c r="BB16" s="64" t="str">
        <f t="shared" ref="BB16:BB79" si="2">AQ16</f>
        <v>Feb-2017</v>
      </c>
      <c r="BC16" s="9">
        <v>0</v>
      </c>
      <c r="BF16" s="16">
        <v>2020</v>
      </c>
      <c r="BG16" s="16" t="s">
        <v>54</v>
      </c>
      <c r="BH16" s="24" t="s">
        <v>67</v>
      </c>
    </row>
    <row r="17" spans="2:60" ht="25.5" customHeight="1" x14ac:dyDescent="0.25">
      <c r="B17" s="34">
        <v>1</v>
      </c>
      <c r="C17" s="28">
        <f>K9</f>
        <v>45931</v>
      </c>
      <c r="D17" s="34" t="str">
        <f>TEXT(C17,"mmm-yyyy")</f>
        <v>Oct-2025</v>
      </c>
      <c r="E17" s="34" t="str">
        <f>TEXT(D17,"mmm")</f>
        <v>Oct</v>
      </c>
      <c r="F17" s="34">
        <f>IF(D17="","",ROUND(O6/D10*E10,0))</f>
        <v>35800</v>
      </c>
      <c r="G17" s="34">
        <f>IF(D17="","",IF(D17="TOTAL",SUM($G$17:G17),(ROUND(F17*AJ17/100,0))))</f>
        <v>20764</v>
      </c>
      <c r="H17" s="34">
        <f>IF(D17="","",IF(D17="TOTAL",SUM($H$17:H17),(ROUND(F17*AK17/100,0))))</f>
        <v>3580</v>
      </c>
      <c r="I17" s="75">
        <f>IFERROR(SUM(F17:H17),"")</f>
        <v>60144</v>
      </c>
      <c r="J17" s="75"/>
      <c r="K17" s="34">
        <f>IF(D17="","",ROUND(O5/D10*E10,0))</f>
        <v>34800</v>
      </c>
      <c r="L17" s="34">
        <f>IF(D17="","",IF(D17="TOTAL",SUM($L$17:L17),(ROUND(K17*AJ17/100,0))))</f>
        <v>20184</v>
      </c>
      <c r="M17" s="34">
        <f>IF(D17="","",IF(D17="TOTAL",SUM($M$17:M17),(ROUND(K17*AK17/100,0))))</f>
        <v>3480</v>
      </c>
      <c r="N17" s="33">
        <f>IFERROR(SUM(K17:M17),"")</f>
        <v>58464</v>
      </c>
      <c r="O17" s="34">
        <f t="shared" ref="O17:O48" si="3">IFERROR(MIN(F17-K17),"")</f>
        <v>1000</v>
      </c>
      <c r="P17" s="34">
        <f t="shared" ref="P17:Q48" si="4">IFERROR(MIN(G17-L17),"")</f>
        <v>580</v>
      </c>
      <c r="Q17" s="34">
        <f t="shared" si="4"/>
        <v>100</v>
      </c>
      <c r="R17" s="26"/>
      <c r="S17" s="33">
        <f>IFERROR(SUM(O17:R17),"")</f>
        <v>1680</v>
      </c>
      <c r="T17" s="27">
        <f>IF(D17="","",IF(D17="TOTAL",SUM($T$17:T17),IF($U$8="YES",BA17,BD17)))</f>
        <v>30</v>
      </c>
      <c r="U17" s="34">
        <f>IF(D17="","",IF(D17="TOTAL",SUM($U$17:U17),(ROUND(S17*AM17,0))))</f>
        <v>168</v>
      </c>
      <c r="V17" s="26" t="str">
        <f>IF(D17=Y9,$X$3,"")</f>
        <v/>
      </c>
      <c r="W17" s="33">
        <f>IF(D17="","",IF(D17="TOTAL",SUM($W$17:W17),(SUM(AG18:AH18))))</f>
        <v>0</v>
      </c>
      <c r="X17" s="33">
        <f>IFERROR(SUM(T17:W17),"")</f>
        <v>198</v>
      </c>
      <c r="Y17" s="33">
        <f>S17-X17</f>
        <v>1482</v>
      </c>
      <c r="Z17" s="142"/>
      <c r="AA17" s="141"/>
      <c r="AB17" s="35">
        <f>DATEVALUE(I5&amp;J5&amp;K5)</f>
        <v>45931</v>
      </c>
      <c r="AC17" s="35">
        <f>AB17</f>
        <v>45931</v>
      </c>
      <c r="AD17" s="7">
        <f>IFERROR(ROUND(O17*AJ17/100,0),"")</f>
        <v>580</v>
      </c>
      <c r="AE17" s="7">
        <f t="shared" ref="AE17:AE48" si="5">IFERROR(VLOOKUP(D17,$AQ$15:$BE$211,8,0),"")</f>
        <v>0</v>
      </c>
      <c r="AF17" s="7">
        <f t="shared" ref="AF17:AF48" si="6">IFERROR(VLOOKUP(D17,$AQ$15:$BE$211,9,0),"")</f>
        <v>0</v>
      </c>
      <c r="AG17" s="7" t="str">
        <f t="shared" ref="AG17:AG48" si="7">IFERROR(ROUND(O17/31*AN17,0),"")</f>
        <v/>
      </c>
      <c r="AH17" s="7" t="str">
        <f t="shared" ref="AH17:AH48" si="8">IFERROR(ROUND(S17/31*AO17,0),"")</f>
        <v/>
      </c>
      <c r="AJ17" s="7">
        <f t="shared" ref="AJ17:AJ48" si="9">IFERROR(VLOOKUP(D17,$AQ$15:$AR$211,2,0),"")</f>
        <v>58</v>
      </c>
      <c r="AK17" s="7">
        <f t="shared" ref="AK17:AK48" si="10">IFERROR(VLOOKUP(D17,$AQ$15:$AAT$211,3,0),"")</f>
        <v>10</v>
      </c>
      <c r="AL17" s="7">
        <f>IFERROR(VLOOKUP(D17,$AQ$15:$AAU$211,5,0),"")</f>
        <v>3</v>
      </c>
      <c r="AM17" s="7">
        <f t="shared" ref="AM17:AM48" si="11">IFERROR(VLOOKUP(D17,$AQ$15:$AAU$211,6,0),"")</f>
        <v>0.1</v>
      </c>
      <c r="AN17" s="7" t="str">
        <f t="shared" ref="AN17:AN48" si="12">IFERROR(VLOOKUP(D17,$AQ$15:$AAU$111,7,0),"")</f>
        <v/>
      </c>
      <c r="AO17" s="7" t="str">
        <f t="shared" ref="AO17:AO48" si="13">IFERROR(VLOOKUP(D17,$AQ$15:$AAU$111,8,0),"")</f>
        <v/>
      </c>
      <c r="AP17" s="2">
        <v>42795</v>
      </c>
      <c r="AQ17" s="3" t="str">
        <f t="shared" si="1"/>
        <v>Mar-2017</v>
      </c>
      <c r="AR17" s="7">
        <v>4</v>
      </c>
      <c r="AS17" s="7"/>
      <c r="AV17" s="8">
        <f t="shared" ref="AV17:AV80" si="14">AV16</f>
        <v>0.1</v>
      </c>
      <c r="AY17" s="7"/>
      <c r="AZ17" s="7">
        <f t="shared" si="0"/>
        <v>0</v>
      </c>
      <c r="BA17" s="7">
        <f t="shared" ref="BA17:BA48" si="15">IFERROR(ROUND(O17*AL17/100,0)+R17,0)</f>
        <v>30</v>
      </c>
      <c r="BB17" s="64" t="str">
        <f t="shared" si="2"/>
        <v>Mar-2017</v>
      </c>
      <c r="BC17" s="9">
        <v>0</v>
      </c>
      <c r="BF17" s="16">
        <v>2021</v>
      </c>
      <c r="BG17" s="16" t="s">
        <v>55</v>
      </c>
      <c r="BH17" s="24" t="s">
        <v>68</v>
      </c>
    </row>
    <row r="18" spans="2:60" ht="25.5" customHeight="1" x14ac:dyDescent="0.25">
      <c r="B18" s="34">
        <f>IF(B17&gt;=$I$9,"",(B17+1))</f>
        <v>2</v>
      </c>
      <c r="C18" s="28">
        <f>IFERROR(IF(AB18="","",IF(DATE(YEAR(AB18),MONTH(AB18),DAY(AB18))=DATE(YEAR($N$9),MONTH($N$9)+1,DAY($N$9)),"TOTAL",IF(AB18&gt;$N$9,"",AB18))),"")</f>
        <v>45962</v>
      </c>
      <c r="D18" s="34" t="str">
        <f>TEXT(C18,"mmm-yyyy")</f>
        <v>Nov-2025</v>
      </c>
      <c r="E18" s="34" t="str">
        <f t="shared" ref="E18:E81" si="16">TEXT(D18,"mmm")</f>
        <v>Nov</v>
      </c>
      <c r="F18" s="34">
        <f>IF(D18="","",IF(D18=$N$10,$O$7,IF(E18="JUL",MROUND(ROUND(1.03*O6,0),100),IF(E18="JUL",MROUND(ROUND(1.03*O6,0),100),IF(D18="TOTAL",SUM($F$17:F17),$O$6)))))</f>
        <v>35800</v>
      </c>
      <c r="G18" s="34">
        <f>IF(D18="","",IF(D18="TOTAL",SUM($G$17:G17),(ROUND(F18*AJ18/100,0))))</f>
        <v>20764</v>
      </c>
      <c r="H18" s="34">
        <f>IF(D18="","",IF(D18="TOTAL",SUM($H$17:H17),(ROUND(F18*AK18/100,0))))</f>
        <v>3580</v>
      </c>
      <c r="I18" s="75">
        <f t="shared" ref="I18:I49" si="17">SUM(F18:H18)</f>
        <v>60144</v>
      </c>
      <c r="J18" s="75"/>
      <c r="K18" s="34">
        <f>IF(D18="","",IF(D18=$O$10,$O$8,IF(E18="JUL",MROUND(ROUND(1.03*O5,0),100),IF(D18="TOTAL",SUM($K$17:K17),$O$5))))</f>
        <v>34800</v>
      </c>
      <c r="L18" s="34">
        <f>IF(D18="","",IF(D18="TOTAL",SUM($L$17:L17),(ROUND(K18*AJ18/100,0))))</f>
        <v>20184</v>
      </c>
      <c r="M18" s="34">
        <f>IF(D18="","",IF(D18="TOTAL",SUM($M$17:M17),(ROUND(K18*AK18/100,0))))</f>
        <v>3480</v>
      </c>
      <c r="N18" s="33">
        <f t="shared" ref="N18:N81" si="18">IFERROR(SUM(K18:M18),"")</f>
        <v>58464</v>
      </c>
      <c r="O18" s="34">
        <f t="shared" si="3"/>
        <v>1000</v>
      </c>
      <c r="P18" s="34">
        <f t="shared" si="4"/>
        <v>580</v>
      </c>
      <c r="Q18" s="34">
        <f t="shared" si="4"/>
        <v>100</v>
      </c>
      <c r="R18" s="26"/>
      <c r="S18" s="33">
        <f t="shared" ref="S18:S81" si="19">IFERROR(SUM(O18:R18),"")</f>
        <v>1680</v>
      </c>
      <c r="T18" s="27">
        <f>IF(D18="","",IF(D18="TOTAL",SUM($T$17:T17),IF($U$8="YES",BA18,BD18)))</f>
        <v>0</v>
      </c>
      <c r="U18" s="34">
        <f>IF(D18="","",IF(D18="TOTAL",SUM($U$17:U17),(ROUND(S18*AM18,0))))</f>
        <v>168</v>
      </c>
      <c r="V18" s="26" t="str">
        <f>IF(D18="","",IF(D18=$Y$9,$X$3,IF(D18="TOTAL",SUM($V$17:V17),V17)))</f>
        <v/>
      </c>
      <c r="W18" s="33">
        <f>IF(D18="","",IF(D18="TOTAL",SUM($W$17:W17),(SUM(AG19:AH19))))</f>
        <v>0</v>
      </c>
      <c r="X18" s="33">
        <f t="shared" ref="X18:X81" si="20">IFERROR(SUM(T18:W18),"")</f>
        <v>168</v>
      </c>
      <c r="Y18" s="33">
        <f t="shared" ref="Y18:Y81" si="21">S18-X18</f>
        <v>1512</v>
      </c>
      <c r="Z18" s="142"/>
      <c r="AA18" s="141"/>
      <c r="AB18" s="35">
        <f>IFERROR(DATE(YEAR(K10),MONTH(K10)+1,DAY(K10)),"")</f>
        <v>45962</v>
      </c>
      <c r="AC18" s="35">
        <f>IFERROR(IF(AB18="","",IF(DATE(YEAR(AB18),MONTH(AB18),DAY(AB18))=DATE(YEAR($N$9),MONTH($N$9)+2,DAY($N$9)),"TOTAL",IF(AB18&gt;$N$9,"",AB18))),"")</f>
        <v>45962</v>
      </c>
      <c r="AE18" s="7">
        <f t="shared" si="5"/>
        <v>0</v>
      </c>
      <c r="AF18" s="7">
        <f t="shared" si="6"/>
        <v>0</v>
      </c>
      <c r="AG18" s="7" t="str">
        <f t="shared" si="7"/>
        <v/>
      </c>
      <c r="AH18" s="7" t="str">
        <f t="shared" si="8"/>
        <v/>
      </c>
      <c r="AJ18" s="7">
        <f t="shared" si="9"/>
        <v>58</v>
      </c>
      <c r="AK18" s="7">
        <f t="shared" si="10"/>
        <v>10</v>
      </c>
      <c r="AL18" s="7">
        <f t="shared" ref="AL18:AL81" si="22">IFERROR(VLOOKUP(D18,$AQ$15:$AAU$211,5,0),"")</f>
        <v>0</v>
      </c>
      <c r="AM18" s="7">
        <f t="shared" si="11"/>
        <v>0.1</v>
      </c>
      <c r="AN18" s="7" t="str">
        <f t="shared" si="12"/>
        <v/>
      </c>
      <c r="AO18" s="7" t="str">
        <f t="shared" si="13"/>
        <v/>
      </c>
      <c r="AP18" s="2">
        <v>42826</v>
      </c>
      <c r="AQ18" s="3" t="str">
        <f t="shared" si="1"/>
        <v>Apr-2017</v>
      </c>
      <c r="AR18" s="7">
        <v>4</v>
      </c>
      <c r="AS18" s="7"/>
      <c r="AV18" s="8">
        <f t="shared" si="14"/>
        <v>0.1</v>
      </c>
      <c r="AY18" s="7"/>
      <c r="AZ18" s="7">
        <f t="shared" si="0"/>
        <v>0</v>
      </c>
      <c r="BA18" s="7">
        <f t="shared" si="15"/>
        <v>0</v>
      </c>
      <c r="BB18" s="64" t="str">
        <f t="shared" si="2"/>
        <v>Apr-2017</v>
      </c>
      <c r="BC18" s="9">
        <v>0</v>
      </c>
      <c r="BF18" s="16">
        <v>2022</v>
      </c>
      <c r="BG18" s="16" t="s">
        <v>56</v>
      </c>
      <c r="BH18" s="24" t="s">
        <v>69</v>
      </c>
    </row>
    <row r="19" spans="2:60" ht="25.5" customHeight="1" x14ac:dyDescent="0.25">
      <c r="B19" s="34">
        <f>IF(B18&gt;=$I$9,"",(B18+1))</f>
        <v>3</v>
      </c>
      <c r="C19" s="28">
        <f t="shared" ref="C19:C82" si="23">IFERROR(IF(AB19="","",IF(DATE(YEAR(AB19),MONTH(AB19),DAY(AB19))=DATE(YEAR($N$9),MONTH($N$9)+1,DAY($N$9)),"TOTAL",IF(AB19&gt;$N$9,"",AB19))),"")</f>
        <v>45992</v>
      </c>
      <c r="D19" s="34" t="str">
        <f t="shared" ref="D19:D82" si="24">TEXT(C19,"mmm-yyyy")</f>
        <v>Dec-2025</v>
      </c>
      <c r="E19" s="34" t="str">
        <f t="shared" si="16"/>
        <v>Dec</v>
      </c>
      <c r="F19" s="34">
        <f>IF(D19="","",IF(D19=$N$10,$O$7,IF(E19="JUL",MROUND(ROUND(1.03*F18,0),100),IF(D19="TOTAL",SUM($F$17:F18),F18))))</f>
        <v>35800</v>
      </c>
      <c r="G19" s="34">
        <f>IF(D19="","",IF(D19="TOTAL",SUM($G$17:G18),(ROUND(F19*AJ19/100,0))))</f>
        <v>20764</v>
      </c>
      <c r="H19" s="34">
        <f>IF(D19="","",IF(D19="TOTAL",SUM($H$17:H18),(ROUND(F19*AK19/100,0))))</f>
        <v>3580</v>
      </c>
      <c r="I19" s="75">
        <f t="shared" si="17"/>
        <v>60144</v>
      </c>
      <c r="J19" s="75"/>
      <c r="K19" s="34">
        <f>IF(D19="","",IF(D19=$O$10,$O$8,IF(E19="JUL",MROUND(ROUND(1.03*K18,0),100),IF(D19="TOTAL",SUM($K$17:K18),K18))))</f>
        <v>34800</v>
      </c>
      <c r="L19" s="34">
        <f>IF(D19="","",IF(D19="TOTAL",SUM($L$17:L18),(ROUND(K19*AJ19/100,0))))</f>
        <v>20184</v>
      </c>
      <c r="M19" s="34">
        <f>IF(D19="","",IF(D19="TOTAL",SUM($M$17:M18),(ROUND(K19*AK19/100,0))))</f>
        <v>3480</v>
      </c>
      <c r="N19" s="33">
        <f t="shared" si="18"/>
        <v>58464</v>
      </c>
      <c r="O19" s="34">
        <f t="shared" si="3"/>
        <v>1000</v>
      </c>
      <c r="P19" s="34">
        <f t="shared" si="4"/>
        <v>580</v>
      </c>
      <c r="Q19" s="34">
        <f t="shared" si="4"/>
        <v>100</v>
      </c>
      <c r="R19" s="26"/>
      <c r="S19" s="33">
        <f t="shared" si="19"/>
        <v>1680</v>
      </c>
      <c r="T19" s="27">
        <f>IF(D19="","",IF(D19="TOTAL",SUM($T$17:T18),IF($U$8="YES",BA19,BD19)))</f>
        <v>0</v>
      </c>
      <c r="U19" s="34">
        <f>IF(D19="","",IF(D19="TOTAL",SUM($U$17:U18),(ROUND(S19*AM19,0))))</f>
        <v>168</v>
      </c>
      <c r="V19" s="26" t="str">
        <f>IF(D19="","",IF(D19=$Y$9,$X$3,IF(D19="TOTAL",SUM($V$17:V18),V18)))</f>
        <v/>
      </c>
      <c r="W19" s="33">
        <f>IF(D19="","",IF(D19="TOTAL",SUM($W$17:W18),(SUM(AG20:AH20))))</f>
        <v>0</v>
      </c>
      <c r="X19" s="33">
        <f t="shared" si="20"/>
        <v>168</v>
      </c>
      <c r="Y19" s="33">
        <f t="shared" si="21"/>
        <v>1512</v>
      </c>
      <c r="Z19" s="142"/>
      <c r="AA19" s="141"/>
      <c r="AB19" s="35">
        <f t="shared" ref="AB19:AB50" si="25">IFERROR(DATE(YEAR(C18),MONTH(C18)+1,DAY(C18)),"")</f>
        <v>45992</v>
      </c>
      <c r="AC19" s="35">
        <f t="shared" ref="AC19:AC50" si="26">IFERROR(IF(AB19="","",IF(DATE(YEAR(AB19),MONTH(AB19),DAY(AB19))=DATE(YEAR($N$9),MONTH($N$9)+1,DAY($N$9)),"TOTAL",IF(AB19&gt;$N$9,"",AB19))),"")</f>
        <v>45992</v>
      </c>
      <c r="AE19" s="7">
        <f t="shared" si="5"/>
        <v>0</v>
      </c>
      <c r="AF19" s="7">
        <f t="shared" si="6"/>
        <v>0</v>
      </c>
      <c r="AG19" s="7" t="str">
        <f t="shared" si="7"/>
        <v/>
      </c>
      <c r="AH19" s="7" t="str">
        <f t="shared" si="8"/>
        <v/>
      </c>
      <c r="AJ19" s="7">
        <f t="shared" si="9"/>
        <v>58</v>
      </c>
      <c r="AK19" s="7">
        <f t="shared" si="10"/>
        <v>10</v>
      </c>
      <c r="AL19" s="7">
        <f t="shared" si="22"/>
        <v>0</v>
      </c>
      <c r="AM19" s="7">
        <f t="shared" si="11"/>
        <v>0.1</v>
      </c>
      <c r="AN19" s="7" t="str">
        <f t="shared" si="12"/>
        <v/>
      </c>
      <c r="AO19" s="7" t="str">
        <f t="shared" si="13"/>
        <v/>
      </c>
      <c r="AP19" s="2">
        <v>42856</v>
      </c>
      <c r="AQ19" s="3" t="str">
        <f t="shared" si="1"/>
        <v>May-2017</v>
      </c>
      <c r="AR19" s="7">
        <v>4</v>
      </c>
      <c r="AS19" s="7"/>
      <c r="AV19" s="8">
        <f t="shared" si="14"/>
        <v>0.1</v>
      </c>
      <c r="AY19" s="7"/>
      <c r="AZ19" s="7">
        <f t="shared" si="0"/>
        <v>0</v>
      </c>
      <c r="BA19" s="7">
        <f t="shared" si="15"/>
        <v>0</v>
      </c>
      <c r="BB19" s="64" t="str">
        <f t="shared" si="2"/>
        <v>May-2017</v>
      </c>
      <c r="BC19" s="9">
        <v>0</v>
      </c>
      <c r="BF19" s="16">
        <v>2023</v>
      </c>
      <c r="BG19" s="16" t="s">
        <v>57</v>
      </c>
      <c r="BH19" s="24" t="s">
        <v>70</v>
      </c>
    </row>
    <row r="20" spans="2:60" ht="25.5" customHeight="1" x14ac:dyDescent="0.25">
      <c r="B20" s="34">
        <f t="shared" ref="B20:B83" si="27">IF(B19&gt;=$I$9,"",(B19+1))</f>
        <v>4</v>
      </c>
      <c r="C20" s="28">
        <f t="shared" si="23"/>
        <v>46023</v>
      </c>
      <c r="D20" s="34" t="str">
        <f t="shared" si="24"/>
        <v>Jan-2026</v>
      </c>
      <c r="E20" s="34" t="str">
        <f t="shared" si="16"/>
        <v>Jan</v>
      </c>
      <c r="F20" s="34">
        <f>IF(D20="","",IF(D20=$N$10,$O$7,IF(E20="JUL",MROUND(ROUND(1.03*F19,0),100),IF(D20="TOTAL",SUM($F$17:F19),F19))))</f>
        <v>35800</v>
      </c>
      <c r="G20" s="34">
        <f>IF(D20="","",IF(D20="TOTAL",SUM($G$17:G19),(ROUND(F20*AJ20/100,0))))</f>
        <v>20764</v>
      </c>
      <c r="H20" s="34">
        <f>IF(D20="","",IF(D20="TOTAL",SUM($H$17:H19),(ROUND(F20*AK20/100,0))))</f>
        <v>3580</v>
      </c>
      <c r="I20" s="75">
        <f t="shared" si="17"/>
        <v>60144</v>
      </c>
      <c r="J20" s="75"/>
      <c r="K20" s="34">
        <f>IF(D20="","",IF(D20=$O$10,$O$8,IF(E20="JUL",MROUND(ROUND(1.03*K19,0),100),IF(D20="TOTAL",SUM($K$17:K19),K19))))</f>
        <v>34800</v>
      </c>
      <c r="L20" s="34">
        <f>IF(D20="","",IF(D20="TOTAL",SUM($L$17:L19),(ROUND(K20*AJ20/100,0))))</f>
        <v>20184</v>
      </c>
      <c r="M20" s="34">
        <f>IF(D20="","",IF(D20="TOTAL",SUM($M$17:M19),(ROUND(K20*AK20/100,0))))</f>
        <v>3480</v>
      </c>
      <c r="N20" s="33">
        <f t="shared" si="18"/>
        <v>58464</v>
      </c>
      <c r="O20" s="34">
        <f t="shared" si="3"/>
        <v>1000</v>
      </c>
      <c r="P20" s="34">
        <f t="shared" si="4"/>
        <v>580</v>
      </c>
      <c r="Q20" s="34">
        <f t="shared" si="4"/>
        <v>100</v>
      </c>
      <c r="R20" s="26"/>
      <c r="S20" s="33">
        <f t="shared" si="19"/>
        <v>1680</v>
      </c>
      <c r="T20" s="27">
        <f>IF(D20="","",IF(D20="TOTAL",SUM($T$17:T19),IF($U$8="YES",BA20,BD20)))</f>
        <v>0</v>
      </c>
      <c r="U20" s="34">
        <f>IF(D20="","",IF(D20="TOTAL",SUM($U$17:U19),(ROUND(S20*AM20,0))))</f>
        <v>168</v>
      </c>
      <c r="V20" s="26" t="str">
        <f>IF(D20="","",IF(D20=$Y$9,$X$3,IF(D20="TOTAL",SUM($V$17:V19),V19)))</f>
        <v/>
      </c>
      <c r="W20" s="33">
        <f>IF(D20="","",IF(D20="TOTAL",SUM($W$17:W19),(SUM(AG21:AH21))))</f>
        <v>0</v>
      </c>
      <c r="X20" s="33">
        <f t="shared" si="20"/>
        <v>168</v>
      </c>
      <c r="Y20" s="33">
        <f t="shared" si="21"/>
        <v>1512</v>
      </c>
      <c r="Z20" s="142"/>
      <c r="AA20" s="141"/>
      <c r="AB20" s="35">
        <f t="shared" si="25"/>
        <v>46023</v>
      </c>
      <c r="AC20" s="35">
        <f t="shared" si="26"/>
        <v>46023</v>
      </c>
      <c r="AE20" s="7">
        <f t="shared" si="5"/>
        <v>0</v>
      </c>
      <c r="AF20" s="7">
        <f t="shared" si="6"/>
        <v>0</v>
      </c>
      <c r="AG20" s="7" t="str">
        <f t="shared" si="7"/>
        <v/>
      </c>
      <c r="AH20" s="7" t="str">
        <f t="shared" si="8"/>
        <v/>
      </c>
      <c r="AJ20" s="7">
        <f t="shared" si="9"/>
        <v>58</v>
      </c>
      <c r="AK20" s="7">
        <f t="shared" si="10"/>
        <v>10</v>
      </c>
      <c r="AL20" s="7">
        <f t="shared" si="22"/>
        <v>0</v>
      </c>
      <c r="AM20" s="7">
        <f t="shared" si="11"/>
        <v>0.1</v>
      </c>
      <c r="AN20" s="7" t="str">
        <f t="shared" si="12"/>
        <v/>
      </c>
      <c r="AO20" s="7" t="str">
        <f t="shared" si="13"/>
        <v/>
      </c>
      <c r="AP20" s="2">
        <v>42887</v>
      </c>
      <c r="AQ20" s="3" t="str">
        <f t="shared" si="1"/>
        <v>Jun-2017</v>
      </c>
      <c r="AR20" s="7">
        <v>4</v>
      </c>
      <c r="AS20" s="7"/>
      <c r="AV20" s="8">
        <f t="shared" si="14"/>
        <v>0.1</v>
      </c>
      <c r="AY20" s="7"/>
      <c r="AZ20" s="7">
        <f t="shared" si="0"/>
        <v>0</v>
      </c>
      <c r="BA20" s="7">
        <f t="shared" si="15"/>
        <v>0</v>
      </c>
      <c r="BB20" s="64" t="str">
        <f t="shared" si="2"/>
        <v>Jun-2017</v>
      </c>
      <c r="BC20" s="9">
        <v>0</v>
      </c>
      <c r="BF20" s="16">
        <v>2024</v>
      </c>
      <c r="BG20" s="16" t="s">
        <v>58</v>
      </c>
      <c r="BH20" s="24" t="s">
        <v>71</v>
      </c>
    </row>
    <row r="21" spans="2:60" ht="25.5" customHeight="1" x14ac:dyDescent="0.25">
      <c r="B21" s="34">
        <f t="shared" si="27"/>
        <v>5</v>
      </c>
      <c r="C21" s="28">
        <f t="shared" si="23"/>
        <v>46054</v>
      </c>
      <c r="D21" s="34" t="str">
        <f t="shared" si="24"/>
        <v>Feb-2026</v>
      </c>
      <c r="E21" s="34" t="str">
        <f t="shared" si="16"/>
        <v>Feb</v>
      </c>
      <c r="F21" s="34">
        <f>IF(D21="","",IF(D21=$N$10,$O$7,IF(E21="JUL",MROUND(ROUND(1.03*F20,0),100),IF(D21="TOTAL",SUM($F$17:F20),F20))))</f>
        <v>35800</v>
      </c>
      <c r="G21" s="34">
        <f>IF(D21="","",IF(D21="TOTAL",SUM($G$17:G20),(ROUND(F21*AJ21/100,0))))</f>
        <v>20764</v>
      </c>
      <c r="H21" s="34">
        <f>IF(D21="","",IF(D21="TOTAL",SUM($H$17:H20),(ROUND(F21*AK21/100,0))))</f>
        <v>3580</v>
      </c>
      <c r="I21" s="75">
        <f t="shared" si="17"/>
        <v>60144</v>
      </c>
      <c r="J21" s="75"/>
      <c r="K21" s="34">
        <f>IF(D21="","",IF(D21=$O$10,$O$8,IF(E21="JUL",MROUND(ROUND(1.03*K20,0),100),IF(D21="TOTAL",SUM($K$17:K20),K20))))</f>
        <v>34800</v>
      </c>
      <c r="L21" s="34">
        <f>IF(D21="","",IF(D21="TOTAL",SUM($L$17:L20),(ROUND(K21*AJ21/100,0))))</f>
        <v>20184</v>
      </c>
      <c r="M21" s="34">
        <f>IF(D21="","",IF(D21="TOTAL",SUM($M$17:M20),(ROUND(K21*AK21/100,0))))</f>
        <v>3480</v>
      </c>
      <c r="N21" s="33">
        <f t="shared" si="18"/>
        <v>58464</v>
      </c>
      <c r="O21" s="34">
        <f t="shared" si="3"/>
        <v>1000</v>
      </c>
      <c r="P21" s="34">
        <f t="shared" si="4"/>
        <v>580</v>
      </c>
      <c r="Q21" s="34">
        <f t="shared" si="4"/>
        <v>100</v>
      </c>
      <c r="R21" s="26"/>
      <c r="S21" s="33">
        <f t="shared" si="19"/>
        <v>1680</v>
      </c>
      <c r="T21" s="27">
        <f>IF(D21="","",IF(D21="TOTAL",SUM($T$17:T20),IF($U$8="YES",BA21,BD21)))</f>
        <v>0</v>
      </c>
      <c r="U21" s="34">
        <f>IF(D21="","",IF(D21="TOTAL",SUM($U$17:U20),(ROUND(S21*AM21,0))))</f>
        <v>168</v>
      </c>
      <c r="V21" s="26" t="str">
        <f>IF(D21="","",IF(D21=$Y$9,$X$3,IF(D21="TOTAL",SUM($V$17:V20),V20)))</f>
        <v/>
      </c>
      <c r="W21" s="33">
        <f>IF(D21="","",IF(D21="TOTAL",SUM($W$17:W20),(SUM(AG22:AH22))))</f>
        <v>0</v>
      </c>
      <c r="X21" s="33">
        <f t="shared" si="20"/>
        <v>168</v>
      </c>
      <c r="Y21" s="33">
        <f t="shared" si="21"/>
        <v>1512</v>
      </c>
      <c r="Z21" s="142"/>
      <c r="AA21" s="141"/>
      <c r="AB21" s="35">
        <f t="shared" si="25"/>
        <v>46054</v>
      </c>
      <c r="AC21" s="35">
        <f t="shared" si="26"/>
        <v>46054</v>
      </c>
      <c r="AE21" s="7">
        <f t="shared" si="5"/>
        <v>0</v>
      </c>
      <c r="AF21" s="7">
        <f t="shared" si="6"/>
        <v>0</v>
      </c>
      <c r="AG21" s="7" t="str">
        <f t="shared" si="7"/>
        <v/>
      </c>
      <c r="AH21" s="7" t="str">
        <f t="shared" si="8"/>
        <v/>
      </c>
      <c r="AJ21" s="7">
        <f t="shared" si="9"/>
        <v>58</v>
      </c>
      <c r="AK21" s="7">
        <f t="shared" si="10"/>
        <v>10</v>
      </c>
      <c r="AL21" s="7">
        <f t="shared" si="22"/>
        <v>0</v>
      </c>
      <c r="AM21" s="7">
        <f t="shared" si="11"/>
        <v>0.1</v>
      </c>
      <c r="AN21" s="7" t="str">
        <f t="shared" si="12"/>
        <v/>
      </c>
      <c r="AO21" s="7" t="str">
        <f t="shared" si="13"/>
        <v/>
      </c>
      <c r="AP21" s="2">
        <v>42917</v>
      </c>
      <c r="AQ21" s="3" t="str">
        <f t="shared" si="1"/>
        <v>Jul-2017</v>
      </c>
      <c r="AR21" s="7">
        <v>5</v>
      </c>
      <c r="AS21" s="7"/>
      <c r="AV21" s="8">
        <f t="shared" si="14"/>
        <v>0.1</v>
      </c>
      <c r="AY21" s="7"/>
      <c r="AZ21" s="7">
        <f t="shared" si="0"/>
        <v>0</v>
      </c>
      <c r="BA21" s="7">
        <f t="shared" si="15"/>
        <v>0</v>
      </c>
      <c r="BB21" s="64" t="str">
        <f t="shared" si="2"/>
        <v>Jul-2017</v>
      </c>
      <c r="BC21" s="9">
        <v>0</v>
      </c>
      <c r="BF21" s="16">
        <v>2025</v>
      </c>
      <c r="BG21" s="16" t="s">
        <v>59</v>
      </c>
      <c r="BH21" s="24" t="s">
        <v>72</v>
      </c>
    </row>
    <row r="22" spans="2:60" ht="25.5" customHeight="1" x14ac:dyDescent="0.25">
      <c r="B22" s="34">
        <f t="shared" si="27"/>
        <v>6</v>
      </c>
      <c r="C22" s="28">
        <f t="shared" si="23"/>
        <v>46082</v>
      </c>
      <c r="D22" s="34" t="str">
        <f t="shared" si="24"/>
        <v>Mar-2026</v>
      </c>
      <c r="E22" s="34" t="str">
        <f t="shared" si="16"/>
        <v>Mar</v>
      </c>
      <c r="F22" s="34">
        <f>IF(D22="","",IF(D22=$N$10,$O$7,IF(E22="JUL",MROUND(ROUND(1.03*F21,0),100),IF(D22="TOTAL",SUM($F$17:F21),F21))))</f>
        <v>35800</v>
      </c>
      <c r="G22" s="34">
        <f>IF(D22="","",IF(D22="TOTAL",SUM($G$17:G21),(ROUND(F22*AJ22/100,0))))</f>
        <v>20764</v>
      </c>
      <c r="H22" s="34">
        <f>IF(D22="","",IF(D22="TOTAL",SUM($H$17:H21),(ROUND(F22*AK22/100,0))))</f>
        <v>3580</v>
      </c>
      <c r="I22" s="75">
        <f t="shared" si="17"/>
        <v>60144</v>
      </c>
      <c r="J22" s="75"/>
      <c r="K22" s="34">
        <f>IF(D22="","",IF(D22=$O$10,$O$8,IF(E22="JUL",MROUND(ROUND(1.03*K21,0),100),IF(D22="TOTAL",SUM($K$17:K21),K21))))</f>
        <v>34800</v>
      </c>
      <c r="L22" s="34">
        <f>IF(D22="","",IF(D22="TOTAL",SUM($L$17:L21),(ROUND(K22*AJ22/100,0))))</f>
        <v>20184</v>
      </c>
      <c r="M22" s="34">
        <f>IF(D22="","",IF(D22="TOTAL",SUM($M$17:M21),(ROUND(K22*AK22/100,0))))</f>
        <v>3480</v>
      </c>
      <c r="N22" s="33">
        <f t="shared" si="18"/>
        <v>58464</v>
      </c>
      <c r="O22" s="34">
        <f t="shared" si="3"/>
        <v>1000</v>
      </c>
      <c r="P22" s="34">
        <f t="shared" si="4"/>
        <v>580</v>
      </c>
      <c r="Q22" s="34">
        <f t="shared" si="4"/>
        <v>100</v>
      </c>
      <c r="R22" s="26"/>
      <c r="S22" s="33">
        <f t="shared" si="19"/>
        <v>1680</v>
      </c>
      <c r="T22" s="27">
        <f>IF(D22="","",IF(D22="TOTAL",SUM($T$17:T21),IF($U$8="YES",BA22,BD22)))</f>
        <v>0</v>
      </c>
      <c r="U22" s="34">
        <f>IF(D22="","",IF(D22="TOTAL",SUM($U$17:U21),(ROUND(S22*AM22,0))))</f>
        <v>168</v>
      </c>
      <c r="V22" s="26" t="str">
        <f>IF(D22="","",IF(D22=$Y$9,$X$3,IF(D22="TOTAL",SUM($V$17:V21),V21)))</f>
        <v/>
      </c>
      <c r="W22" s="33">
        <f>IF(D22="","",IF(D22="TOTAL",SUM($W$17:W21),(SUM(AG23:AH23))))</f>
        <v>0</v>
      </c>
      <c r="X22" s="33">
        <f t="shared" si="20"/>
        <v>168</v>
      </c>
      <c r="Y22" s="33">
        <f t="shared" si="21"/>
        <v>1512</v>
      </c>
      <c r="Z22" s="142"/>
      <c r="AA22" s="141"/>
      <c r="AB22" s="35">
        <f t="shared" si="25"/>
        <v>46082</v>
      </c>
      <c r="AC22" s="35">
        <f t="shared" si="26"/>
        <v>46082</v>
      </c>
      <c r="AE22" s="7">
        <f t="shared" si="5"/>
        <v>0</v>
      </c>
      <c r="AF22" s="7">
        <f t="shared" si="6"/>
        <v>0</v>
      </c>
      <c r="AG22" s="7" t="str">
        <f t="shared" si="7"/>
        <v/>
      </c>
      <c r="AH22" s="7" t="str">
        <f t="shared" si="8"/>
        <v/>
      </c>
      <c r="AJ22" s="7">
        <f t="shared" si="9"/>
        <v>58</v>
      </c>
      <c r="AK22" s="7">
        <f t="shared" si="10"/>
        <v>10</v>
      </c>
      <c r="AL22" s="7">
        <f t="shared" si="22"/>
        <v>0</v>
      </c>
      <c r="AM22" s="7">
        <f t="shared" si="11"/>
        <v>0.1</v>
      </c>
      <c r="AN22" s="7" t="str">
        <f t="shared" si="12"/>
        <v/>
      </c>
      <c r="AO22" s="7" t="str">
        <f t="shared" si="13"/>
        <v/>
      </c>
      <c r="AP22" s="2">
        <v>42948</v>
      </c>
      <c r="AQ22" s="3" t="str">
        <f t="shared" si="1"/>
        <v>Aug-2017</v>
      </c>
      <c r="AR22" s="7">
        <v>5</v>
      </c>
      <c r="AS22" s="7"/>
      <c r="AV22" s="8">
        <f t="shared" si="14"/>
        <v>0.1</v>
      </c>
      <c r="AY22" s="7"/>
      <c r="AZ22" s="7">
        <f t="shared" si="0"/>
        <v>0</v>
      </c>
      <c r="BA22" s="7">
        <f t="shared" si="15"/>
        <v>0</v>
      </c>
      <c r="BB22" s="64" t="str">
        <f t="shared" si="2"/>
        <v>Aug-2017</v>
      </c>
      <c r="BC22" s="9">
        <v>0</v>
      </c>
      <c r="BF22" s="16">
        <v>2026</v>
      </c>
      <c r="BG22" s="16" t="s">
        <v>60</v>
      </c>
      <c r="BH22" s="16">
        <v>10</v>
      </c>
    </row>
    <row r="23" spans="2:60" ht="25.5" customHeight="1" x14ac:dyDescent="0.25">
      <c r="B23" s="34" t="str">
        <f t="shared" si="27"/>
        <v/>
      </c>
      <c r="C23" s="28" t="str">
        <f t="shared" si="23"/>
        <v>TOTAL</v>
      </c>
      <c r="D23" s="34" t="str">
        <f t="shared" si="24"/>
        <v>TOTAL</v>
      </c>
      <c r="E23" s="34" t="str">
        <f t="shared" si="16"/>
        <v>TOTAL</v>
      </c>
      <c r="F23" s="34">
        <f>IF(D23="","",IF(D23=$N$10,$O$7,IF(E23="JUL",MROUND(ROUND(1.03*F22,0),100),IF(D23="TOTAL",SUM($F$17:F22),F22))))</f>
        <v>214800</v>
      </c>
      <c r="G23" s="34">
        <f>IF(D23="","",IF(D23="TOTAL",SUM($G$17:G22),(ROUND(F23*AJ23/100,0))))</f>
        <v>124584</v>
      </c>
      <c r="H23" s="34">
        <f>IF(D23="","",IF(D23="TOTAL",SUM($H$17:H22),(ROUND(F23*AK23/100,0))))</f>
        <v>21480</v>
      </c>
      <c r="I23" s="75">
        <f t="shared" si="17"/>
        <v>360864</v>
      </c>
      <c r="J23" s="75"/>
      <c r="K23" s="34">
        <f>IF(D23="","",IF(D23=$O$10,$O$8,IF(E23="JUL",MROUND(ROUND(1.03*K22,0),100),IF(D23="TOTAL",SUM($K$17:K22),K22))))</f>
        <v>208800</v>
      </c>
      <c r="L23" s="34">
        <f>IF(D23="","",IF(D23="TOTAL",SUM($L$17:L22),(ROUND(K23*AJ23/100,0))))</f>
        <v>121104</v>
      </c>
      <c r="M23" s="34">
        <f>IF(D23="","",IF(D23="TOTAL",SUM($M$17:M22),(ROUND(K23*AK23/100,0))))</f>
        <v>20880</v>
      </c>
      <c r="N23" s="33">
        <f t="shared" si="18"/>
        <v>350784</v>
      </c>
      <c r="O23" s="34">
        <f t="shared" si="3"/>
        <v>6000</v>
      </c>
      <c r="P23" s="34">
        <f t="shared" si="4"/>
        <v>3480</v>
      </c>
      <c r="Q23" s="34">
        <f t="shared" si="4"/>
        <v>600</v>
      </c>
      <c r="R23" s="26"/>
      <c r="S23" s="33">
        <f t="shared" si="19"/>
        <v>10080</v>
      </c>
      <c r="T23" s="27">
        <f>IF(D23="","",IF(D23="TOTAL",SUM($T$17:T22),IF($U$8="YES",BA23,BD23)))</f>
        <v>30</v>
      </c>
      <c r="U23" s="34">
        <f>IF(D23="","",IF(D23="TOTAL",SUM($U$17:U22),(ROUND(S23*AM23,0))))</f>
        <v>1008</v>
      </c>
      <c r="V23" s="26">
        <f>IF(D23="","",IF(D23=$Y$9,$X$3,IF(D23="TOTAL",SUM($V$17:V22),V22)))</f>
        <v>0</v>
      </c>
      <c r="W23" s="33">
        <f>IF(D23="","",IF(D23="TOTAL",SUM($W$17:W22),(SUM(AG24:AH24))))</f>
        <v>0</v>
      </c>
      <c r="X23" s="33">
        <f t="shared" si="20"/>
        <v>1038</v>
      </c>
      <c r="Y23" s="33">
        <f t="shared" si="21"/>
        <v>9042</v>
      </c>
      <c r="Z23" s="142"/>
      <c r="AA23" s="141"/>
      <c r="AB23" s="35">
        <f t="shared" si="25"/>
        <v>46113</v>
      </c>
      <c r="AC23" s="35" t="str">
        <f t="shared" si="26"/>
        <v>TOTAL</v>
      </c>
      <c r="AE23" s="7" t="str">
        <f t="shared" si="5"/>
        <v/>
      </c>
      <c r="AF23" s="7" t="str">
        <f t="shared" si="6"/>
        <v/>
      </c>
      <c r="AG23" s="7" t="str">
        <f t="shared" si="7"/>
        <v/>
      </c>
      <c r="AH23" s="7" t="str">
        <f t="shared" si="8"/>
        <v/>
      </c>
      <c r="AJ23" s="7" t="str">
        <f t="shared" si="9"/>
        <v/>
      </c>
      <c r="AK23" s="7" t="str">
        <f t="shared" si="10"/>
        <v/>
      </c>
      <c r="AL23" s="7" t="str">
        <f t="shared" si="22"/>
        <v/>
      </c>
      <c r="AM23" s="7" t="str">
        <f t="shared" si="11"/>
        <v/>
      </c>
      <c r="AN23" s="7" t="str">
        <f t="shared" si="12"/>
        <v/>
      </c>
      <c r="AO23" s="7" t="str">
        <f t="shared" si="13"/>
        <v/>
      </c>
      <c r="AP23" s="2">
        <v>42979</v>
      </c>
      <c r="AQ23" s="3" t="str">
        <f t="shared" si="1"/>
        <v>Sep-2017</v>
      </c>
      <c r="AR23" s="7">
        <v>5</v>
      </c>
      <c r="AS23" s="7"/>
      <c r="AV23" s="8">
        <f t="shared" si="14"/>
        <v>0.1</v>
      </c>
      <c r="AY23" s="7"/>
      <c r="AZ23" s="7">
        <f t="shared" si="0"/>
        <v>0</v>
      </c>
      <c r="BA23" s="7">
        <f t="shared" si="15"/>
        <v>0</v>
      </c>
      <c r="BB23" s="64" t="str">
        <f t="shared" si="2"/>
        <v>Sep-2017</v>
      </c>
      <c r="BC23" s="9">
        <v>0</v>
      </c>
      <c r="BG23" s="16" t="s">
        <v>61</v>
      </c>
      <c r="BH23" s="16">
        <v>11</v>
      </c>
    </row>
    <row r="24" spans="2:60" ht="25.5" customHeight="1" x14ac:dyDescent="0.25">
      <c r="B24" s="34" t="str">
        <f t="shared" si="27"/>
        <v/>
      </c>
      <c r="C24" s="28" t="str">
        <f t="shared" si="23"/>
        <v/>
      </c>
      <c r="D24" s="34" t="str">
        <f t="shared" si="24"/>
        <v/>
      </c>
      <c r="E24" s="34" t="str">
        <f t="shared" si="16"/>
        <v/>
      </c>
      <c r="F24" s="34" t="str">
        <f>IF(D24="","",IF(D24=$N$10,$O$7,IF(E24="JUL",MROUND(ROUND(1.03*F23,0),100),IF(D24="TOTAL",SUM($F$17:F23),F23))))</f>
        <v/>
      </c>
      <c r="G24" s="34" t="str">
        <f>IF(D24="","",IF(D24="TOTAL",SUM($G$17:G23),(ROUND(F24*AJ24/100,0))))</f>
        <v/>
      </c>
      <c r="H24" s="34" t="str">
        <f>IF(D24="","",IF(D24="TOTAL",SUM($H$17:H23),(ROUND(F24*AK24/100,0))))</f>
        <v/>
      </c>
      <c r="I24" s="75">
        <f t="shared" si="17"/>
        <v>0</v>
      </c>
      <c r="J24" s="75"/>
      <c r="K24" s="34" t="str">
        <f>IF(D24="","",IF(D24=$O$10,$O$8,IF(E24="JUL",MROUND(ROUND(1.03*K23,0),100),IF(D24="TOTAL",SUM($K$17:K23),K23))))</f>
        <v/>
      </c>
      <c r="L24" s="34" t="str">
        <f>IF(D24="","",IF(D24="TOTAL",SUM($L$17:L23),(ROUND(K24*AJ24/100,0))))</f>
        <v/>
      </c>
      <c r="M24" s="34" t="str">
        <f>IF(D24="","",IF(D24="TOTAL",SUM($M$17:M23),(ROUND(K24*AK24/100,0))))</f>
        <v/>
      </c>
      <c r="N24" s="33">
        <f t="shared" si="18"/>
        <v>0</v>
      </c>
      <c r="O24" s="34" t="str">
        <f t="shared" si="3"/>
        <v/>
      </c>
      <c r="P24" s="34" t="str">
        <f t="shared" si="4"/>
        <v/>
      </c>
      <c r="Q24" s="34" t="str">
        <f t="shared" si="4"/>
        <v/>
      </c>
      <c r="R24" s="26"/>
      <c r="S24" s="33">
        <f t="shared" si="19"/>
        <v>0</v>
      </c>
      <c r="T24" s="27" t="str">
        <f>IF(D24="","",IF(D24="TOTAL",SUM($T$17:T23),IF($U$8="YES",BA24,BD24)))</f>
        <v/>
      </c>
      <c r="U24" s="34" t="str">
        <f>IF(D24="","",IF(D24="TOTAL",SUM($U$17:U23),(ROUND(S24*AM24,0))))</f>
        <v/>
      </c>
      <c r="V24" s="26" t="str">
        <f>IF(D24="","",IF(D24=$Y$9,$X$3,IF(D24="TOTAL",SUM($V$17:V23),V23)))</f>
        <v/>
      </c>
      <c r="W24" s="33" t="str">
        <f>IF(D24="","",IF(D24="TOTAL",SUM($W$17:W23),(SUM(AG25:AH25))))</f>
        <v/>
      </c>
      <c r="X24" s="33">
        <f t="shared" si="20"/>
        <v>0</v>
      </c>
      <c r="Y24" s="33">
        <f t="shared" si="21"/>
        <v>0</v>
      </c>
      <c r="Z24" s="142"/>
      <c r="AA24" s="141"/>
      <c r="AB24" s="35" t="str">
        <f t="shared" si="25"/>
        <v/>
      </c>
      <c r="AC24" s="35" t="str">
        <f t="shared" si="26"/>
        <v/>
      </c>
      <c r="AE24" s="7" t="str">
        <f t="shared" si="5"/>
        <v/>
      </c>
      <c r="AF24" s="7" t="str">
        <f t="shared" si="6"/>
        <v/>
      </c>
      <c r="AG24" s="7" t="str">
        <f t="shared" si="7"/>
        <v/>
      </c>
      <c r="AH24" s="7" t="str">
        <f t="shared" si="8"/>
        <v/>
      </c>
      <c r="AJ24" s="7" t="str">
        <f t="shared" si="9"/>
        <v/>
      </c>
      <c r="AK24" s="7" t="str">
        <f t="shared" si="10"/>
        <v/>
      </c>
      <c r="AL24" s="7" t="str">
        <f t="shared" si="22"/>
        <v/>
      </c>
      <c r="AM24" s="7" t="str">
        <f t="shared" si="11"/>
        <v/>
      </c>
      <c r="AN24" s="7" t="str">
        <f t="shared" si="12"/>
        <v/>
      </c>
      <c r="AO24" s="7" t="str">
        <f t="shared" si="13"/>
        <v/>
      </c>
      <c r="AP24" s="2">
        <v>43009</v>
      </c>
      <c r="AQ24" s="3" t="str">
        <f t="shared" si="1"/>
        <v>Oct-2017</v>
      </c>
      <c r="AR24" s="7">
        <v>5</v>
      </c>
      <c r="AS24" s="7">
        <v>8</v>
      </c>
      <c r="AV24" s="8">
        <f t="shared" si="14"/>
        <v>0.1</v>
      </c>
      <c r="AY24" s="7"/>
      <c r="AZ24" s="7">
        <f t="shared" si="0"/>
        <v>0</v>
      </c>
      <c r="BA24" s="7">
        <f t="shared" si="15"/>
        <v>0</v>
      </c>
      <c r="BB24" s="64" t="str">
        <f t="shared" si="2"/>
        <v>Oct-2017</v>
      </c>
      <c r="BC24" s="9">
        <v>0</v>
      </c>
      <c r="BG24" s="16" t="s">
        <v>62</v>
      </c>
      <c r="BH24" s="16">
        <v>12</v>
      </c>
    </row>
    <row r="25" spans="2:60" ht="25.5" customHeight="1" x14ac:dyDescent="0.25">
      <c r="B25" s="34" t="str">
        <f t="shared" si="27"/>
        <v/>
      </c>
      <c r="C25" s="28" t="str">
        <f t="shared" si="23"/>
        <v/>
      </c>
      <c r="D25" s="34" t="str">
        <f t="shared" si="24"/>
        <v/>
      </c>
      <c r="E25" s="34" t="str">
        <f t="shared" si="16"/>
        <v/>
      </c>
      <c r="F25" s="34" t="str">
        <f>IF(D25="","",IF(D25=$N$10,$O$7,IF(E25="JUL",MROUND(ROUND(1.03*F24,0),100),IF(D25="TOTAL",SUM($F$17:F24),F24))))</f>
        <v/>
      </c>
      <c r="G25" s="34" t="str">
        <f>IF(D25="","",IF(D25="TOTAL",SUM($G$17:G24),(ROUND(F25*AJ25/100,0))))</f>
        <v/>
      </c>
      <c r="H25" s="34" t="str">
        <f>IF(D25="","",IF(D25="TOTAL",SUM($H$17:H24),(ROUND(F25*AK25/100,0))))</f>
        <v/>
      </c>
      <c r="I25" s="75">
        <f>SUM(F25:H25)</f>
        <v>0</v>
      </c>
      <c r="J25" s="75"/>
      <c r="K25" s="34" t="str">
        <f>IF(D25="","",IF(D25=$O$10,$O$8,IF(E25="JUL",MROUND(ROUND(1.03*K24,0),100),IF(D25="TOTAL",SUM($K$17:K24),K24))))</f>
        <v/>
      </c>
      <c r="L25" s="34" t="str">
        <f>IF(D25="","",IF(D25="TOTAL",SUM($L$17:L24),(ROUND(K25*AJ25/100,0))))</f>
        <v/>
      </c>
      <c r="M25" s="34" t="str">
        <f>IF(D25="","",IF(D25="TOTAL",SUM($M$17:M24),(ROUND(K25*AK25/100,0))))</f>
        <v/>
      </c>
      <c r="N25" s="33">
        <f t="shared" si="18"/>
        <v>0</v>
      </c>
      <c r="O25" s="34" t="str">
        <f t="shared" si="3"/>
        <v/>
      </c>
      <c r="P25" s="34" t="str">
        <f t="shared" si="4"/>
        <v/>
      </c>
      <c r="Q25" s="34" t="str">
        <f t="shared" si="4"/>
        <v/>
      </c>
      <c r="R25" s="26"/>
      <c r="S25" s="33">
        <f t="shared" si="19"/>
        <v>0</v>
      </c>
      <c r="T25" s="27" t="str">
        <f>IF(D25="","",IF(D25="TOTAL",SUM($T$17:T24),IF($U$8="YES",BA25,BD25)))</f>
        <v/>
      </c>
      <c r="U25" s="34" t="str">
        <f>IF(D25="","",IF(D25="TOTAL",SUM($U$17:U24),(ROUND(S25*AM25,0))))</f>
        <v/>
      </c>
      <c r="V25" s="26" t="str">
        <f>IF(D25="","",IF(D25=$Y$9,$X$3,IF(D25="TOTAL",SUM($V$17:V24),V24)))</f>
        <v/>
      </c>
      <c r="W25" s="33" t="str">
        <f>IF(D25="","",IF(D25="TOTAL",SUM($W$17:W24),(SUM(AG26:AH26))))</f>
        <v/>
      </c>
      <c r="X25" s="33">
        <f t="shared" si="20"/>
        <v>0</v>
      </c>
      <c r="Y25" s="33">
        <f t="shared" si="21"/>
        <v>0</v>
      </c>
      <c r="Z25" s="142"/>
      <c r="AA25" s="141"/>
      <c r="AB25" s="35" t="str">
        <f t="shared" si="25"/>
        <v/>
      </c>
      <c r="AC25" s="35" t="str">
        <f t="shared" si="26"/>
        <v/>
      </c>
      <c r="AE25" s="7" t="str">
        <f t="shared" si="5"/>
        <v/>
      </c>
      <c r="AF25" s="7" t="str">
        <f t="shared" si="6"/>
        <v/>
      </c>
      <c r="AG25" s="7" t="str">
        <f t="shared" si="7"/>
        <v/>
      </c>
      <c r="AH25" s="7" t="str">
        <f t="shared" si="8"/>
        <v/>
      </c>
      <c r="AJ25" s="7" t="str">
        <f t="shared" si="9"/>
        <v/>
      </c>
      <c r="AK25" s="7" t="str">
        <f t="shared" si="10"/>
        <v/>
      </c>
      <c r="AL25" s="7" t="str">
        <f t="shared" si="22"/>
        <v/>
      </c>
      <c r="AM25" s="7" t="str">
        <f t="shared" si="11"/>
        <v/>
      </c>
      <c r="AN25" s="7" t="str">
        <f t="shared" si="12"/>
        <v/>
      </c>
      <c r="AO25" s="7" t="str">
        <f t="shared" si="13"/>
        <v/>
      </c>
      <c r="AP25" s="2">
        <v>43040</v>
      </c>
      <c r="AQ25" s="3" t="str">
        <f t="shared" si="1"/>
        <v>Nov-2017</v>
      </c>
      <c r="AR25" s="7">
        <v>5</v>
      </c>
      <c r="AS25" s="7">
        <f t="shared" ref="AS25:AS68" si="28">AS24</f>
        <v>8</v>
      </c>
      <c r="AV25" s="8">
        <f t="shared" si="14"/>
        <v>0.1</v>
      </c>
      <c r="AY25" s="7"/>
      <c r="AZ25" s="7">
        <f t="shared" si="0"/>
        <v>0</v>
      </c>
      <c r="BA25" s="7">
        <f t="shared" si="15"/>
        <v>0</v>
      </c>
      <c r="BB25" s="64" t="str">
        <f t="shared" si="2"/>
        <v>Nov-2017</v>
      </c>
      <c r="BC25" s="9">
        <v>0</v>
      </c>
      <c r="BH25" s="16">
        <v>13</v>
      </c>
    </row>
    <row r="26" spans="2:60" ht="25.5" customHeight="1" x14ac:dyDescent="0.25">
      <c r="B26" s="34" t="str">
        <f t="shared" si="27"/>
        <v/>
      </c>
      <c r="C26" s="28" t="str">
        <f t="shared" si="23"/>
        <v/>
      </c>
      <c r="D26" s="34" t="str">
        <f t="shared" si="24"/>
        <v/>
      </c>
      <c r="E26" s="34" t="str">
        <f t="shared" si="16"/>
        <v/>
      </c>
      <c r="F26" s="34" t="str">
        <f>IF(D26="","",IF(D26=$N$10,$O$7,IF(E26="JUL",MROUND(ROUND(1.03*F25,0),100),IF(D26="TOTAL",SUM($F$17:F25),F25))))</f>
        <v/>
      </c>
      <c r="G26" s="34" t="str">
        <f>IF(D26="","",IF(D26="TOTAL",SUM($G$17:G25),(ROUND(F26*AJ26/100,0))))</f>
        <v/>
      </c>
      <c r="H26" s="34" t="str">
        <f>IF(D26="","",IF(D26="TOTAL",SUM($H$17:H25),(ROUND(F26*AK26/100,0))))</f>
        <v/>
      </c>
      <c r="I26" s="75">
        <f t="shared" si="17"/>
        <v>0</v>
      </c>
      <c r="J26" s="75"/>
      <c r="K26" s="34" t="str">
        <f>IF(D26="","",IF(D26=$O$10,$O$8,IF(E26="JUL",MROUND(ROUND(1.03*K25,0),100),IF(D26="TOTAL",SUM($K$17:K25),K25))))</f>
        <v/>
      </c>
      <c r="L26" s="34" t="str">
        <f>IF(D26="","",IF(D26="TOTAL",SUM($L$17:L25),(ROUND(K26*AJ26/100,0))))</f>
        <v/>
      </c>
      <c r="M26" s="34" t="str">
        <f>IF(D26="","",IF(D26="TOTAL",SUM($M$17:M25),(ROUND(K26*AK26/100,0))))</f>
        <v/>
      </c>
      <c r="N26" s="33">
        <f t="shared" si="18"/>
        <v>0</v>
      </c>
      <c r="O26" s="34" t="str">
        <f t="shared" si="3"/>
        <v/>
      </c>
      <c r="P26" s="34" t="str">
        <f t="shared" si="4"/>
        <v/>
      </c>
      <c r="Q26" s="34" t="str">
        <f t="shared" si="4"/>
        <v/>
      </c>
      <c r="R26" s="26"/>
      <c r="S26" s="33">
        <f t="shared" si="19"/>
        <v>0</v>
      </c>
      <c r="T26" s="27" t="str">
        <f>IF(D26="","",IF(D26="TOTAL",SUM($T$17:T25),IF($U$8="YES",BA26,BD26)))</f>
        <v/>
      </c>
      <c r="U26" s="34" t="str">
        <f>IF(D26="","",IF(D26="TOTAL",SUM($U$17:U25),(ROUND(S26*AM26,0))))</f>
        <v/>
      </c>
      <c r="V26" s="26" t="str">
        <f>IF(D26="","",IF(D26=$Y$9,$X$3,IF(D26="TOTAL",SUM($V$17:V25),V25)))</f>
        <v/>
      </c>
      <c r="W26" s="33" t="str">
        <f>IF(D26="","",IF(D26="TOTAL",SUM($W$17:W25),(SUM(AG27:AH27))))</f>
        <v/>
      </c>
      <c r="X26" s="33">
        <f t="shared" si="20"/>
        <v>0</v>
      </c>
      <c r="Y26" s="33">
        <f t="shared" si="21"/>
        <v>0</v>
      </c>
      <c r="Z26" s="142"/>
      <c r="AA26" s="141"/>
      <c r="AB26" s="35" t="str">
        <f t="shared" si="25"/>
        <v/>
      </c>
      <c r="AC26" s="35" t="str">
        <f t="shared" si="26"/>
        <v/>
      </c>
      <c r="AE26" s="7" t="str">
        <f t="shared" si="5"/>
        <v/>
      </c>
      <c r="AF26" s="7" t="str">
        <f t="shared" si="6"/>
        <v/>
      </c>
      <c r="AG26" s="7" t="str">
        <f t="shared" si="7"/>
        <v/>
      </c>
      <c r="AH26" s="7" t="str">
        <f t="shared" si="8"/>
        <v/>
      </c>
      <c r="AJ26" s="7" t="str">
        <f t="shared" si="9"/>
        <v/>
      </c>
      <c r="AK26" s="7" t="str">
        <f t="shared" si="10"/>
        <v/>
      </c>
      <c r="AL26" s="7" t="str">
        <f t="shared" si="22"/>
        <v/>
      </c>
      <c r="AM26" s="7" t="str">
        <f t="shared" si="11"/>
        <v/>
      </c>
      <c r="AN26" s="7" t="str">
        <f t="shared" si="12"/>
        <v/>
      </c>
      <c r="AO26" s="7" t="str">
        <f t="shared" si="13"/>
        <v/>
      </c>
      <c r="AP26" s="2">
        <v>43070</v>
      </c>
      <c r="AQ26" s="3" t="str">
        <f t="shared" si="1"/>
        <v>Dec-2017</v>
      </c>
      <c r="AR26" s="7">
        <v>5</v>
      </c>
      <c r="AS26" s="7">
        <f t="shared" si="28"/>
        <v>8</v>
      </c>
      <c r="AV26" s="8">
        <f t="shared" si="14"/>
        <v>0.1</v>
      </c>
      <c r="AY26" s="7"/>
      <c r="AZ26" s="7">
        <f t="shared" si="0"/>
        <v>0</v>
      </c>
      <c r="BA26" s="7">
        <f t="shared" si="15"/>
        <v>0</v>
      </c>
      <c r="BB26" s="64" t="str">
        <f t="shared" si="2"/>
        <v>Dec-2017</v>
      </c>
      <c r="BC26" s="9">
        <v>0</v>
      </c>
      <c r="BH26" s="16">
        <v>14</v>
      </c>
    </row>
    <row r="27" spans="2:60" ht="25.5" customHeight="1" x14ac:dyDescent="0.25">
      <c r="B27" s="34" t="str">
        <f t="shared" si="27"/>
        <v/>
      </c>
      <c r="C27" s="28" t="str">
        <f t="shared" si="23"/>
        <v/>
      </c>
      <c r="D27" s="34" t="str">
        <f t="shared" si="24"/>
        <v/>
      </c>
      <c r="E27" s="34" t="str">
        <f t="shared" si="16"/>
        <v/>
      </c>
      <c r="F27" s="34" t="str">
        <f>IF(D27="","",IF(D27=$N$10,$O$7,IF(E27="JUL",MROUND(ROUND(1.03*F26,0),100),IF(D27="TOTAL",SUM($F$17:F26),F26))))</f>
        <v/>
      </c>
      <c r="G27" s="34" t="str">
        <f>IF(D27="","",IF(D27="TOTAL",SUM($G$17:G26),(ROUND(F27*AJ27/100,0))))</f>
        <v/>
      </c>
      <c r="H27" s="34" t="str">
        <f>IF(D27="","",IF(D27="TOTAL",SUM($H$17:H26),(ROUND(F27*AK27/100,0))))</f>
        <v/>
      </c>
      <c r="I27" s="75">
        <f t="shared" si="17"/>
        <v>0</v>
      </c>
      <c r="J27" s="75"/>
      <c r="K27" s="34" t="str">
        <f>IF(D27="","",IF(D27=$O$10,$O$8,IF(E27="JUL",MROUND(ROUND(1.03*K26,0),100),IF(D27="TOTAL",SUM($K$17:K26),K26))))</f>
        <v/>
      </c>
      <c r="L27" s="34" t="str">
        <f>IF(D27="","",IF(D27="TOTAL",SUM($L$17:L26),(ROUND(K27*AJ27/100,0))))</f>
        <v/>
      </c>
      <c r="M27" s="34" t="str">
        <f>IF(D27="","",IF(D27="TOTAL",SUM($M$17:M26),(ROUND(K27*AK27/100,0))))</f>
        <v/>
      </c>
      <c r="N27" s="33">
        <f t="shared" si="18"/>
        <v>0</v>
      </c>
      <c r="O27" s="34" t="str">
        <f t="shared" si="3"/>
        <v/>
      </c>
      <c r="P27" s="34" t="str">
        <f t="shared" si="4"/>
        <v/>
      </c>
      <c r="Q27" s="34" t="str">
        <f t="shared" si="4"/>
        <v/>
      </c>
      <c r="R27" s="26"/>
      <c r="S27" s="33">
        <f t="shared" si="19"/>
        <v>0</v>
      </c>
      <c r="T27" s="27" t="str">
        <f>IF(D27="","",IF(D27="TOTAL",SUM($T$17:T26),IF($U$8="YES",BA27,BD27)))</f>
        <v/>
      </c>
      <c r="U27" s="34" t="str">
        <f>IF(D27="","",IF(D27="TOTAL",SUM($U$17:U26),(ROUND(S27*AM27,0))))</f>
        <v/>
      </c>
      <c r="V27" s="26" t="str">
        <f>IF(D27="","",IF(D27=$Y$9,$X$3,IF(D27="TOTAL",SUM($V$17:V26),V26)))</f>
        <v/>
      </c>
      <c r="W27" s="33" t="str">
        <f>IF(D27="","",IF(D27="TOTAL",SUM($W$17:W26),(SUM(AG28:AH28))))</f>
        <v/>
      </c>
      <c r="X27" s="33">
        <f t="shared" si="20"/>
        <v>0</v>
      </c>
      <c r="Y27" s="33">
        <f t="shared" si="21"/>
        <v>0</v>
      </c>
      <c r="Z27" s="142"/>
      <c r="AA27" s="141"/>
      <c r="AB27" s="35" t="str">
        <f t="shared" si="25"/>
        <v/>
      </c>
      <c r="AC27" s="35" t="str">
        <f t="shared" si="26"/>
        <v/>
      </c>
      <c r="AE27" s="7" t="str">
        <f t="shared" si="5"/>
        <v/>
      </c>
      <c r="AF27" s="7" t="str">
        <f t="shared" si="6"/>
        <v/>
      </c>
      <c r="AG27" s="7" t="str">
        <f t="shared" si="7"/>
        <v/>
      </c>
      <c r="AH27" s="7" t="str">
        <f t="shared" si="8"/>
        <v/>
      </c>
      <c r="AJ27" s="7" t="str">
        <f t="shared" si="9"/>
        <v/>
      </c>
      <c r="AK27" s="7" t="str">
        <f t="shared" si="10"/>
        <v/>
      </c>
      <c r="AL27" s="7" t="str">
        <f t="shared" si="22"/>
        <v/>
      </c>
      <c r="AM27" s="7" t="str">
        <f t="shared" si="11"/>
        <v/>
      </c>
      <c r="AN27" s="7" t="str">
        <f t="shared" si="12"/>
        <v/>
      </c>
      <c r="AO27" s="7" t="str">
        <f t="shared" si="13"/>
        <v/>
      </c>
      <c r="AP27" s="2">
        <v>43101</v>
      </c>
      <c r="AQ27" s="3" t="str">
        <f t="shared" si="1"/>
        <v>Jan-2018</v>
      </c>
      <c r="AR27" s="7">
        <v>7</v>
      </c>
      <c r="AS27" s="7">
        <f t="shared" si="28"/>
        <v>8</v>
      </c>
      <c r="AT27" s="7">
        <v>2</v>
      </c>
      <c r="AU27" s="7">
        <f t="shared" ref="AU27:AU58" si="29">IF($Y$6="GPF",AT27,0)</f>
        <v>0</v>
      </c>
      <c r="AV27" s="8">
        <f t="shared" si="14"/>
        <v>0.1</v>
      </c>
      <c r="AY27" s="7"/>
      <c r="AZ27" s="7">
        <f t="shared" si="0"/>
        <v>0</v>
      </c>
      <c r="BA27" s="7">
        <f t="shared" si="15"/>
        <v>0</v>
      </c>
      <c r="BB27" s="64" t="str">
        <f t="shared" si="2"/>
        <v>Jan-2018</v>
      </c>
      <c r="BC27" s="9">
        <v>0</v>
      </c>
      <c r="BH27" s="16">
        <v>15</v>
      </c>
    </row>
    <row r="28" spans="2:60" ht="25.5" customHeight="1" x14ac:dyDescent="0.25">
      <c r="B28" s="34" t="str">
        <f t="shared" si="27"/>
        <v/>
      </c>
      <c r="C28" s="28" t="str">
        <f t="shared" si="23"/>
        <v/>
      </c>
      <c r="D28" s="34" t="str">
        <f t="shared" si="24"/>
        <v/>
      </c>
      <c r="E28" s="34" t="str">
        <f t="shared" si="16"/>
        <v/>
      </c>
      <c r="F28" s="34" t="str">
        <f>IF(D28="","",IF(D28=$N$10,$O$7,IF(E28="JUL",MROUND(ROUND(1.03*F27,0),100),IF(D28="TOTAL",SUM($F$17:F27),F27))))</f>
        <v/>
      </c>
      <c r="G28" s="34" t="str">
        <f>IF(D28="","",IF(D28="TOTAL",SUM($G$17:G27),(ROUND(F28*AJ28/100,0))))</f>
        <v/>
      </c>
      <c r="H28" s="34" t="str">
        <f>IF(D28="","",IF(D28="TOTAL",SUM($H$17:H27),(ROUND(F28*AK28/100,0))))</f>
        <v/>
      </c>
      <c r="I28" s="75">
        <f t="shared" si="17"/>
        <v>0</v>
      </c>
      <c r="J28" s="75"/>
      <c r="K28" s="34" t="str">
        <f>IF(D28="","",IF(D28=$O$10,$O$8,IF(E28="JUL",MROUND(ROUND(1.03*K27,0),100),IF(D28="TOTAL",SUM($K$17:K27),K27))))</f>
        <v/>
      </c>
      <c r="L28" s="34" t="str">
        <f>IF(D28="","",IF(D28="TOTAL",SUM($L$17:L27),(ROUND(K28*AJ28/100,0))))</f>
        <v/>
      </c>
      <c r="M28" s="34" t="str">
        <f>IF(D28="","",IF(D28="TOTAL",SUM($M$17:M27),(ROUND(K28*AK28/100,0))))</f>
        <v/>
      </c>
      <c r="N28" s="33">
        <f t="shared" si="18"/>
        <v>0</v>
      </c>
      <c r="O28" s="34" t="str">
        <f t="shared" si="3"/>
        <v/>
      </c>
      <c r="P28" s="34" t="str">
        <f t="shared" si="4"/>
        <v/>
      </c>
      <c r="Q28" s="34" t="str">
        <f t="shared" si="4"/>
        <v/>
      </c>
      <c r="R28" s="26"/>
      <c r="S28" s="33">
        <f t="shared" si="19"/>
        <v>0</v>
      </c>
      <c r="T28" s="27" t="str">
        <f>IF(D28="","",IF(D28="TOTAL",SUM($T$17:T27),IF($U$8="YES",BA28,BD28)))</f>
        <v/>
      </c>
      <c r="U28" s="34" t="str">
        <f>IF(D28="","",IF(D28="TOTAL",SUM($U$17:U27),(ROUND(S28*AM28,0))))</f>
        <v/>
      </c>
      <c r="V28" s="26" t="str">
        <f>IF(D28="","",IF(D28=$Y$9,$X$3,IF(D28="TOTAL",SUM($V$17:V27),V27)))</f>
        <v/>
      </c>
      <c r="W28" s="33" t="str">
        <f>IF(D28="","",IF(D28="TOTAL",SUM($W$17:W27),(SUM(AG29:AH29))))</f>
        <v/>
      </c>
      <c r="X28" s="33">
        <f t="shared" si="20"/>
        <v>0</v>
      </c>
      <c r="Y28" s="33">
        <f t="shared" si="21"/>
        <v>0</v>
      </c>
      <c r="Z28" s="142"/>
      <c r="AA28" s="141"/>
      <c r="AB28" s="35" t="str">
        <f t="shared" si="25"/>
        <v/>
      </c>
      <c r="AC28" s="35" t="str">
        <f t="shared" si="26"/>
        <v/>
      </c>
      <c r="AE28" s="7" t="str">
        <f t="shared" si="5"/>
        <v/>
      </c>
      <c r="AF28" s="7" t="str">
        <f t="shared" si="6"/>
        <v/>
      </c>
      <c r="AG28" s="7" t="str">
        <f t="shared" si="7"/>
        <v/>
      </c>
      <c r="AH28" s="7" t="str">
        <f t="shared" si="8"/>
        <v/>
      </c>
      <c r="AJ28" s="7" t="str">
        <f t="shared" si="9"/>
        <v/>
      </c>
      <c r="AK28" s="7" t="str">
        <f t="shared" si="10"/>
        <v/>
      </c>
      <c r="AL28" s="7" t="str">
        <f t="shared" si="22"/>
        <v/>
      </c>
      <c r="AM28" s="7" t="str">
        <f t="shared" si="11"/>
        <v/>
      </c>
      <c r="AN28" s="7" t="str">
        <f t="shared" si="12"/>
        <v/>
      </c>
      <c r="AO28" s="7" t="str">
        <f t="shared" si="13"/>
        <v/>
      </c>
      <c r="AP28" s="2">
        <v>43132</v>
      </c>
      <c r="AQ28" s="3" t="str">
        <f t="shared" si="1"/>
        <v>Feb-2018</v>
      </c>
      <c r="AR28" s="7">
        <v>7</v>
      </c>
      <c r="AS28" s="7">
        <f t="shared" si="28"/>
        <v>8</v>
      </c>
      <c r="AT28" s="7">
        <v>2</v>
      </c>
      <c r="AU28" s="7">
        <f t="shared" si="29"/>
        <v>0</v>
      </c>
      <c r="AV28" s="8">
        <f t="shared" si="14"/>
        <v>0.1</v>
      </c>
      <c r="AY28" s="7"/>
      <c r="AZ28" s="7">
        <f t="shared" si="0"/>
        <v>0</v>
      </c>
      <c r="BA28" s="7">
        <f t="shared" si="15"/>
        <v>0</v>
      </c>
      <c r="BB28" s="64" t="str">
        <f t="shared" si="2"/>
        <v>Feb-2018</v>
      </c>
      <c r="BC28" s="9">
        <v>0</v>
      </c>
      <c r="BH28" s="16">
        <v>16</v>
      </c>
    </row>
    <row r="29" spans="2:60" ht="25.5" customHeight="1" x14ac:dyDescent="0.25">
      <c r="B29" s="34" t="str">
        <f t="shared" si="27"/>
        <v/>
      </c>
      <c r="C29" s="28" t="str">
        <f t="shared" si="23"/>
        <v/>
      </c>
      <c r="D29" s="34" t="str">
        <f t="shared" si="24"/>
        <v/>
      </c>
      <c r="E29" s="34" t="str">
        <f t="shared" si="16"/>
        <v/>
      </c>
      <c r="F29" s="34" t="str">
        <f>IF(D29="","",IF(D29=$N$10,$O$7,IF(E29="JUL",MROUND(ROUND(1.03*F28,0),100),IF(D29="TOTAL",SUM($F$17:F28),F28))))</f>
        <v/>
      </c>
      <c r="G29" s="34" t="str">
        <f>IF(D29="","",IF(D29="TOTAL",SUM($G$17:G28),(ROUND(F29*AJ29/100,0))))</f>
        <v/>
      </c>
      <c r="H29" s="34" t="str">
        <f>IF(D29="","",IF(D29="TOTAL",SUM($H$17:H28),(ROUND(F29*AK29/100,0))))</f>
        <v/>
      </c>
      <c r="I29" s="75">
        <f t="shared" si="17"/>
        <v>0</v>
      </c>
      <c r="J29" s="75"/>
      <c r="K29" s="34" t="str">
        <f>IF(D29="","",IF(D29=$O$10,$O$8,IF(E29="JUL",MROUND(ROUND(1.03*K28,0),100),IF(D29="TOTAL",SUM($K$17:K28),K28))))</f>
        <v/>
      </c>
      <c r="L29" s="34" t="str">
        <f>IF(D29="","",IF(D29="TOTAL",SUM($L$17:L28),(ROUND(K29*AJ29/100,0))))</f>
        <v/>
      </c>
      <c r="M29" s="34" t="str">
        <f>IF(D29="","",IF(D29="TOTAL",SUM($M$17:M28),(ROUND(K29*AK29/100,0))))</f>
        <v/>
      </c>
      <c r="N29" s="33">
        <f t="shared" si="18"/>
        <v>0</v>
      </c>
      <c r="O29" s="34" t="str">
        <f t="shared" si="3"/>
        <v/>
      </c>
      <c r="P29" s="34" t="str">
        <f t="shared" si="4"/>
        <v/>
      </c>
      <c r="Q29" s="34" t="str">
        <f t="shared" si="4"/>
        <v/>
      </c>
      <c r="R29" s="26"/>
      <c r="S29" s="33">
        <f t="shared" si="19"/>
        <v>0</v>
      </c>
      <c r="T29" s="27" t="str">
        <f>IF(D29="","",IF(D29="TOTAL",SUM($T$17:T28),IF($U$8="YES",BA29,BD29)))</f>
        <v/>
      </c>
      <c r="U29" s="34" t="str">
        <f>IF(D29="","",IF(D29="TOTAL",SUM($U$17:U28),(ROUND(S29*AM29,0))))</f>
        <v/>
      </c>
      <c r="V29" s="26" t="str">
        <f>IF(D29="","",IF(D29=$Y$9,$X$3,IF(D29="TOTAL",SUM($V$17:V28),V28)))</f>
        <v/>
      </c>
      <c r="W29" s="33" t="str">
        <f>IF(D29="","",IF(D29="TOTAL",SUM($W$17:W28),(SUM(AG30:AH30))))</f>
        <v/>
      </c>
      <c r="X29" s="33">
        <f t="shared" si="20"/>
        <v>0</v>
      </c>
      <c r="Y29" s="33">
        <f t="shared" si="21"/>
        <v>0</v>
      </c>
      <c r="Z29" s="142"/>
      <c r="AA29" s="141"/>
      <c r="AB29" s="35" t="str">
        <f t="shared" si="25"/>
        <v/>
      </c>
      <c r="AC29" s="35" t="str">
        <f t="shared" si="26"/>
        <v/>
      </c>
      <c r="AE29" s="7" t="str">
        <f t="shared" si="5"/>
        <v/>
      </c>
      <c r="AF29" s="7" t="str">
        <f t="shared" si="6"/>
        <v/>
      </c>
      <c r="AG29" s="7" t="str">
        <f t="shared" si="7"/>
        <v/>
      </c>
      <c r="AH29" s="7" t="str">
        <f t="shared" si="8"/>
        <v/>
      </c>
      <c r="AJ29" s="7" t="str">
        <f t="shared" si="9"/>
        <v/>
      </c>
      <c r="AK29" s="7" t="str">
        <f t="shared" si="10"/>
        <v/>
      </c>
      <c r="AL29" s="7" t="str">
        <f t="shared" si="22"/>
        <v/>
      </c>
      <c r="AM29" s="7" t="str">
        <f t="shared" si="11"/>
        <v/>
      </c>
      <c r="AN29" s="7" t="str">
        <f t="shared" si="12"/>
        <v/>
      </c>
      <c r="AO29" s="7" t="str">
        <f t="shared" si="13"/>
        <v/>
      </c>
      <c r="AP29" s="2">
        <v>43160</v>
      </c>
      <c r="AQ29" s="3" t="str">
        <f t="shared" si="1"/>
        <v>Mar-2018</v>
      </c>
      <c r="AR29" s="7">
        <v>7</v>
      </c>
      <c r="AS29" s="7">
        <f t="shared" si="28"/>
        <v>8</v>
      </c>
      <c r="AU29" s="7">
        <f t="shared" si="29"/>
        <v>0</v>
      </c>
      <c r="AV29" s="8">
        <f t="shared" si="14"/>
        <v>0.1</v>
      </c>
      <c r="AY29" s="7"/>
      <c r="AZ29" s="7">
        <f t="shared" si="0"/>
        <v>0</v>
      </c>
      <c r="BA29" s="7">
        <f t="shared" si="15"/>
        <v>0</v>
      </c>
      <c r="BB29" s="64" t="str">
        <f t="shared" si="2"/>
        <v>Mar-2018</v>
      </c>
      <c r="BC29" s="9">
        <v>0</v>
      </c>
      <c r="BH29" s="16">
        <v>17</v>
      </c>
    </row>
    <row r="30" spans="2:60" ht="25.5" customHeight="1" x14ac:dyDescent="0.25">
      <c r="B30" s="34" t="str">
        <f t="shared" si="27"/>
        <v/>
      </c>
      <c r="C30" s="28" t="str">
        <f t="shared" si="23"/>
        <v/>
      </c>
      <c r="D30" s="34" t="str">
        <f t="shared" si="24"/>
        <v/>
      </c>
      <c r="E30" s="34" t="str">
        <f t="shared" si="16"/>
        <v/>
      </c>
      <c r="F30" s="34" t="str">
        <f>IF(D30="","",IF(D30=$N$10,$O$7,IF(E30="JUL",MROUND(ROUND(1.03*F29,0),100),IF(D30="TOTAL",SUM($F$17:F29),F29))))</f>
        <v/>
      </c>
      <c r="G30" s="34" t="str">
        <f>IF(D30="","",IF(D30="TOTAL",SUM($G$17:G29),(ROUND(F30*AJ30/100,0))))</f>
        <v/>
      </c>
      <c r="H30" s="34" t="str">
        <f>IF(D30="","",IF(D30="TOTAL",SUM($H$17:H29),(ROUND(F30*AK30/100,0))))</f>
        <v/>
      </c>
      <c r="I30" s="75">
        <f t="shared" si="17"/>
        <v>0</v>
      </c>
      <c r="J30" s="75"/>
      <c r="K30" s="34" t="str">
        <f>IF(D30="","",IF(D30=$O$10,$O$8,IF(E30="JUL",MROUND(ROUND(1.03*K29,0),100),IF(D30="TOTAL",SUM($K$17:K29),K29))))</f>
        <v/>
      </c>
      <c r="L30" s="34" t="str">
        <f>IF(D30="","",IF(D30="TOTAL",SUM($L$17:L29),(ROUND(K30*AJ30/100,0))))</f>
        <v/>
      </c>
      <c r="M30" s="34" t="str">
        <f>IF(D30="","",IF(D30="TOTAL",SUM($M$17:M29),(ROUND(K30*AK30/100,0))))</f>
        <v/>
      </c>
      <c r="N30" s="33">
        <f t="shared" si="18"/>
        <v>0</v>
      </c>
      <c r="O30" s="34" t="str">
        <f t="shared" si="3"/>
        <v/>
      </c>
      <c r="P30" s="34" t="str">
        <f t="shared" si="4"/>
        <v/>
      </c>
      <c r="Q30" s="34" t="str">
        <f t="shared" si="4"/>
        <v/>
      </c>
      <c r="R30" s="26"/>
      <c r="S30" s="33">
        <f t="shared" si="19"/>
        <v>0</v>
      </c>
      <c r="T30" s="27" t="str">
        <f>IF(D30="","",IF(D30="TOTAL",SUM($T$17:T29),IF($U$8="YES",BA30,BD30)))</f>
        <v/>
      </c>
      <c r="U30" s="34" t="str">
        <f>IF(D30="","",IF(D30="TOTAL",SUM($U$17:U29),(ROUND(S30*AM30,0))))</f>
        <v/>
      </c>
      <c r="V30" s="26" t="str">
        <f>IF(D30="","",IF(D30=$Y$9,$X$3,IF(D30="TOTAL",SUM($V$17:V29),V29)))</f>
        <v/>
      </c>
      <c r="W30" s="33" t="str">
        <f>IF(D30="","",IF(D30="TOTAL",SUM($W$17:W29),(SUM(AG31:AH31))))</f>
        <v/>
      </c>
      <c r="X30" s="33">
        <f t="shared" si="20"/>
        <v>0</v>
      </c>
      <c r="Y30" s="33">
        <f t="shared" si="21"/>
        <v>0</v>
      </c>
      <c r="Z30" s="142"/>
      <c r="AA30" s="141"/>
      <c r="AB30" s="35" t="str">
        <f t="shared" si="25"/>
        <v/>
      </c>
      <c r="AC30" s="35" t="str">
        <f t="shared" si="26"/>
        <v/>
      </c>
      <c r="AE30" s="7" t="str">
        <f t="shared" si="5"/>
        <v/>
      </c>
      <c r="AF30" s="7" t="str">
        <f t="shared" si="6"/>
        <v/>
      </c>
      <c r="AG30" s="7" t="str">
        <f t="shared" si="7"/>
        <v/>
      </c>
      <c r="AH30" s="7" t="str">
        <f t="shared" si="8"/>
        <v/>
      </c>
      <c r="AJ30" s="7" t="str">
        <f t="shared" si="9"/>
        <v/>
      </c>
      <c r="AK30" s="7" t="str">
        <f t="shared" si="10"/>
        <v/>
      </c>
      <c r="AL30" s="7" t="str">
        <f t="shared" si="22"/>
        <v/>
      </c>
      <c r="AM30" s="7" t="str">
        <f t="shared" si="11"/>
        <v/>
      </c>
      <c r="AN30" s="7" t="str">
        <f t="shared" si="12"/>
        <v/>
      </c>
      <c r="AO30" s="7" t="str">
        <f t="shared" si="13"/>
        <v/>
      </c>
      <c r="AP30" s="2">
        <v>43191</v>
      </c>
      <c r="AQ30" s="3" t="str">
        <f t="shared" si="1"/>
        <v>Apr-2018</v>
      </c>
      <c r="AR30" s="7">
        <v>7</v>
      </c>
      <c r="AS30" s="7">
        <f t="shared" si="28"/>
        <v>8</v>
      </c>
      <c r="AU30" s="7">
        <f t="shared" si="29"/>
        <v>0</v>
      </c>
      <c r="AV30" s="8">
        <f t="shared" si="14"/>
        <v>0.1</v>
      </c>
      <c r="AY30" s="7"/>
      <c r="AZ30" s="7">
        <f t="shared" si="0"/>
        <v>0</v>
      </c>
      <c r="BA30" s="7">
        <f t="shared" si="15"/>
        <v>0</v>
      </c>
      <c r="BB30" s="64" t="str">
        <f t="shared" si="2"/>
        <v>Apr-2018</v>
      </c>
      <c r="BC30" s="9">
        <v>0</v>
      </c>
      <c r="BH30" s="16">
        <v>18</v>
      </c>
    </row>
    <row r="31" spans="2:60" ht="25.5" customHeight="1" x14ac:dyDescent="0.25">
      <c r="B31" s="34" t="str">
        <f t="shared" si="27"/>
        <v/>
      </c>
      <c r="C31" s="28" t="str">
        <f t="shared" si="23"/>
        <v/>
      </c>
      <c r="D31" s="34" t="str">
        <f t="shared" si="24"/>
        <v/>
      </c>
      <c r="E31" s="34" t="str">
        <f t="shared" si="16"/>
        <v/>
      </c>
      <c r="F31" s="34" t="str">
        <f>IF(D31="","",IF(D31=$N$10,$O$7,IF(E31="JUL",MROUND(ROUND(1.03*F30,0),100),IF(D31="TOTAL",SUM($F$17:F30),F30))))</f>
        <v/>
      </c>
      <c r="G31" s="34" t="str">
        <f>IF(D31="","",IF(D31="TOTAL",SUM($G$17:G30),(ROUND(F31*AJ31/100,0))))</f>
        <v/>
      </c>
      <c r="H31" s="34" t="str">
        <f>IF(D31="","",IF(D31="TOTAL",SUM($H$17:H30),(ROUND(F31*AK31/100,0))))</f>
        <v/>
      </c>
      <c r="I31" s="75">
        <f t="shared" si="17"/>
        <v>0</v>
      </c>
      <c r="J31" s="75"/>
      <c r="K31" s="34" t="str">
        <f>IF(D31="","",IF(D31=$O$10,$O$8,IF(E31="JUL",MROUND(ROUND(1.03*K30,0),100),IF(D31="TOTAL",SUM($K$17:K30),K30))))</f>
        <v/>
      </c>
      <c r="L31" s="34" t="str">
        <f>IF(D31="","",IF(D31="TOTAL",SUM($L$17:L30),(ROUND(K31*AJ31/100,0))))</f>
        <v/>
      </c>
      <c r="M31" s="34" t="str">
        <f>IF(D31="","",IF(D31="TOTAL",SUM($M$17:M30),(ROUND(K31*AK31/100,0))))</f>
        <v/>
      </c>
      <c r="N31" s="33">
        <f t="shared" si="18"/>
        <v>0</v>
      </c>
      <c r="O31" s="34" t="str">
        <f t="shared" si="3"/>
        <v/>
      </c>
      <c r="P31" s="34" t="str">
        <f t="shared" si="4"/>
        <v/>
      </c>
      <c r="Q31" s="34" t="str">
        <f t="shared" si="4"/>
        <v/>
      </c>
      <c r="R31" s="26"/>
      <c r="S31" s="33">
        <f t="shared" si="19"/>
        <v>0</v>
      </c>
      <c r="T31" s="27" t="str">
        <f>IF(D31="","",IF(D31="TOTAL",SUM($T$17:T30),IF($U$8="YES",BA31,BD31)))</f>
        <v/>
      </c>
      <c r="U31" s="34" t="str">
        <f>IF(D31="","",IF(D31="TOTAL",SUM($U$17:U30),(ROUND(S31*AM31,0))))</f>
        <v/>
      </c>
      <c r="V31" s="26" t="str">
        <f>IF(D31="","",IF(D31=$Y$9,$X$3,IF(D31="TOTAL",SUM($V$17:V30),V30)))</f>
        <v/>
      </c>
      <c r="W31" s="33" t="str">
        <f>IF(D31="","",IF(D31="TOTAL",SUM($W$17:W30),(SUM(AG32:AH32))))</f>
        <v/>
      </c>
      <c r="X31" s="33">
        <f t="shared" si="20"/>
        <v>0</v>
      </c>
      <c r="Y31" s="33">
        <f t="shared" si="21"/>
        <v>0</v>
      </c>
      <c r="Z31" s="142"/>
      <c r="AA31" s="141"/>
      <c r="AB31" s="35" t="str">
        <f t="shared" si="25"/>
        <v/>
      </c>
      <c r="AC31" s="35" t="str">
        <f t="shared" si="26"/>
        <v/>
      </c>
      <c r="AE31" s="7" t="str">
        <f t="shared" si="5"/>
        <v/>
      </c>
      <c r="AF31" s="7" t="str">
        <f t="shared" si="6"/>
        <v/>
      </c>
      <c r="AG31" s="7" t="str">
        <f t="shared" si="7"/>
        <v/>
      </c>
      <c r="AH31" s="7" t="str">
        <f t="shared" si="8"/>
        <v/>
      </c>
      <c r="AJ31" s="7" t="str">
        <f t="shared" si="9"/>
        <v/>
      </c>
      <c r="AK31" s="7" t="str">
        <f t="shared" si="10"/>
        <v/>
      </c>
      <c r="AL31" s="7" t="str">
        <f t="shared" si="22"/>
        <v/>
      </c>
      <c r="AM31" s="7" t="str">
        <f t="shared" si="11"/>
        <v/>
      </c>
      <c r="AN31" s="7" t="str">
        <f t="shared" si="12"/>
        <v/>
      </c>
      <c r="AO31" s="7" t="str">
        <f t="shared" si="13"/>
        <v/>
      </c>
      <c r="AP31" s="2">
        <v>43221</v>
      </c>
      <c r="AQ31" s="3" t="str">
        <f t="shared" si="1"/>
        <v>May-2018</v>
      </c>
      <c r="AR31" s="7">
        <v>7</v>
      </c>
      <c r="AS31" s="7">
        <f t="shared" si="28"/>
        <v>8</v>
      </c>
      <c r="AU31" s="7">
        <f t="shared" si="29"/>
        <v>0</v>
      </c>
      <c r="AV31" s="8">
        <f t="shared" si="14"/>
        <v>0.1</v>
      </c>
      <c r="AY31" s="7"/>
      <c r="AZ31" s="7">
        <f t="shared" si="0"/>
        <v>0</v>
      </c>
      <c r="BA31" s="7">
        <f t="shared" si="15"/>
        <v>0</v>
      </c>
      <c r="BB31" s="64" t="str">
        <f t="shared" si="2"/>
        <v>May-2018</v>
      </c>
      <c r="BC31" s="9">
        <v>0</v>
      </c>
      <c r="BH31" s="16">
        <v>19</v>
      </c>
    </row>
    <row r="32" spans="2:60" ht="25.5" customHeight="1" x14ac:dyDescent="0.25">
      <c r="B32" s="34" t="str">
        <f t="shared" si="27"/>
        <v/>
      </c>
      <c r="C32" s="28" t="str">
        <f t="shared" si="23"/>
        <v/>
      </c>
      <c r="D32" s="34" t="str">
        <f t="shared" si="24"/>
        <v/>
      </c>
      <c r="E32" s="34" t="str">
        <f t="shared" si="16"/>
        <v/>
      </c>
      <c r="F32" s="34" t="str">
        <f>IF(D32="","",IF(D32=$N$10,$O$7,IF(E32="JUL",MROUND(ROUND(1.03*F31,0),100),IF(D32="TOTAL",SUM($F$17:F31),F31))))</f>
        <v/>
      </c>
      <c r="G32" s="34" t="str">
        <f>IF(D32="","",IF(D32="TOTAL",SUM($G$17:G31),(ROUND(F32*AJ32/100,0))))</f>
        <v/>
      </c>
      <c r="H32" s="34" t="str">
        <f>IF(D32="","",IF(D32="TOTAL",SUM($H$17:H31),(ROUND(F32*AK32/100,0))))</f>
        <v/>
      </c>
      <c r="I32" s="75">
        <f t="shared" si="17"/>
        <v>0</v>
      </c>
      <c r="J32" s="75"/>
      <c r="K32" s="34" t="str">
        <f>IF(D32="","",IF(D32=$O$10,$O$8,IF(E32="JUL",MROUND(ROUND(1.03*K31,0),100),IF(D32="TOTAL",SUM($K$17:K31),K31))))</f>
        <v/>
      </c>
      <c r="L32" s="34" t="str">
        <f>IF(D32="","",IF(D32="TOTAL",SUM($L$17:L31),(ROUND(K32*AJ32/100,0))))</f>
        <v/>
      </c>
      <c r="M32" s="34" t="str">
        <f>IF(D32="","",IF(D32="TOTAL",SUM($M$17:M31),(ROUND(K32*AK32/100,0))))</f>
        <v/>
      </c>
      <c r="N32" s="33">
        <f t="shared" si="18"/>
        <v>0</v>
      </c>
      <c r="O32" s="34" t="str">
        <f t="shared" si="3"/>
        <v/>
      </c>
      <c r="P32" s="34" t="str">
        <f t="shared" si="4"/>
        <v/>
      </c>
      <c r="Q32" s="34" t="str">
        <f t="shared" si="4"/>
        <v/>
      </c>
      <c r="R32" s="26"/>
      <c r="S32" s="33">
        <f t="shared" si="19"/>
        <v>0</v>
      </c>
      <c r="T32" s="27" t="str">
        <f>IF(D32="","",IF(D32="TOTAL",SUM($T$17:T31),IF($U$8="YES",BA32,BD32)))</f>
        <v/>
      </c>
      <c r="U32" s="34" t="str">
        <f>IF(D32="","",IF(D32="TOTAL",SUM($U$17:U31),(ROUND(S32*AM32,0))))</f>
        <v/>
      </c>
      <c r="V32" s="26" t="str">
        <f>IF(D32="","",IF(D32=$Y$9,$X$3,IF(D32="TOTAL",SUM($V$17:V31),V31)))</f>
        <v/>
      </c>
      <c r="W32" s="33" t="str">
        <f>IF(D32="","",IF(D32="TOTAL",SUM($W$17:W31),(SUM(AG33:AH33))))</f>
        <v/>
      </c>
      <c r="X32" s="33">
        <f t="shared" si="20"/>
        <v>0</v>
      </c>
      <c r="Y32" s="33">
        <f t="shared" si="21"/>
        <v>0</v>
      </c>
      <c r="Z32" s="142"/>
      <c r="AA32" s="141"/>
      <c r="AB32" s="35" t="str">
        <f t="shared" si="25"/>
        <v/>
      </c>
      <c r="AC32" s="35" t="str">
        <f t="shared" si="26"/>
        <v/>
      </c>
      <c r="AE32" s="7" t="str">
        <f t="shared" si="5"/>
        <v/>
      </c>
      <c r="AF32" s="7" t="str">
        <f t="shared" si="6"/>
        <v/>
      </c>
      <c r="AG32" s="7" t="str">
        <f t="shared" si="7"/>
        <v/>
      </c>
      <c r="AH32" s="7" t="str">
        <f t="shared" si="8"/>
        <v/>
      </c>
      <c r="AJ32" s="7" t="str">
        <f t="shared" si="9"/>
        <v/>
      </c>
      <c r="AK32" s="7" t="str">
        <f t="shared" si="10"/>
        <v/>
      </c>
      <c r="AL32" s="7" t="str">
        <f t="shared" si="22"/>
        <v/>
      </c>
      <c r="AM32" s="7" t="str">
        <f t="shared" si="11"/>
        <v/>
      </c>
      <c r="AN32" s="7" t="str">
        <f t="shared" si="12"/>
        <v/>
      </c>
      <c r="AO32" s="7" t="str">
        <f t="shared" si="13"/>
        <v/>
      </c>
      <c r="AP32" s="2">
        <v>43252</v>
      </c>
      <c r="AQ32" s="3" t="str">
        <f t="shared" si="1"/>
        <v>Jun-2018</v>
      </c>
      <c r="AR32" s="7">
        <v>7</v>
      </c>
      <c r="AS32" s="7">
        <f t="shared" si="28"/>
        <v>8</v>
      </c>
      <c r="AU32" s="7">
        <f t="shared" si="29"/>
        <v>0</v>
      </c>
      <c r="AV32" s="8">
        <f t="shared" si="14"/>
        <v>0.1</v>
      </c>
      <c r="AY32" s="7"/>
      <c r="AZ32" s="7">
        <f t="shared" si="0"/>
        <v>0</v>
      </c>
      <c r="BA32" s="7">
        <f t="shared" si="15"/>
        <v>0</v>
      </c>
      <c r="BB32" s="64" t="str">
        <f t="shared" si="2"/>
        <v>Jun-2018</v>
      </c>
      <c r="BC32" s="9">
        <v>0</v>
      </c>
      <c r="BH32" s="16">
        <v>20</v>
      </c>
    </row>
    <row r="33" spans="2:60" ht="25.5" customHeight="1" x14ac:dyDescent="0.25">
      <c r="B33" s="34" t="str">
        <f t="shared" si="27"/>
        <v/>
      </c>
      <c r="C33" s="28" t="str">
        <f>IFERROR(IF(AB33="","",IF(DATE(YEAR(AB33),MONTH(AB33),DAY(AB33))=DATE(YEAR($N$9),MONTH($N$9)+1,DAY($N$9)),"TOTAL",IF(AB33&gt;$N$9,"",AB33))),"")</f>
        <v/>
      </c>
      <c r="D33" s="34" t="str">
        <f t="shared" si="24"/>
        <v/>
      </c>
      <c r="E33" s="34" t="str">
        <f t="shared" si="16"/>
        <v/>
      </c>
      <c r="F33" s="34" t="str">
        <f>IF(D33="","",IF(D33=$N$10,$O$7,IF(E33="JUL",MROUND(ROUND(1.03*F32,0),100),IF(D33="TOTAL",SUM($F$17:F32),F32))))</f>
        <v/>
      </c>
      <c r="G33" s="34" t="str">
        <f>IF(D33="","",IF(D33="TOTAL",SUM($G$17:G32),(ROUND(F33*AJ33/100,0))))</f>
        <v/>
      </c>
      <c r="H33" s="34" t="str">
        <f>IF(D33="","",IF(D33="TOTAL",SUM($H$17:H32),(ROUND(F33*AK33/100,0))))</f>
        <v/>
      </c>
      <c r="I33" s="75">
        <f t="shared" si="17"/>
        <v>0</v>
      </c>
      <c r="J33" s="75"/>
      <c r="K33" s="34" t="str">
        <f>IF(D33="","",IF(D33=$O$10,$O$8,IF(E33="JUL",MROUND(ROUND(1.03*K32,0),100),IF(D33="TOTAL",SUM($K$17:K32),K32))))</f>
        <v/>
      </c>
      <c r="L33" s="34" t="str">
        <f>IF(D33="","",IF(D33="TOTAL",SUM($L$17:L32),(ROUND(K33*AJ33/100,0))))</f>
        <v/>
      </c>
      <c r="M33" s="34" t="str">
        <f>IF(D33="","",IF(D33="TOTAL",SUM($M$17:M32),(ROUND(K33*AK33/100,0))))</f>
        <v/>
      </c>
      <c r="N33" s="33">
        <f t="shared" si="18"/>
        <v>0</v>
      </c>
      <c r="O33" s="34" t="str">
        <f t="shared" si="3"/>
        <v/>
      </c>
      <c r="P33" s="34" t="str">
        <f t="shared" si="4"/>
        <v/>
      </c>
      <c r="Q33" s="34" t="str">
        <f t="shared" si="4"/>
        <v/>
      </c>
      <c r="R33" s="26"/>
      <c r="S33" s="33">
        <f t="shared" si="19"/>
        <v>0</v>
      </c>
      <c r="T33" s="27" t="str">
        <f>IF(D33="","",IF(D33="TOTAL",SUM($T$17:T32),IF($U$8="YES",BA33,BD33)))</f>
        <v/>
      </c>
      <c r="U33" s="34" t="str">
        <f>IF(D33="","",IF(D33="TOTAL",SUM($U$17:U32),(ROUND(S33*AM33,0))))</f>
        <v/>
      </c>
      <c r="V33" s="26" t="str">
        <f>IF(D33="","",IF(D33=$Y$9,$X$3,IF(D33="TOTAL",SUM($V$17:V32),V32)))</f>
        <v/>
      </c>
      <c r="W33" s="33" t="str">
        <f>IF(D33="","",IF(D33="TOTAL",SUM($W$17:W32),(SUM(AG34:AH34))))</f>
        <v/>
      </c>
      <c r="X33" s="33">
        <f t="shared" si="20"/>
        <v>0</v>
      </c>
      <c r="Y33" s="33">
        <f t="shared" si="21"/>
        <v>0</v>
      </c>
      <c r="Z33" s="142"/>
      <c r="AA33" s="141"/>
      <c r="AB33" s="35" t="str">
        <f t="shared" si="25"/>
        <v/>
      </c>
      <c r="AC33" s="35" t="str">
        <f t="shared" si="26"/>
        <v/>
      </c>
      <c r="AE33" s="7" t="str">
        <f t="shared" si="5"/>
        <v/>
      </c>
      <c r="AF33" s="7" t="str">
        <f t="shared" si="6"/>
        <v/>
      </c>
      <c r="AG33" s="7" t="str">
        <f t="shared" si="7"/>
        <v/>
      </c>
      <c r="AH33" s="7" t="str">
        <f t="shared" si="8"/>
        <v/>
      </c>
      <c r="AJ33" s="7" t="str">
        <f t="shared" si="9"/>
        <v/>
      </c>
      <c r="AK33" s="7" t="str">
        <f t="shared" si="10"/>
        <v/>
      </c>
      <c r="AL33" s="7" t="str">
        <f t="shared" si="22"/>
        <v/>
      </c>
      <c r="AM33" s="7" t="str">
        <f t="shared" si="11"/>
        <v/>
      </c>
      <c r="AN33" s="7" t="str">
        <f t="shared" si="12"/>
        <v/>
      </c>
      <c r="AO33" s="7" t="str">
        <f t="shared" si="13"/>
        <v/>
      </c>
      <c r="AP33" s="2">
        <v>43282</v>
      </c>
      <c r="AQ33" s="3" t="str">
        <f t="shared" si="1"/>
        <v>Jul-2018</v>
      </c>
      <c r="AR33" s="7">
        <v>9</v>
      </c>
      <c r="AS33" s="7">
        <f t="shared" si="28"/>
        <v>8</v>
      </c>
      <c r="AT33" s="7">
        <v>2</v>
      </c>
      <c r="AU33" s="7">
        <f t="shared" si="29"/>
        <v>0</v>
      </c>
      <c r="AV33" s="8">
        <f t="shared" si="14"/>
        <v>0.1</v>
      </c>
      <c r="AY33" s="7"/>
      <c r="AZ33" s="7">
        <f t="shared" si="0"/>
        <v>0</v>
      </c>
      <c r="BA33" s="7">
        <f t="shared" si="15"/>
        <v>0</v>
      </c>
      <c r="BB33" s="64" t="str">
        <f t="shared" si="2"/>
        <v>Jul-2018</v>
      </c>
      <c r="BC33" s="9">
        <v>0</v>
      </c>
      <c r="BH33" s="16">
        <v>21</v>
      </c>
    </row>
    <row r="34" spans="2:60" ht="25.5" customHeight="1" x14ac:dyDescent="0.25">
      <c r="B34" s="34" t="str">
        <f t="shared" si="27"/>
        <v/>
      </c>
      <c r="C34" s="28" t="str">
        <f t="shared" si="23"/>
        <v/>
      </c>
      <c r="D34" s="34" t="str">
        <f t="shared" si="24"/>
        <v/>
      </c>
      <c r="E34" s="34" t="str">
        <f t="shared" si="16"/>
        <v/>
      </c>
      <c r="F34" s="34" t="str">
        <f>IF(D34="","",IF(D34=$N$10,$O$7,IF(E34="JUL",MROUND(ROUND(1.03*F33,0),100),IF(D34="TOTAL",SUM($F$17:F33),F33))))</f>
        <v/>
      </c>
      <c r="G34" s="34" t="str">
        <f>IF(D34="","",IF(D34="TOTAL",SUM($G$17:G33),(ROUND(F34*AJ34/100,0))))</f>
        <v/>
      </c>
      <c r="H34" s="34" t="str">
        <f>IF(D34="","",IF(D34="TOTAL",SUM($H$17:H33),(ROUND(F34*AK34/100,0))))</f>
        <v/>
      </c>
      <c r="I34" s="75">
        <f t="shared" si="17"/>
        <v>0</v>
      </c>
      <c r="J34" s="75"/>
      <c r="K34" s="34" t="str">
        <f>IF(D34="","",IF(D34=$O$10,$O$8,IF(E34="JUL",MROUND(ROUND(1.03*K33,0),100),IF(D34="TOTAL",SUM($K$17:K33),K33))))</f>
        <v/>
      </c>
      <c r="L34" s="34" t="str">
        <f>IF(D34="","",IF(D34="TOTAL",SUM($L$17:L33),(ROUND(K34*AJ34/100,0))))</f>
        <v/>
      </c>
      <c r="M34" s="34" t="str">
        <f>IF(D34="","",IF(D34="TOTAL",SUM($M$17:M33),(ROUND(K34*AK34/100,0))))</f>
        <v/>
      </c>
      <c r="N34" s="33">
        <f t="shared" si="18"/>
        <v>0</v>
      </c>
      <c r="O34" s="34" t="str">
        <f t="shared" si="3"/>
        <v/>
      </c>
      <c r="P34" s="34" t="str">
        <f t="shared" si="4"/>
        <v/>
      </c>
      <c r="Q34" s="34" t="str">
        <f t="shared" si="4"/>
        <v/>
      </c>
      <c r="R34" s="26"/>
      <c r="S34" s="33">
        <f t="shared" si="19"/>
        <v>0</v>
      </c>
      <c r="T34" s="27" t="str">
        <f>IF(D34="","",IF(D34="TOTAL",SUM($T$17:T33),IF($U$8="YES",BA34,BD34)))</f>
        <v/>
      </c>
      <c r="U34" s="34" t="str">
        <f>IF(D34="","",IF(D34="TOTAL",SUM($U$17:U33),(ROUND(S34*AM34,0))))</f>
        <v/>
      </c>
      <c r="V34" s="26" t="str">
        <f>IF(D34="","",IF(D34=$Y$9,$X$3,IF(D34="TOTAL",SUM($V$17:V33),V33)))</f>
        <v/>
      </c>
      <c r="W34" s="33" t="str">
        <f>IF(D34="","",IF(D34="TOTAL",SUM($W$17:W33),(SUM(AG35:AH35))))</f>
        <v/>
      </c>
      <c r="X34" s="33">
        <f t="shared" si="20"/>
        <v>0</v>
      </c>
      <c r="Y34" s="33">
        <f t="shared" si="21"/>
        <v>0</v>
      </c>
      <c r="Z34" s="142"/>
      <c r="AA34" s="141"/>
      <c r="AB34" s="35" t="str">
        <f t="shared" si="25"/>
        <v/>
      </c>
      <c r="AC34" s="35" t="str">
        <f t="shared" si="26"/>
        <v/>
      </c>
      <c r="AE34" s="7" t="str">
        <f t="shared" si="5"/>
        <v/>
      </c>
      <c r="AF34" s="7" t="str">
        <f t="shared" si="6"/>
        <v/>
      </c>
      <c r="AG34" s="7" t="str">
        <f t="shared" si="7"/>
        <v/>
      </c>
      <c r="AH34" s="7" t="str">
        <f t="shared" si="8"/>
        <v/>
      </c>
      <c r="AJ34" s="7" t="str">
        <f t="shared" si="9"/>
        <v/>
      </c>
      <c r="AK34" s="7" t="str">
        <f t="shared" si="10"/>
        <v/>
      </c>
      <c r="AL34" s="7" t="str">
        <f t="shared" si="22"/>
        <v/>
      </c>
      <c r="AM34" s="7" t="str">
        <f t="shared" si="11"/>
        <v/>
      </c>
      <c r="AN34" s="7" t="str">
        <f t="shared" si="12"/>
        <v/>
      </c>
      <c r="AO34" s="7" t="str">
        <f t="shared" si="13"/>
        <v/>
      </c>
      <c r="AP34" s="2">
        <v>43313</v>
      </c>
      <c r="AQ34" s="3" t="str">
        <f t="shared" si="1"/>
        <v>Aug-2018</v>
      </c>
      <c r="AR34" s="7">
        <v>9</v>
      </c>
      <c r="AS34" s="7">
        <f t="shared" si="28"/>
        <v>8</v>
      </c>
      <c r="AT34" s="7">
        <v>2</v>
      </c>
      <c r="AU34" s="7">
        <f t="shared" si="29"/>
        <v>0</v>
      </c>
      <c r="AV34" s="8">
        <f t="shared" si="14"/>
        <v>0.1</v>
      </c>
      <c r="AY34" s="7"/>
      <c r="AZ34" s="7">
        <f t="shared" si="0"/>
        <v>0</v>
      </c>
      <c r="BA34" s="7">
        <f t="shared" si="15"/>
        <v>0</v>
      </c>
      <c r="BB34" s="64" t="str">
        <f t="shared" si="2"/>
        <v>Aug-2018</v>
      </c>
      <c r="BC34" s="9">
        <v>0</v>
      </c>
      <c r="BH34" s="16">
        <v>22</v>
      </c>
    </row>
    <row r="35" spans="2:60" ht="25.5" customHeight="1" x14ac:dyDescent="0.25">
      <c r="B35" s="34" t="str">
        <f t="shared" si="27"/>
        <v/>
      </c>
      <c r="C35" s="28" t="str">
        <f t="shared" si="23"/>
        <v/>
      </c>
      <c r="D35" s="34" t="str">
        <f t="shared" si="24"/>
        <v/>
      </c>
      <c r="E35" s="34" t="str">
        <f t="shared" si="16"/>
        <v/>
      </c>
      <c r="F35" s="34" t="str">
        <f>IF(D35="","",IF(D35=$N$10,$O$7,IF(E35="JUL",MROUND(ROUND(1.03*F34,0),100),IF(D35="TOTAL",SUM($F$17:F34),F34))))</f>
        <v/>
      </c>
      <c r="G35" s="34" t="str">
        <f>IF(D35="","",IF(D35="TOTAL",SUM($G$17:G34),(ROUND(F35*AJ35/100,0))))</f>
        <v/>
      </c>
      <c r="H35" s="34" t="str">
        <f>IF(D35="","",IF(D35="TOTAL",SUM($H$17:H34),(ROUND(F35*AK35/100,0))))</f>
        <v/>
      </c>
      <c r="I35" s="75">
        <f t="shared" si="17"/>
        <v>0</v>
      </c>
      <c r="J35" s="75"/>
      <c r="K35" s="34" t="str">
        <f>IF(D35="","",IF(D35=$O$10,$O$8,IF(E35="JUL",MROUND(ROUND(1.03*K34,0),100),IF(D35="TOTAL",SUM($K$17:K34),K34))))</f>
        <v/>
      </c>
      <c r="L35" s="34" t="str">
        <f>IF(D35="","",IF(D35="TOTAL",SUM($L$17:L34),(ROUND(K35*AJ35/100,0))))</f>
        <v/>
      </c>
      <c r="M35" s="34" t="str">
        <f>IF(D35="","",IF(D35="TOTAL",SUM($M$17:M34),(ROUND(K35*AK35/100,0))))</f>
        <v/>
      </c>
      <c r="N35" s="33">
        <f t="shared" si="18"/>
        <v>0</v>
      </c>
      <c r="O35" s="34" t="str">
        <f t="shared" si="3"/>
        <v/>
      </c>
      <c r="P35" s="34" t="str">
        <f t="shared" si="4"/>
        <v/>
      </c>
      <c r="Q35" s="34" t="str">
        <f t="shared" si="4"/>
        <v/>
      </c>
      <c r="R35" s="26"/>
      <c r="S35" s="33">
        <f t="shared" si="19"/>
        <v>0</v>
      </c>
      <c r="T35" s="27" t="str">
        <f>IF(D35="","",IF(D35="TOTAL",SUM($T$17:T34),IF($U$8="YES",BA35,BD35)))</f>
        <v/>
      </c>
      <c r="U35" s="34" t="str">
        <f>IF(D35="","",IF(D35="TOTAL",SUM($U$17:U34),(ROUND(S35*AM35,0))))</f>
        <v/>
      </c>
      <c r="V35" s="26" t="str">
        <f>IF(D35="","",IF(D35=$Y$9,$X$3,IF(D35="TOTAL",SUM($V$17:V34),V34)))</f>
        <v/>
      </c>
      <c r="W35" s="33" t="str">
        <f>IF(D35="","",IF(D35="TOTAL",SUM($W$17:W34),(SUM(AG36:AH36))))</f>
        <v/>
      </c>
      <c r="X35" s="33">
        <f t="shared" si="20"/>
        <v>0</v>
      </c>
      <c r="Y35" s="33">
        <f t="shared" si="21"/>
        <v>0</v>
      </c>
      <c r="Z35" s="142"/>
      <c r="AA35" s="141"/>
      <c r="AB35" s="35" t="str">
        <f t="shared" si="25"/>
        <v/>
      </c>
      <c r="AC35" s="35" t="str">
        <f t="shared" si="26"/>
        <v/>
      </c>
      <c r="AE35" s="7" t="str">
        <f t="shared" si="5"/>
        <v/>
      </c>
      <c r="AF35" s="7" t="str">
        <f t="shared" si="6"/>
        <v/>
      </c>
      <c r="AG35" s="7" t="str">
        <f t="shared" si="7"/>
        <v/>
      </c>
      <c r="AH35" s="7" t="str">
        <f t="shared" si="8"/>
        <v/>
      </c>
      <c r="AJ35" s="7" t="str">
        <f t="shared" si="9"/>
        <v/>
      </c>
      <c r="AK35" s="7" t="str">
        <f t="shared" si="10"/>
        <v/>
      </c>
      <c r="AL35" s="7" t="str">
        <f t="shared" si="22"/>
        <v/>
      </c>
      <c r="AM35" s="7" t="str">
        <f t="shared" si="11"/>
        <v/>
      </c>
      <c r="AN35" s="7" t="str">
        <f t="shared" si="12"/>
        <v/>
      </c>
      <c r="AO35" s="7" t="str">
        <f t="shared" si="13"/>
        <v/>
      </c>
      <c r="AP35" s="2">
        <v>43344</v>
      </c>
      <c r="AQ35" s="3" t="str">
        <f t="shared" si="1"/>
        <v>Sep-2018</v>
      </c>
      <c r="AR35" s="7">
        <v>9</v>
      </c>
      <c r="AS35" s="7">
        <f t="shared" si="28"/>
        <v>8</v>
      </c>
      <c r="AU35" s="7">
        <f t="shared" si="29"/>
        <v>0</v>
      </c>
      <c r="AV35" s="8">
        <f t="shared" si="14"/>
        <v>0.1</v>
      </c>
      <c r="AY35" s="7"/>
      <c r="AZ35" s="7">
        <f t="shared" si="0"/>
        <v>0</v>
      </c>
      <c r="BA35" s="7">
        <f t="shared" si="15"/>
        <v>0</v>
      </c>
      <c r="BB35" s="64" t="str">
        <f t="shared" si="2"/>
        <v>Sep-2018</v>
      </c>
      <c r="BC35" s="9">
        <v>0</v>
      </c>
      <c r="BH35" s="16">
        <v>23</v>
      </c>
    </row>
    <row r="36" spans="2:60" ht="25.5" customHeight="1" x14ac:dyDescent="0.25">
      <c r="B36" s="34" t="str">
        <f t="shared" si="27"/>
        <v/>
      </c>
      <c r="C36" s="28" t="str">
        <f t="shared" si="23"/>
        <v/>
      </c>
      <c r="D36" s="34" t="str">
        <f t="shared" si="24"/>
        <v/>
      </c>
      <c r="E36" s="34" t="str">
        <f t="shared" si="16"/>
        <v/>
      </c>
      <c r="F36" s="34" t="str">
        <f>IF(D36="","",IF(D36=$N$10,$O$7,IF(E36="JUL",MROUND(ROUND(1.03*F35,0),100),IF(D36="TOTAL",SUM($F$17:F35),F35))))</f>
        <v/>
      </c>
      <c r="G36" s="34" t="str">
        <f>IF(D36="","",IF(D36="TOTAL",SUM($G$17:G35),(ROUND(F36*AJ36/100,0))))</f>
        <v/>
      </c>
      <c r="H36" s="34" t="str">
        <f>IF(D36="","",IF(D36="TOTAL",SUM($H$17:H35),(ROUND(F36*AK36/100,0))))</f>
        <v/>
      </c>
      <c r="I36" s="75">
        <f t="shared" si="17"/>
        <v>0</v>
      </c>
      <c r="J36" s="75"/>
      <c r="K36" s="34" t="str">
        <f>IF(D36="","",IF(D36=$O$10,$O$8,IF(E36="JUL",MROUND(ROUND(1.03*K35,0),100),IF(D36="TOTAL",SUM($K$17:K35),K35))))</f>
        <v/>
      </c>
      <c r="L36" s="34" t="str">
        <f>IF(D36="","",IF(D36="TOTAL",SUM($L$17:L35),(ROUND(K36*AJ36/100,0))))</f>
        <v/>
      </c>
      <c r="M36" s="34" t="str">
        <f>IF(D36="","",IF(D36="TOTAL",SUM($M$17:M35),(ROUND(K36*AK36/100,0))))</f>
        <v/>
      </c>
      <c r="N36" s="33">
        <f t="shared" si="18"/>
        <v>0</v>
      </c>
      <c r="O36" s="34" t="str">
        <f t="shared" si="3"/>
        <v/>
      </c>
      <c r="P36" s="34" t="str">
        <f t="shared" si="4"/>
        <v/>
      </c>
      <c r="Q36" s="34" t="str">
        <f t="shared" si="4"/>
        <v/>
      </c>
      <c r="R36" s="26"/>
      <c r="S36" s="33">
        <f t="shared" si="19"/>
        <v>0</v>
      </c>
      <c r="T36" s="27" t="str">
        <f>IF(D36="","",IF(D36="TOTAL",SUM($T$17:T35),IF($U$8="YES",BA36,BD36)))</f>
        <v/>
      </c>
      <c r="U36" s="34" t="str">
        <f>IF(D36="","",IF(D36="TOTAL",SUM($U$17:U35),(ROUND(S36*AM36,0))))</f>
        <v/>
      </c>
      <c r="V36" s="26" t="str">
        <f>IF(D36="","",IF(D36=$Y$9,$X$3,IF(D36="TOTAL",SUM($V$17:V35),V35)))</f>
        <v/>
      </c>
      <c r="W36" s="33" t="str">
        <f>IF(D36="","",IF(D36="TOTAL",SUM($W$17:W35),(SUM(AG37:AH37))))</f>
        <v/>
      </c>
      <c r="X36" s="33">
        <f t="shared" si="20"/>
        <v>0</v>
      </c>
      <c r="Y36" s="33">
        <f t="shared" si="21"/>
        <v>0</v>
      </c>
      <c r="Z36" s="142"/>
      <c r="AA36" s="141"/>
      <c r="AB36" s="35" t="str">
        <f t="shared" si="25"/>
        <v/>
      </c>
      <c r="AC36" s="35" t="str">
        <f t="shared" si="26"/>
        <v/>
      </c>
      <c r="AE36" s="7" t="str">
        <f t="shared" si="5"/>
        <v/>
      </c>
      <c r="AF36" s="7" t="str">
        <f t="shared" si="6"/>
        <v/>
      </c>
      <c r="AG36" s="7" t="str">
        <f t="shared" si="7"/>
        <v/>
      </c>
      <c r="AH36" s="7" t="str">
        <f t="shared" si="8"/>
        <v/>
      </c>
      <c r="AJ36" s="7" t="str">
        <f t="shared" si="9"/>
        <v/>
      </c>
      <c r="AK36" s="7" t="str">
        <f t="shared" si="10"/>
        <v/>
      </c>
      <c r="AL36" s="7" t="str">
        <f t="shared" si="22"/>
        <v/>
      </c>
      <c r="AM36" s="7" t="str">
        <f t="shared" si="11"/>
        <v/>
      </c>
      <c r="AN36" s="7" t="str">
        <f t="shared" si="12"/>
        <v/>
      </c>
      <c r="AO36" s="7" t="str">
        <f t="shared" si="13"/>
        <v/>
      </c>
      <c r="AP36" s="2">
        <v>43374</v>
      </c>
      <c r="AQ36" s="3" t="str">
        <f t="shared" si="1"/>
        <v>Oct-2018</v>
      </c>
      <c r="AR36" s="7">
        <v>9</v>
      </c>
      <c r="AS36" s="7">
        <f t="shared" si="28"/>
        <v>8</v>
      </c>
      <c r="AU36" s="7">
        <f t="shared" si="29"/>
        <v>0</v>
      </c>
      <c r="AV36" s="8">
        <f t="shared" si="14"/>
        <v>0.1</v>
      </c>
      <c r="AY36" s="7"/>
      <c r="AZ36" s="7">
        <f t="shared" si="0"/>
        <v>0</v>
      </c>
      <c r="BA36" s="7">
        <f t="shared" si="15"/>
        <v>0</v>
      </c>
      <c r="BB36" s="64" t="str">
        <f t="shared" si="2"/>
        <v>Oct-2018</v>
      </c>
      <c r="BC36" s="9">
        <v>0</v>
      </c>
      <c r="BH36" s="16">
        <v>24</v>
      </c>
    </row>
    <row r="37" spans="2:60" ht="25.5" customHeight="1" x14ac:dyDescent="0.25">
      <c r="B37" s="34" t="str">
        <f t="shared" si="27"/>
        <v/>
      </c>
      <c r="C37" s="28" t="str">
        <f t="shared" si="23"/>
        <v/>
      </c>
      <c r="D37" s="34" t="str">
        <f t="shared" si="24"/>
        <v/>
      </c>
      <c r="E37" s="34" t="str">
        <f t="shared" si="16"/>
        <v/>
      </c>
      <c r="F37" s="34" t="str">
        <f>IF(D37="","",IF(D37=$N$10,$O$7,IF(E37="JUL",MROUND(ROUND(1.03*F36,0),100),IF(D37="TOTAL",SUM($F$17:F36),F36))))</f>
        <v/>
      </c>
      <c r="G37" s="34" t="str">
        <f>IF(D37="","",IF(D37="TOTAL",SUM($G$17:G36),(ROUND(F37*AJ37/100,0))))</f>
        <v/>
      </c>
      <c r="H37" s="34" t="str">
        <f>IF(D37="","",IF(D37="TOTAL",SUM($H$17:H36),(ROUND(F37*AK37/100,0))))</f>
        <v/>
      </c>
      <c r="I37" s="75">
        <f t="shared" si="17"/>
        <v>0</v>
      </c>
      <c r="J37" s="75"/>
      <c r="K37" s="34" t="str">
        <f>IF(D37="","",IF(D37=$O$10,$O$8,IF(E37="JUL",MROUND(ROUND(1.03*K36,0),100),IF(D37="TOTAL",SUM($K$17:K36),K36))))</f>
        <v/>
      </c>
      <c r="L37" s="34" t="str">
        <f>IF(D37="","",IF(D37="TOTAL",SUM($L$17:L36),(ROUND(K37*AJ37/100,0))))</f>
        <v/>
      </c>
      <c r="M37" s="34" t="str">
        <f>IF(D37="","",IF(D37="TOTAL",SUM($M$17:M36),(ROUND(K37*AK37/100,0))))</f>
        <v/>
      </c>
      <c r="N37" s="33">
        <f t="shared" si="18"/>
        <v>0</v>
      </c>
      <c r="O37" s="34" t="str">
        <f t="shared" si="3"/>
        <v/>
      </c>
      <c r="P37" s="34" t="str">
        <f t="shared" si="4"/>
        <v/>
      </c>
      <c r="Q37" s="34" t="str">
        <f t="shared" si="4"/>
        <v/>
      </c>
      <c r="R37" s="26"/>
      <c r="S37" s="33">
        <f t="shared" si="19"/>
        <v>0</v>
      </c>
      <c r="T37" s="27" t="str">
        <f>IF(D37="","",IF(D37="TOTAL",SUM($T$17:T36),IF($U$8="YES",BA37,BD37)))</f>
        <v/>
      </c>
      <c r="U37" s="34" t="str">
        <f>IF(D37="","",IF(D37="TOTAL",SUM($U$17:U36),(ROUND(S37*AM37,0))))</f>
        <v/>
      </c>
      <c r="V37" s="26" t="str">
        <f>IF(D37="","",IF(D37=$Y$9,$X$3,IF(D37="TOTAL",SUM($V$17:V36),V36)))</f>
        <v/>
      </c>
      <c r="W37" s="33" t="str">
        <f>IF(D37="","",IF(D37="TOTAL",SUM($W$17:W36),(SUM(AG38:AH38))))</f>
        <v/>
      </c>
      <c r="X37" s="33">
        <f t="shared" si="20"/>
        <v>0</v>
      </c>
      <c r="Y37" s="33">
        <f t="shared" si="21"/>
        <v>0</v>
      </c>
      <c r="Z37" s="142"/>
      <c r="AA37" s="141"/>
      <c r="AB37" s="35" t="str">
        <f t="shared" si="25"/>
        <v/>
      </c>
      <c r="AC37" s="35" t="str">
        <f t="shared" si="26"/>
        <v/>
      </c>
      <c r="AE37" s="7" t="str">
        <f t="shared" si="5"/>
        <v/>
      </c>
      <c r="AF37" s="7" t="str">
        <f t="shared" si="6"/>
        <v/>
      </c>
      <c r="AG37" s="7" t="str">
        <f t="shared" si="7"/>
        <v/>
      </c>
      <c r="AH37" s="7" t="str">
        <f t="shared" si="8"/>
        <v/>
      </c>
      <c r="AJ37" s="7" t="str">
        <f t="shared" si="9"/>
        <v/>
      </c>
      <c r="AK37" s="7" t="str">
        <f t="shared" si="10"/>
        <v/>
      </c>
      <c r="AL37" s="7" t="str">
        <f t="shared" si="22"/>
        <v/>
      </c>
      <c r="AM37" s="7" t="str">
        <f t="shared" si="11"/>
        <v/>
      </c>
      <c r="AN37" s="7" t="str">
        <f t="shared" si="12"/>
        <v/>
      </c>
      <c r="AO37" s="7" t="str">
        <f t="shared" si="13"/>
        <v/>
      </c>
      <c r="AP37" s="2">
        <v>43405</v>
      </c>
      <c r="AQ37" s="3" t="str">
        <f t="shared" si="1"/>
        <v>Nov-2018</v>
      </c>
      <c r="AR37" s="7">
        <v>9</v>
      </c>
      <c r="AS37" s="7">
        <f t="shared" si="28"/>
        <v>8</v>
      </c>
      <c r="AU37" s="7">
        <f t="shared" si="29"/>
        <v>0</v>
      </c>
      <c r="AV37" s="8">
        <f t="shared" si="14"/>
        <v>0.1</v>
      </c>
      <c r="AY37" s="7"/>
      <c r="AZ37" s="7">
        <f t="shared" si="0"/>
        <v>0</v>
      </c>
      <c r="BA37" s="7">
        <f t="shared" si="15"/>
        <v>0</v>
      </c>
      <c r="BB37" s="64" t="str">
        <f t="shared" si="2"/>
        <v>Nov-2018</v>
      </c>
      <c r="BC37" s="9">
        <v>0</v>
      </c>
      <c r="BH37" s="16">
        <v>25</v>
      </c>
    </row>
    <row r="38" spans="2:60" ht="25.5" customHeight="1" x14ac:dyDescent="0.25">
      <c r="B38" s="34" t="str">
        <f t="shared" si="27"/>
        <v/>
      </c>
      <c r="C38" s="28" t="str">
        <f t="shared" si="23"/>
        <v/>
      </c>
      <c r="D38" s="34" t="str">
        <f t="shared" si="24"/>
        <v/>
      </c>
      <c r="E38" s="34" t="str">
        <f t="shared" si="16"/>
        <v/>
      </c>
      <c r="F38" s="34" t="str">
        <f>IF(D38="","",IF(D38=$N$10,$O$7,IF(E38="JUL",MROUND(ROUND(1.03*F37,0),100),IF(D38="TOTAL",SUM($F$17:F37),F37))))</f>
        <v/>
      </c>
      <c r="G38" s="34" t="str">
        <f>IF(D38="","",IF(D38="TOTAL",SUM($G$17:G37),(ROUND(F38*AJ38/100,0))))</f>
        <v/>
      </c>
      <c r="H38" s="34" t="str">
        <f>IF(D38="","",IF(D38="TOTAL",SUM($H$17:H37),(ROUND(F38*AK38/100,0))))</f>
        <v/>
      </c>
      <c r="I38" s="75">
        <f t="shared" si="17"/>
        <v>0</v>
      </c>
      <c r="J38" s="75"/>
      <c r="K38" s="34" t="str">
        <f>IF(D38="","",IF(D38=$O$10,$O$8,IF(E38="JUL",MROUND(ROUND(1.03*K37,0),100),IF(D38="TOTAL",SUM($K$17:K37),K37))))</f>
        <v/>
      </c>
      <c r="L38" s="34" t="str">
        <f>IF(D38="","",IF(D38="TOTAL",SUM($L$17:L37),(ROUND(K38*AJ38/100,0))))</f>
        <v/>
      </c>
      <c r="M38" s="34" t="str">
        <f>IF(D38="","",IF(D38="TOTAL",SUM($M$17:M37),(ROUND(K38*AK38/100,0))))</f>
        <v/>
      </c>
      <c r="N38" s="33">
        <f t="shared" si="18"/>
        <v>0</v>
      </c>
      <c r="O38" s="34" t="str">
        <f t="shared" si="3"/>
        <v/>
      </c>
      <c r="P38" s="34" t="str">
        <f t="shared" si="4"/>
        <v/>
      </c>
      <c r="Q38" s="34" t="str">
        <f t="shared" si="4"/>
        <v/>
      </c>
      <c r="R38" s="26"/>
      <c r="S38" s="33">
        <f t="shared" si="19"/>
        <v>0</v>
      </c>
      <c r="T38" s="27" t="str">
        <f>IF(D38="","",IF(D38="TOTAL",SUM($T$17:T37),IF($U$8="YES",BA38,BD38)))</f>
        <v/>
      </c>
      <c r="U38" s="34" t="str">
        <f>IF(D38="","",IF(D38="TOTAL",SUM($U$17:U37),(ROUND(S38*AM38,0))))</f>
        <v/>
      </c>
      <c r="V38" s="26" t="str">
        <f>IF(D38="","",IF(D38=$Y$9,$X$3,IF(D38="TOTAL",SUM($V$17:V37),V37)))</f>
        <v/>
      </c>
      <c r="W38" s="33" t="str">
        <f>IF(D38="","",IF(D38="TOTAL",SUM($W$17:W37),(SUM(AG39:AH39))))</f>
        <v/>
      </c>
      <c r="X38" s="33">
        <f t="shared" si="20"/>
        <v>0</v>
      </c>
      <c r="Y38" s="33">
        <f t="shared" si="21"/>
        <v>0</v>
      </c>
      <c r="Z38" s="142"/>
      <c r="AA38" s="141"/>
      <c r="AB38" s="35" t="str">
        <f t="shared" si="25"/>
        <v/>
      </c>
      <c r="AC38" s="35" t="str">
        <f t="shared" si="26"/>
        <v/>
      </c>
      <c r="AE38" s="7" t="str">
        <f t="shared" si="5"/>
        <v/>
      </c>
      <c r="AF38" s="7" t="str">
        <f t="shared" si="6"/>
        <v/>
      </c>
      <c r="AG38" s="7" t="str">
        <f t="shared" si="7"/>
        <v/>
      </c>
      <c r="AH38" s="7" t="str">
        <f t="shared" si="8"/>
        <v/>
      </c>
      <c r="AJ38" s="7" t="str">
        <f t="shared" si="9"/>
        <v/>
      </c>
      <c r="AK38" s="7" t="str">
        <f t="shared" si="10"/>
        <v/>
      </c>
      <c r="AL38" s="7" t="str">
        <f t="shared" si="22"/>
        <v/>
      </c>
      <c r="AM38" s="7" t="str">
        <f t="shared" si="11"/>
        <v/>
      </c>
      <c r="AN38" s="7" t="str">
        <f t="shared" si="12"/>
        <v/>
      </c>
      <c r="AO38" s="7" t="str">
        <f t="shared" si="13"/>
        <v/>
      </c>
      <c r="AP38" s="2">
        <v>43435</v>
      </c>
      <c r="AQ38" s="3" t="str">
        <f t="shared" si="1"/>
        <v>Dec-2018</v>
      </c>
      <c r="AR38" s="7">
        <v>9</v>
      </c>
      <c r="AS38" s="7">
        <f t="shared" si="28"/>
        <v>8</v>
      </c>
      <c r="AU38" s="7">
        <f t="shared" si="29"/>
        <v>0</v>
      </c>
      <c r="AV38" s="8">
        <f t="shared" si="14"/>
        <v>0.1</v>
      </c>
      <c r="AY38" s="7"/>
      <c r="AZ38" s="7">
        <f t="shared" si="0"/>
        <v>0</v>
      </c>
      <c r="BA38" s="7">
        <f t="shared" si="15"/>
        <v>0</v>
      </c>
      <c r="BB38" s="64" t="str">
        <f t="shared" si="2"/>
        <v>Dec-2018</v>
      </c>
      <c r="BC38" s="9">
        <v>0</v>
      </c>
      <c r="BH38" s="16">
        <v>26</v>
      </c>
    </row>
    <row r="39" spans="2:60" ht="25.5" customHeight="1" x14ac:dyDescent="0.25">
      <c r="B39" s="34" t="str">
        <f t="shared" si="27"/>
        <v/>
      </c>
      <c r="C39" s="28" t="str">
        <f t="shared" si="23"/>
        <v/>
      </c>
      <c r="D39" s="34" t="str">
        <f t="shared" si="24"/>
        <v/>
      </c>
      <c r="E39" s="34" t="str">
        <f t="shared" si="16"/>
        <v/>
      </c>
      <c r="F39" s="34" t="str">
        <f>IF(D39="","",IF(D39=$N$10,$O$7,IF(E39="JUL",MROUND(ROUND(1.03*F38,0),100),IF(D39="TOTAL",SUM($F$17:F38),F38))))</f>
        <v/>
      </c>
      <c r="G39" s="34" t="str">
        <f>IF(D39="","",IF(D39="TOTAL",SUM($G$17:G38),(ROUND(F39*AJ39/100,0))))</f>
        <v/>
      </c>
      <c r="H39" s="34" t="str">
        <f>IF(D39="","",IF(D39="TOTAL",SUM($H$17:H38),(ROUND(F39*AK39/100,0))))</f>
        <v/>
      </c>
      <c r="I39" s="75">
        <f t="shared" si="17"/>
        <v>0</v>
      </c>
      <c r="J39" s="75"/>
      <c r="K39" s="34" t="str">
        <f>IF(D39="","",IF(D39=$O$10,$O$8,IF(E39="JUL",MROUND(ROUND(1.03*K38,0),100),IF(D39="TOTAL",SUM($K$17:K38),K38))))</f>
        <v/>
      </c>
      <c r="L39" s="34" t="str">
        <f>IF(D39="","",IF(D39="TOTAL",SUM($L$17:L38),(ROUND(K39*AJ39/100,0))))</f>
        <v/>
      </c>
      <c r="M39" s="34" t="str">
        <f>IF(D39="","",IF(D39="TOTAL",SUM($M$17:M38),(ROUND(K39*AK39/100,0))))</f>
        <v/>
      </c>
      <c r="N39" s="33">
        <f t="shared" si="18"/>
        <v>0</v>
      </c>
      <c r="O39" s="34" t="str">
        <f t="shared" si="3"/>
        <v/>
      </c>
      <c r="P39" s="34" t="str">
        <f t="shared" si="4"/>
        <v/>
      </c>
      <c r="Q39" s="34" t="str">
        <f t="shared" si="4"/>
        <v/>
      </c>
      <c r="R39" s="26"/>
      <c r="S39" s="33">
        <f t="shared" si="19"/>
        <v>0</v>
      </c>
      <c r="T39" s="27" t="str">
        <f>IF(D39="","",IF(D39="TOTAL",SUM($T$17:T38),IF($U$8="YES",BA39,BD39)))</f>
        <v/>
      </c>
      <c r="U39" s="34" t="str">
        <f>IF(D39="","",IF(D39="TOTAL",SUM($U$17:U38),(ROUND(S39*AM39,0))))</f>
        <v/>
      </c>
      <c r="V39" s="26" t="str">
        <f>IF(D39="","",IF(D39=$Y$9,$X$3,IF(D39="TOTAL",SUM($V$17:V38),V38)))</f>
        <v/>
      </c>
      <c r="W39" s="33" t="str">
        <f>IF(D39="","",IF(D39="TOTAL",SUM($W$17:W38),(SUM(AG40:AH40))))</f>
        <v/>
      </c>
      <c r="X39" s="33">
        <f t="shared" si="20"/>
        <v>0</v>
      </c>
      <c r="Y39" s="33">
        <f t="shared" si="21"/>
        <v>0</v>
      </c>
      <c r="Z39" s="142"/>
      <c r="AA39" s="141"/>
      <c r="AB39" s="35" t="str">
        <f t="shared" si="25"/>
        <v/>
      </c>
      <c r="AC39" s="35" t="str">
        <f t="shared" si="26"/>
        <v/>
      </c>
      <c r="AE39" s="7" t="str">
        <f t="shared" si="5"/>
        <v/>
      </c>
      <c r="AF39" s="7" t="str">
        <f t="shared" si="6"/>
        <v/>
      </c>
      <c r="AG39" s="7" t="str">
        <f t="shared" si="7"/>
        <v/>
      </c>
      <c r="AH39" s="7" t="str">
        <f t="shared" si="8"/>
        <v/>
      </c>
      <c r="AJ39" s="7" t="str">
        <f t="shared" si="9"/>
        <v/>
      </c>
      <c r="AK39" s="7" t="str">
        <f t="shared" si="10"/>
        <v/>
      </c>
      <c r="AL39" s="7" t="str">
        <f t="shared" si="22"/>
        <v/>
      </c>
      <c r="AM39" s="7" t="str">
        <f t="shared" si="11"/>
        <v/>
      </c>
      <c r="AN39" s="7" t="str">
        <f t="shared" si="12"/>
        <v/>
      </c>
      <c r="AO39" s="7" t="str">
        <f t="shared" si="13"/>
        <v/>
      </c>
      <c r="AP39" s="2">
        <v>43466</v>
      </c>
      <c r="AQ39" s="3" t="str">
        <f t="shared" si="1"/>
        <v>Jan-2019</v>
      </c>
      <c r="AR39" s="7">
        <v>12</v>
      </c>
      <c r="AS39" s="7">
        <f t="shared" si="28"/>
        <v>8</v>
      </c>
      <c r="AT39" s="7">
        <v>3</v>
      </c>
      <c r="AU39" s="7">
        <f t="shared" si="29"/>
        <v>0</v>
      </c>
      <c r="AV39" s="8">
        <f t="shared" si="14"/>
        <v>0.1</v>
      </c>
      <c r="AY39" s="7"/>
      <c r="AZ39" s="7">
        <f t="shared" si="0"/>
        <v>0</v>
      </c>
      <c r="BA39" s="7">
        <f t="shared" si="15"/>
        <v>0</v>
      </c>
      <c r="BB39" s="64" t="str">
        <f t="shared" si="2"/>
        <v>Jan-2019</v>
      </c>
      <c r="BC39" s="9">
        <v>0</v>
      </c>
      <c r="BH39" s="16">
        <v>27</v>
      </c>
    </row>
    <row r="40" spans="2:60" ht="25.5" customHeight="1" x14ac:dyDescent="0.25">
      <c r="B40" s="34" t="str">
        <f t="shared" si="27"/>
        <v/>
      </c>
      <c r="C40" s="28" t="str">
        <f t="shared" si="23"/>
        <v/>
      </c>
      <c r="D40" s="34" t="str">
        <f t="shared" si="24"/>
        <v/>
      </c>
      <c r="E40" s="34" t="str">
        <f t="shared" si="16"/>
        <v/>
      </c>
      <c r="F40" s="34" t="str">
        <f>IF(D40="","",IF(D40=$N$10,$O$7,IF(E40="JUL",MROUND(ROUND(1.03*F39,0),100),IF(D40="TOTAL",SUM($F$17:F39),F39))))</f>
        <v/>
      </c>
      <c r="G40" s="34" t="str">
        <f>IF(D40="","",IF(D40="TOTAL",SUM($G$17:G39),(ROUND(F40*AJ40/100,0))))</f>
        <v/>
      </c>
      <c r="H40" s="34" t="str">
        <f>IF(D40="","",IF(D40="TOTAL",SUM($H$17:H39),(ROUND(F40*AK40/100,0))))</f>
        <v/>
      </c>
      <c r="I40" s="75">
        <f t="shared" si="17"/>
        <v>0</v>
      </c>
      <c r="J40" s="75"/>
      <c r="K40" s="34" t="str">
        <f>IF(D40="","",IF(D40=$O$10,$O$8,IF(E40="JUL",MROUND(ROUND(1.03*K39,0),100),IF(D40="TOTAL",SUM($K$17:K39),K39))))</f>
        <v/>
      </c>
      <c r="L40" s="34" t="str">
        <f>IF(D40="","",IF(D40="TOTAL",SUM($L$17:L39),(ROUND(K40*AJ40/100,0))))</f>
        <v/>
      </c>
      <c r="M40" s="34" t="str">
        <f>IF(D40="","",IF(D40="TOTAL",SUM($M$17:M39),(ROUND(K40*AK40/100,0))))</f>
        <v/>
      </c>
      <c r="N40" s="33">
        <f t="shared" si="18"/>
        <v>0</v>
      </c>
      <c r="O40" s="34" t="str">
        <f t="shared" si="3"/>
        <v/>
      </c>
      <c r="P40" s="34" t="str">
        <f t="shared" si="4"/>
        <v/>
      </c>
      <c r="Q40" s="34" t="str">
        <f t="shared" si="4"/>
        <v/>
      </c>
      <c r="R40" s="26"/>
      <c r="S40" s="33">
        <f t="shared" si="19"/>
        <v>0</v>
      </c>
      <c r="T40" s="27" t="str">
        <f>IF(D40="","",IF(D40="TOTAL",SUM($T$17:T39),IF($U$8="YES",BA40,BD40)))</f>
        <v/>
      </c>
      <c r="U40" s="34" t="str">
        <f>IF(D40="","",IF(D40="TOTAL",SUM($U$17:U39),(ROUND(S40*AM40,0))))</f>
        <v/>
      </c>
      <c r="V40" s="26" t="str">
        <f>IF(D40="","",IF(D40=$Y$9,$X$3,IF(D40="TOTAL",SUM($V$17:V39),V39)))</f>
        <v/>
      </c>
      <c r="W40" s="33" t="str">
        <f>IF(D40="","",IF(D40="TOTAL",SUM($W$17:W39),(SUM(AG41:AH41))))</f>
        <v/>
      </c>
      <c r="X40" s="33">
        <f t="shared" si="20"/>
        <v>0</v>
      </c>
      <c r="Y40" s="33">
        <f t="shared" si="21"/>
        <v>0</v>
      </c>
      <c r="Z40" s="142"/>
      <c r="AA40" s="141"/>
      <c r="AB40" s="35" t="str">
        <f t="shared" si="25"/>
        <v/>
      </c>
      <c r="AC40" s="35" t="str">
        <f t="shared" si="26"/>
        <v/>
      </c>
      <c r="AE40" s="7" t="str">
        <f t="shared" si="5"/>
        <v/>
      </c>
      <c r="AF40" s="7" t="str">
        <f t="shared" si="6"/>
        <v/>
      </c>
      <c r="AG40" s="7" t="str">
        <f t="shared" si="7"/>
        <v/>
      </c>
      <c r="AH40" s="7" t="str">
        <f t="shared" si="8"/>
        <v/>
      </c>
      <c r="AJ40" s="7" t="str">
        <f t="shared" si="9"/>
        <v/>
      </c>
      <c r="AK40" s="7" t="str">
        <f t="shared" si="10"/>
        <v/>
      </c>
      <c r="AL40" s="7" t="str">
        <f t="shared" si="22"/>
        <v/>
      </c>
      <c r="AM40" s="7" t="str">
        <f t="shared" si="11"/>
        <v/>
      </c>
      <c r="AN40" s="7" t="str">
        <f t="shared" si="12"/>
        <v/>
      </c>
      <c r="AO40" s="7" t="str">
        <f t="shared" si="13"/>
        <v/>
      </c>
      <c r="AP40" s="2">
        <v>43497</v>
      </c>
      <c r="AQ40" s="3" t="str">
        <f t="shared" si="1"/>
        <v>Feb-2019</v>
      </c>
      <c r="AR40" s="7">
        <v>12</v>
      </c>
      <c r="AS40" s="7">
        <f t="shared" si="28"/>
        <v>8</v>
      </c>
      <c r="AT40" s="7">
        <v>3</v>
      </c>
      <c r="AU40" s="7">
        <f t="shared" si="29"/>
        <v>0</v>
      </c>
      <c r="AV40" s="8">
        <f t="shared" si="14"/>
        <v>0.1</v>
      </c>
      <c r="AY40" s="7"/>
      <c r="AZ40" s="7">
        <f t="shared" si="0"/>
        <v>0</v>
      </c>
      <c r="BA40" s="7">
        <f t="shared" si="15"/>
        <v>0</v>
      </c>
      <c r="BB40" s="64" t="str">
        <f t="shared" si="2"/>
        <v>Feb-2019</v>
      </c>
      <c r="BC40" s="9">
        <v>0</v>
      </c>
      <c r="BH40" s="16">
        <v>28</v>
      </c>
    </row>
    <row r="41" spans="2:60" ht="25.5" customHeight="1" x14ac:dyDescent="0.25">
      <c r="B41" s="34" t="str">
        <f t="shared" si="27"/>
        <v/>
      </c>
      <c r="C41" s="28" t="str">
        <f t="shared" si="23"/>
        <v/>
      </c>
      <c r="D41" s="34" t="str">
        <f t="shared" si="24"/>
        <v/>
      </c>
      <c r="E41" s="34" t="str">
        <f t="shared" si="16"/>
        <v/>
      </c>
      <c r="F41" s="34" t="str">
        <f>IF(D41="","",IF(D41=$N$10,$O$7,IF(E41="JUL",MROUND(ROUND(1.03*F40,0),100),IF(D41="TOTAL",SUM($F$17:F40),F40))))</f>
        <v/>
      </c>
      <c r="G41" s="34" t="str">
        <f>IF(D41="","",IF(D41="TOTAL",SUM($G$17:G40),(ROUND(F41*AJ41/100,0))))</f>
        <v/>
      </c>
      <c r="H41" s="34" t="str">
        <f>IF(D41="","",IF(D41="TOTAL",SUM($H$17:H40),(ROUND(F41*AK41/100,0))))</f>
        <v/>
      </c>
      <c r="I41" s="75">
        <f t="shared" si="17"/>
        <v>0</v>
      </c>
      <c r="J41" s="75"/>
      <c r="K41" s="34" t="str">
        <f>IF(D41="","",IF(D41=$O$10,$O$8,IF(E41="JUL",MROUND(ROUND(1.03*K40,0),100),IF(D41="TOTAL",SUM($K$17:K40),K40))))</f>
        <v/>
      </c>
      <c r="L41" s="34" t="str">
        <f>IF(D41="","",IF(D41="TOTAL",SUM($L$17:L40),(ROUND(K41*AJ41/100,0))))</f>
        <v/>
      </c>
      <c r="M41" s="34" t="str">
        <f>IF(D41="","",IF(D41="TOTAL",SUM($M$17:M40),(ROUND(K41*AK41/100,0))))</f>
        <v/>
      </c>
      <c r="N41" s="33">
        <f t="shared" si="18"/>
        <v>0</v>
      </c>
      <c r="O41" s="34" t="str">
        <f t="shared" si="3"/>
        <v/>
      </c>
      <c r="P41" s="34" t="str">
        <f t="shared" si="4"/>
        <v/>
      </c>
      <c r="Q41" s="34" t="str">
        <f t="shared" si="4"/>
        <v/>
      </c>
      <c r="R41" s="26"/>
      <c r="S41" s="33">
        <f t="shared" si="19"/>
        <v>0</v>
      </c>
      <c r="T41" s="27" t="str">
        <f>IF(D41="","",IF(D41="TOTAL",SUM($T$17:T40),IF($U$8="YES",BA41,BD41)))</f>
        <v/>
      </c>
      <c r="U41" s="34" t="str">
        <f>IF(D41="","",IF(D41="TOTAL",SUM($U$17:U40),(ROUND(S41*AM41,0))))</f>
        <v/>
      </c>
      <c r="V41" s="26" t="str">
        <f>IF(D41="","",IF(D41=$Y$9,$X$3,IF(D41="TOTAL",SUM($V$17:V40),V40)))</f>
        <v/>
      </c>
      <c r="W41" s="33" t="str">
        <f>IF(D41="","",IF(D41="TOTAL",SUM($W$17:W40),(SUM(AG42:AH42))))</f>
        <v/>
      </c>
      <c r="X41" s="33">
        <f t="shared" si="20"/>
        <v>0</v>
      </c>
      <c r="Y41" s="33">
        <f t="shared" si="21"/>
        <v>0</v>
      </c>
      <c r="Z41" s="142"/>
      <c r="AA41" s="141"/>
      <c r="AB41" s="35" t="str">
        <f t="shared" si="25"/>
        <v/>
      </c>
      <c r="AC41" s="35" t="str">
        <f t="shared" si="26"/>
        <v/>
      </c>
      <c r="AE41" s="7" t="str">
        <f t="shared" si="5"/>
        <v/>
      </c>
      <c r="AF41" s="7" t="str">
        <f t="shared" si="6"/>
        <v/>
      </c>
      <c r="AG41" s="7" t="str">
        <f t="shared" si="7"/>
        <v/>
      </c>
      <c r="AH41" s="7" t="str">
        <f t="shared" si="8"/>
        <v/>
      </c>
      <c r="AJ41" s="7" t="str">
        <f t="shared" si="9"/>
        <v/>
      </c>
      <c r="AK41" s="7" t="str">
        <f t="shared" si="10"/>
        <v/>
      </c>
      <c r="AL41" s="7" t="str">
        <f t="shared" si="22"/>
        <v/>
      </c>
      <c r="AM41" s="7" t="str">
        <f t="shared" si="11"/>
        <v/>
      </c>
      <c r="AN41" s="7" t="str">
        <f t="shared" si="12"/>
        <v/>
      </c>
      <c r="AO41" s="7" t="str">
        <f t="shared" si="13"/>
        <v/>
      </c>
      <c r="AP41" s="2">
        <v>43525</v>
      </c>
      <c r="AQ41" s="3" t="str">
        <f t="shared" si="1"/>
        <v>Mar-2019</v>
      </c>
      <c r="AR41" s="7">
        <v>12</v>
      </c>
      <c r="AS41" s="7">
        <f t="shared" si="28"/>
        <v>8</v>
      </c>
      <c r="AU41" s="7">
        <f t="shared" si="29"/>
        <v>0</v>
      </c>
      <c r="AV41" s="8">
        <f t="shared" si="14"/>
        <v>0.1</v>
      </c>
      <c r="AY41" s="7"/>
      <c r="AZ41" s="7">
        <f t="shared" si="0"/>
        <v>0</v>
      </c>
      <c r="BA41" s="7">
        <f t="shared" si="15"/>
        <v>0</v>
      </c>
      <c r="BB41" s="64" t="str">
        <f t="shared" si="2"/>
        <v>Mar-2019</v>
      </c>
      <c r="BC41" s="9">
        <v>0</v>
      </c>
      <c r="BH41" s="16">
        <v>29</v>
      </c>
    </row>
    <row r="42" spans="2:60" ht="25.5" customHeight="1" x14ac:dyDescent="0.25">
      <c r="B42" s="34" t="str">
        <f t="shared" si="27"/>
        <v/>
      </c>
      <c r="C42" s="28" t="str">
        <f t="shared" si="23"/>
        <v/>
      </c>
      <c r="D42" s="34" t="str">
        <f t="shared" si="24"/>
        <v/>
      </c>
      <c r="E42" s="34" t="str">
        <f t="shared" si="16"/>
        <v/>
      </c>
      <c r="F42" s="34" t="str">
        <f>IF(D42="","",IF(D42=$N$10,$O$7,IF(E42="JUL",MROUND(ROUND(1.03*F41,0),100),IF(D42="TOTAL",SUM($F$17:F41),F41))))</f>
        <v/>
      </c>
      <c r="G42" s="34" t="str">
        <f>IF(D42="","",IF(D42="TOTAL",SUM($G$17:G41),(ROUND(F42*AJ42/100,0))))</f>
        <v/>
      </c>
      <c r="H42" s="34" t="str">
        <f>IF(D42="","",IF(D42="TOTAL",SUM($H$17:H41),(ROUND(F42*AK42/100,0))))</f>
        <v/>
      </c>
      <c r="I42" s="75">
        <f t="shared" si="17"/>
        <v>0</v>
      </c>
      <c r="J42" s="75"/>
      <c r="K42" s="34" t="str">
        <f>IF(D42="","",IF(D42=$O$10,$O$8,IF(E42="JUL",MROUND(ROUND(1.03*K41,0),100),IF(D42="TOTAL",SUM($K$17:K41),K41))))</f>
        <v/>
      </c>
      <c r="L42" s="34" t="str">
        <f>IF(D42="","",IF(D42="TOTAL",SUM($L$17:L41),(ROUND(K42*AJ42/100,0))))</f>
        <v/>
      </c>
      <c r="M42" s="34" t="str">
        <f>IF(D42="","",IF(D42="TOTAL",SUM($M$17:M41),(ROUND(K42*AK42/100,0))))</f>
        <v/>
      </c>
      <c r="N42" s="33">
        <f t="shared" si="18"/>
        <v>0</v>
      </c>
      <c r="O42" s="34" t="str">
        <f t="shared" si="3"/>
        <v/>
      </c>
      <c r="P42" s="34" t="str">
        <f t="shared" si="4"/>
        <v/>
      </c>
      <c r="Q42" s="34" t="str">
        <f t="shared" si="4"/>
        <v/>
      </c>
      <c r="R42" s="26"/>
      <c r="S42" s="33">
        <f t="shared" si="19"/>
        <v>0</v>
      </c>
      <c r="T42" s="27" t="str">
        <f>IF(D42="","",IF(D42="TOTAL",SUM($T$17:T41),IF($U$8="YES",BA42,BD42)))</f>
        <v/>
      </c>
      <c r="U42" s="34" t="str">
        <f>IF(D42="","",IF(D42="TOTAL",SUM($U$17:U41),(ROUND(S42*AM42,0))))</f>
        <v/>
      </c>
      <c r="V42" s="26" t="str">
        <f>IF(D42="","",IF(D42=$Y$9,$X$3,IF(D42="TOTAL",SUM($V$17:V41),V41)))</f>
        <v/>
      </c>
      <c r="W42" s="33" t="str">
        <f>IF(D42="","",IF(D42="TOTAL",SUM($W$17:W41),(SUM(AG43:AH43))))</f>
        <v/>
      </c>
      <c r="X42" s="33">
        <f t="shared" si="20"/>
        <v>0</v>
      </c>
      <c r="Y42" s="33">
        <f t="shared" si="21"/>
        <v>0</v>
      </c>
      <c r="Z42" s="142"/>
      <c r="AA42" s="141"/>
      <c r="AB42" s="35" t="str">
        <f t="shared" si="25"/>
        <v/>
      </c>
      <c r="AC42" s="35" t="str">
        <f t="shared" si="26"/>
        <v/>
      </c>
      <c r="AE42" s="7" t="str">
        <f t="shared" si="5"/>
        <v/>
      </c>
      <c r="AF42" s="7" t="str">
        <f t="shared" si="6"/>
        <v/>
      </c>
      <c r="AG42" s="7" t="str">
        <f t="shared" si="7"/>
        <v/>
      </c>
      <c r="AH42" s="7" t="str">
        <f t="shared" si="8"/>
        <v/>
      </c>
      <c r="AJ42" s="7" t="str">
        <f t="shared" si="9"/>
        <v/>
      </c>
      <c r="AK42" s="7" t="str">
        <f t="shared" si="10"/>
        <v/>
      </c>
      <c r="AL42" s="7" t="str">
        <f t="shared" si="22"/>
        <v/>
      </c>
      <c r="AM42" s="7" t="str">
        <f t="shared" si="11"/>
        <v/>
      </c>
      <c r="AN42" s="7" t="str">
        <f t="shared" si="12"/>
        <v/>
      </c>
      <c r="AO42" s="7" t="str">
        <f t="shared" si="13"/>
        <v/>
      </c>
      <c r="AP42" s="2">
        <v>43556</v>
      </c>
      <c r="AQ42" s="3" t="str">
        <f t="shared" si="1"/>
        <v>Apr-2019</v>
      </c>
      <c r="AR42" s="7">
        <v>12</v>
      </c>
      <c r="AS42" s="7">
        <f t="shared" si="28"/>
        <v>8</v>
      </c>
      <c r="AU42" s="7">
        <f t="shared" si="29"/>
        <v>0</v>
      </c>
      <c r="AV42" s="8">
        <f t="shared" si="14"/>
        <v>0.1</v>
      </c>
      <c r="AY42" s="7"/>
      <c r="AZ42" s="7">
        <f t="shared" si="0"/>
        <v>0</v>
      </c>
      <c r="BA42" s="7">
        <f t="shared" si="15"/>
        <v>0</v>
      </c>
      <c r="BB42" s="64" t="str">
        <f t="shared" si="2"/>
        <v>Apr-2019</v>
      </c>
      <c r="BC42" s="9">
        <v>0</v>
      </c>
      <c r="BH42" s="16">
        <v>30</v>
      </c>
    </row>
    <row r="43" spans="2:60" ht="25.5" customHeight="1" x14ac:dyDescent="0.25">
      <c r="B43" s="34" t="str">
        <f t="shared" si="27"/>
        <v/>
      </c>
      <c r="C43" s="28" t="str">
        <f t="shared" si="23"/>
        <v/>
      </c>
      <c r="D43" s="34" t="str">
        <f t="shared" si="24"/>
        <v/>
      </c>
      <c r="E43" s="34" t="str">
        <f t="shared" si="16"/>
        <v/>
      </c>
      <c r="F43" s="34" t="str">
        <f>IF(D43="","",IF(D43=$N$10,$O$7,IF(E43="JUL",MROUND(ROUND(1.03*F42,0),100),IF(D43="TOTAL",SUM($F$17:F42),F42))))</f>
        <v/>
      </c>
      <c r="G43" s="34" t="str">
        <f>IF(D43="","",IF(D43="TOTAL",SUM($G$17:G42),(ROUND(F43*AJ43/100,0))))</f>
        <v/>
      </c>
      <c r="H43" s="34" t="str">
        <f>IF(D43="","",IF(D43="TOTAL",SUM($H$17:H42),(ROUND(F43*AK43/100,0))))</f>
        <v/>
      </c>
      <c r="I43" s="75">
        <f t="shared" si="17"/>
        <v>0</v>
      </c>
      <c r="J43" s="75"/>
      <c r="K43" s="34" t="str">
        <f>IF(D43="","",IF(D43=$O$10,$O$8,IF(E43="JUL",MROUND(ROUND(1.03*K42,0),100),IF(D43="TOTAL",SUM($K$17:K42),K42))))</f>
        <v/>
      </c>
      <c r="L43" s="34" t="str">
        <f>IF(D43="","",IF(D43="TOTAL",SUM($L$17:L42),(ROUND(K43*AJ43/100,0))))</f>
        <v/>
      </c>
      <c r="M43" s="34" t="str">
        <f>IF(D43="","",IF(D43="TOTAL",SUM($M$17:M42),(ROUND(K43*AK43/100,0))))</f>
        <v/>
      </c>
      <c r="N43" s="33">
        <f t="shared" si="18"/>
        <v>0</v>
      </c>
      <c r="O43" s="34" t="str">
        <f t="shared" si="3"/>
        <v/>
      </c>
      <c r="P43" s="34" t="str">
        <f t="shared" si="4"/>
        <v/>
      </c>
      <c r="Q43" s="34" t="str">
        <f t="shared" si="4"/>
        <v/>
      </c>
      <c r="R43" s="26"/>
      <c r="S43" s="33">
        <f t="shared" si="19"/>
        <v>0</v>
      </c>
      <c r="T43" s="27" t="str">
        <f>IF(D43="","",IF(D43="TOTAL",SUM($T$17:T42),IF($U$8="YES",BA43,BD43)))</f>
        <v/>
      </c>
      <c r="U43" s="34" t="str">
        <f>IF(D43="","",IF(D43="TOTAL",SUM($U$17:U42),(ROUND(S43*AM43,0))))</f>
        <v/>
      </c>
      <c r="V43" s="26" t="str">
        <f>IF(D43="","",IF(D43=$Y$9,$X$3,IF(D43="TOTAL",SUM($V$17:V42),V42)))</f>
        <v/>
      </c>
      <c r="W43" s="33" t="str">
        <f>IF(D43="","",IF(D43="TOTAL",SUM($W$17:W42),(SUM(AG44:AH44))))</f>
        <v/>
      </c>
      <c r="X43" s="33">
        <f t="shared" si="20"/>
        <v>0</v>
      </c>
      <c r="Y43" s="33">
        <f t="shared" si="21"/>
        <v>0</v>
      </c>
      <c r="Z43" s="142"/>
      <c r="AA43" s="141"/>
      <c r="AB43" s="35" t="str">
        <f t="shared" si="25"/>
        <v/>
      </c>
      <c r="AC43" s="35" t="str">
        <f t="shared" si="26"/>
        <v/>
      </c>
      <c r="AE43" s="7" t="str">
        <f t="shared" si="5"/>
        <v/>
      </c>
      <c r="AF43" s="7" t="str">
        <f t="shared" si="6"/>
        <v/>
      </c>
      <c r="AG43" s="7" t="str">
        <f t="shared" si="7"/>
        <v/>
      </c>
      <c r="AH43" s="7" t="str">
        <f t="shared" si="8"/>
        <v/>
      </c>
      <c r="AJ43" s="7" t="str">
        <f t="shared" si="9"/>
        <v/>
      </c>
      <c r="AK43" s="7" t="str">
        <f t="shared" si="10"/>
        <v/>
      </c>
      <c r="AL43" s="7" t="str">
        <f t="shared" si="22"/>
        <v/>
      </c>
      <c r="AM43" s="7" t="str">
        <f t="shared" si="11"/>
        <v/>
      </c>
      <c r="AN43" s="7" t="str">
        <f t="shared" si="12"/>
        <v/>
      </c>
      <c r="AO43" s="7" t="str">
        <f t="shared" si="13"/>
        <v/>
      </c>
      <c r="AP43" s="2">
        <v>43586</v>
      </c>
      <c r="AQ43" s="3" t="str">
        <f t="shared" si="1"/>
        <v>May-2019</v>
      </c>
      <c r="AR43" s="7">
        <v>12</v>
      </c>
      <c r="AS43" s="7">
        <f t="shared" si="28"/>
        <v>8</v>
      </c>
      <c r="AU43" s="7">
        <f t="shared" si="29"/>
        <v>0</v>
      </c>
      <c r="AV43" s="8">
        <f t="shared" si="14"/>
        <v>0.1</v>
      </c>
      <c r="AY43" s="7"/>
      <c r="AZ43" s="7">
        <f t="shared" si="0"/>
        <v>0</v>
      </c>
      <c r="BA43" s="7">
        <f t="shared" si="15"/>
        <v>0</v>
      </c>
      <c r="BB43" s="64" t="str">
        <f t="shared" si="2"/>
        <v>May-2019</v>
      </c>
      <c r="BC43" s="9">
        <v>0</v>
      </c>
      <c r="BH43" s="16">
        <v>31</v>
      </c>
    </row>
    <row r="44" spans="2:60" ht="25.5" customHeight="1" x14ac:dyDescent="0.25">
      <c r="B44" s="34" t="str">
        <f t="shared" si="27"/>
        <v/>
      </c>
      <c r="C44" s="28" t="str">
        <f t="shared" si="23"/>
        <v/>
      </c>
      <c r="D44" s="34" t="str">
        <f t="shared" si="24"/>
        <v/>
      </c>
      <c r="E44" s="34" t="str">
        <f t="shared" si="16"/>
        <v/>
      </c>
      <c r="F44" s="34" t="str">
        <f>IF(D44="","",IF(D44=$N$10,$O$7,IF(E44="JUL",MROUND(ROUND(1.03*F43,0),100),IF(D44="TOTAL",SUM($F$17:F43),F43))))</f>
        <v/>
      </c>
      <c r="G44" s="34" t="str">
        <f>IF(D44="","",IF(D44="TOTAL",SUM($G$17:G43),(ROUND(F44*AJ44/100,0))))</f>
        <v/>
      </c>
      <c r="H44" s="34" t="str">
        <f>IF(D44="","",IF(D44="TOTAL",SUM($H$17:H43),(ROUND(F44*AK44/100,0))))</f>
        <v/>
      </c>
      <c r="I44" s="75">
        <f t="shared" si="17"/>
        <v>0</v>
      </c>
      <c r="J44" s="75"/>
      <c r="K44" s="34" t="str">
        <f>IF(D44="","",IF(D44=$O$10,$O$8,IF(E44="JUL",MROUND(ROUND(1.03*K43,0),100),IF(D44="TOTAL",SUM($K$17:K43),K43))))</f>
        <v/>
      </c>
      <c r="L44" s="34" t="str">
        <f>IF(D44="","",IF(D44="TOTAL",SUM($L$17:L43),(ROUND(K44*AJ44/100,0))))</f>
        <v/>
      </c>
      <c r="M44" s="34" t="str">
        <f>IF(D44="","",IF(D44="TOTAL",SUM($M$17:M43),(ROUND(K44*AK44/100,0))))</f>
        <v/>
      </c>
      <c r="N44" s="33">
        <f t="shared" si="18"/>
        <v>0</v>
      </c>
      <c r="O44" s="34" t="str">
        <f t="shared" si="3"/>
        <v/>
      </c>
      <c r="P44" s="34" t="str">
        <f t="shared" si="4"/>
        <v/>
      </c>
      <c r="Q44" s="34" t="str">
        <f t="shared" si="4"/>
        <v/>
      </c>
      <c r="R44" s="26"/>
      <c r="S44" s="33">
        <f t="shared" si="19"/>
        <v>0</v>
      </c>
      <c r="T44" s="27" t="str">
        <f>IF(D44="","",IF(D44="TOTAL",SUM($T$17:T43),IF($U$8="YES",BA44,BD44)))</f>
        <v/>
      </c>
      <c r="U44" s="34" t="str">
        <f>IF(D44="","",IF(D44="TOTAL",SUM($U$17:U43),(ROUND(S44*AM44,0))))</f>
        <v/>
      </c>
      <c r="V44" s="26" t="str">
        <f>IF(D44="","",IF(D44=$Y$9,$X$3,IF(D44="TOTAL",SUM($V$17:V43),V43)))</f>
        <v/>
      </c>
      <c r="W44" s="33" t="str">
        <f>IF(D44="","",IF(D44="TOTAL",SUM($W$17:W43),(SUM(AG45:AH45))))</f>
        <v/>
      </c>
      <c r="X44" s="33">
        <f t="shared" si="20"/>
        <v>0</v>
      </c>
      <c r="Y44" s="33">
        <f t="shared" si="21"/>
        <v>0</v>
      </c>
      <c r="Z44" s="142"/>
      <c r="AA44" s="141"/>
      <c r="AB44" s="35" t="str">
        <f t="shared" si="25"/>
        <v/>
      </c>
      <c r="AC44" s="35" t="str">
        <f t="shared" si="26"/>
        <v/>
      </c>
      <c r="AE44" s="7" t="str">
        <f t="shared" si="5"/>
        <v/>
      </c>
      <c r="AF44" s="7" t="str">
        <f t="shared" si="6"/>
        <v/>
      </c>
      <c r="AG44" s="7" t="str">
        <f t="shared" si="7"/>
        <v/>
      </c>
      <c r="AH44" s="7" t="str">
        <f t="shared" si="8"/>
        <v/>
      </c>
      <c r="AJ44" s="7" t="str">
        <f t="shared" si="9"/>
        <v/>
      </c>
      <c r="AK44" s="7" t="str">
        <f t="shared" si="10"/>
        <v/>
      </c>
      <c r="AL44" s="7" t="str">
        <f t="shared" si="22"/>
        <v/>
      </c>
      <c r="AM44" s="7" t="str">
        <f t="shared" si="11"/>
        <v/>
      </c>
      <c r="AN44" s="7" t="str">
        <f t="shared" si="12"/>
        <v/>
      </c>
      <c r="AO44" s="7" t="str">
        <f t="shared" si="13"/>
        <v/>
      </c>
      <c r="AP44" s="2">
        <v>43617</v>
      </c>
      <c r="AQ44" s="3" t="str">
        <f t="shared" si="1"/>
        <v>Jun-2019</v>
      </c>
      <c r="AR44" s="7">
        <v>12</v>
      </c>
      <c r="AS44" s="7">
        <f t="shared" si="28"/>
        <v>8</v>
      </c>
      <c r="AU44" s="7">
        <f t="shared" si="29"/>
        <v>0</v>
      </c>
      <c r="AV44" s="8">
        <f t="shared" si="14"/>
        <v>0.1</v>
      </c>
      <c r="AY44" s="7"/>
      <c r="AZ44" s="7">
        <f t="shared" si="0"/>
        <v>0</v>
      </c>
      <c r="BA44" s="7">
        <f t="shared" si="15"/>
        <v>0</v>
      </c>
      <c r="BB44" s="64" t="str">
        <f t="shared" si="2"/>
        <v>Jun-2019</v>
      </c>
      <c r="BC44" s="9">
        <v>0</v>
      </c>
    </row>
    <row r="45" spans="2:60" ht="25.5" customHeight="1" x14ac:dyDescent="0.25">
      <c r="B45" s="34" t="str">
        <f t="shared" si="27"/>
        <v/>
      </c>
      <c r="C45" s="28" t="str">
        <f t="shared" si="23"/>
        <v/>
      </c>
      <c r="D45" s="34" t="str">
        <f t="shared" si="24"/>
        <v/>
      </c>
      <c r="E45" s="34" t="str">
        <f t="shared" si="16"/>
        <v/>
      </c>
      <c r="F45" s="34" t="str">
        <f>IF(D45="","",IF(D45=$N$10,$O$7,IF(E45="JUL",MROUND(ROUND(1.03*F44,0),100),IF(D45="TOTAL",SUM($F$17:F44),F44))))</f>
        <v/>
      </c>
      <c r="G45" s="34" t="str">
        <f>IF(D45="","",IF(D45="TOTAL",SUM($G$17:G44),(ROUND(F45*AJ45/100,0))))</f>
        <v/>
      </c>
      <c r="H45" s="34" t="str">
        <f>IF(D45="","",IF(D45="TOTAL",SUM($H$17:H44),(ROUND(F45*AK45/100,0))))</f>
        <v/>
      </c>
      <c r="I45" s="75">
        <f t="shared" si="17"/>
        <v>0</v>
      </c>
      <c r="J45" s="75"/>
      <c r="K45" s="34" t="str">
        <f>IF(D45="","",IF(D45=$O$10,$O$8,IF(E45="JUL",MROUND(ROUND(1.03*K44,0),100),IF(D45="TOTAL",SUM($K$17:K44),K44))))</f>
        <v/>
      </c>
      <c r="L45" s="34" t="str">
        <f>IF(D45="","",IF(D45="TOTAL",SUM($L$17:L44),(ROUND(K45*AJ45/100,0))))</f>
        <v/>
      </c>
      <c r="M45" s="34" t="str">
        <f>IF(D45="","",IF(D45="TOTAL",SUM($M$17:M44),(ROUND(K45*AK45/100,0))))</f>
        <v/>
      </c>
      <c r="N45" s="33">
        <f t="shared" si="18"/>
        <v>0</v>
      </c>
      <c r="O45" s="34" t="str">
        <f t="shared" si="3"/>
        <v/>
      </c>
      <c r="P45" s="34" t="str">
        <f t="shared" si="4"/>
        <v/>
      </c>
      <c r="Q45" s="34" t="str">
        <f t="shared" si="4"/>
        <v/>
      </c>
      <c r="R45" s="26"/>
      <c r="S45" s="33">
        <f t="shared" si="19"/>
        <v>0</v>
      </c>
      <c r="T45" s="27" t="str">
        <f>IF(D45="","",IF(D45="TOTAL",SUM($T$17:T44),IF($U$8="YES",BA45,BD45)))</f>
        <v/>
      </c>
      <c r="U45" s="34" t="str">
        <f>IF(D45="","",IF(D45="TOTAL",SUM($U$17:U44),(ROUND(S45*AM45,0))))</f>
        <v/>
      </c>
      <c r="V45" s="26" t="str">
        <f>IF(D45="","",IF(D45=$Y$9,$X$3,IF(D45="TOTAL",SUM($V$17:V44),V44)))</f>
        <v/>
      </c>
      <c r="W45" s="33" t="str">
        <f>IF(D45="","",IF(D45="TOTAL",SUM($W$17:W44),(SUM(AG46:AH46))))</f>
        <v/>
      </c>
      <c r="X45" s="33">
        <f t="shared" si="20"/>
        <v>0</v>
      </c>
      <c r="Y45" s="33">
        <f t="shared" si="21"/>
        <v>0</v>
      </c>
      <c r="Z45" s="142"/>
      <c r="AA45" s="141"/>
      <c r="AB45" s="35" t="str">
        <f t="shared" si="25"/>
        <v/>
      </c>
      <c r="AC45" s="35" t="str">
        <f t="shared" si="26"/>
        <v/>
      </c>
      <c r="AE45" s="7" t="str">
        <f t="shared" si="5"/>
        <v/>
      </c>
      <c r="AF45" s="7" t="str">
        <f t="shared" si="6"/>
        <v/>
      </c>
      <c r="AG45" s="7" t="str">
        <f t="shared" si="7"/>
        <v/>
      </c>
      <c r="AH45" s="7" t="str">
        <f t="shared" si="8"/>
        <v/>
      </c>
      <c r="AJ45" s="7" t="str">
        <f t="shared" si="9"/>
        <v/>
      </c>
      <c r="AK45" s="7" t="str">
        <f t="shared" si="10"/>
        <v/>
      </c>
      <c r="AL45" s="7" t="str">
        <f t="shared" si="22"/>
        <v/>
      </c>
      <c r="AM45" s="7" t="str">
        <f t="shared" si="11"/>
        <v/>
      </c>
      <c r="AN45" s="7" t="str">
        <f t="shared" si="12"/>
        <v/>
      </c>
      <c r="AO45" s="7" t="str">
        <f t="shared" si="13"/>
        <v/>
      </c>
      <c r="AP45" s="2">
        <v>43647</v>
      </c>
      <c r="AQ45" s="3" t="str">
        <f t="shared" si="1"/>
        <v>Jul-2019</v>
      </c>
      <c r="AR45" s="7">
        <v>17</v>
      </c>
      <c r="AS45" s="7">
        <f t="shared" si="28"/>
        <v>8</v>
      </c>
      <c r="AT45" s="7">
        <v>5</v>
      </c>
      <c r="AU45" s="7">
        <f t="shared" si="29"/>
        <v>0</v>
      </c>
      <c r="AV45" s="8">
        <f t="shared" si="14"/>
        <v>0.1</v>
      </c>
      <c r="AY45" s="7"/>
      <c r="AZ45" s="7">
        <f t="shared" si="0"/>
        <v>0</v>
      </c>
      <c r="BA45" s="7">
        <f t="shared" si="15"/>
        <v>0</v>
      </c>
      <c r="BB45" s="64" t="str">
        <f t="shared" si="2"/>
        <v>Jul-2019</v>
      </c>
      <c r="BC45" s="9">
        <v>0</v>
      </c>
    </row>
    <row r="46" spans="2:60" ht="25.5" customHeight="1" x14ac:dyDescent="0.25">
      <c r="B46" s="34" t="str">
        <f t="shared" si="27"/>
        <v/>
      </c>
      <c r="C46" s="28" t="str">
        <f t="shared" si="23"/>
        <v/>
      </c>
      <c r="D46" s="34" t="str">
        <f t="shared" si="24"/>
        <v/>
      </c>
      <c r="E46" s="34" t="str">
        <f t="shared" si="16"/>
        <v/>
      </c>
      <c r="F46" s="34" t="str">
        <f>IF(D46="","",IF(D46=$N$10,$O$7,IF(E46="JUL",MROUND(ROUND(1.03*F45,0),100),IF(D46="TOTAL",SUM($F$17:F45),F45))))</f>
        <v/>
      </c>
      <c r="G46" s="34" t="str">
        <f>IF(D46="","",IF(D46="TOTAL",SUM($G$17:G45),(ROUND(F46*AJ46/100,0))))</f>
        <v/>
      </c>
      <c r="H46" s="34" t="str">
        <f>IF(D46="","",IF(D46="TOTAL",SUM($H$17:H45),(ROUND(F46*AK46/100,0))))</f>
        <v/>
      </c>
      <c r="I46" s="75">
        <f t="shared" si="17"/>
        <v>0</v>
      </c>
      <c r="J46" s="75"/>
      <c r="K46" s="34" t="str">
        <f>IF(D46="","",IF(D46=$O$10,$O$8,IF(E46="JUL",MROUND(ROUND(1.03*K45,0),100),IF(D46="TOTAL",SUM($K$17:K45),K45))))</f>
        <v/>
      </c>
      <c r="L46" s="34" t="str">
        <f>IF(D46="","",IF(D46="TOTAL",SUM($L$17:L45),(ROUND(K46*AJ46/100,0))))</f>
        <v/>
      </c>
      <c r="M46" s="34" t="str">
        <f>IF(D46="","",IF(D46="TOTAL",SUM($M$17:M45),(ROUND(K46*AK46/100,0))))</f>
        <v/>
      </c>
      <c r="N46" s="33">
        <f t="shared" si="18"/>
        <v>0</v>
      </c>
      <c r="O46" s="34" t="str">
        <f t="shared" si="3"/>
        <v/>
      </c>
      <c r="P46" s="34" t="str">
        <f t="shared" si="4"/>
        <v/>
      </c>
      <c r="Q46" s="34" t="str">
        <f t="shared" si="4"/>
        <v/>
      </c>
      <c r="R46" s="26"/>
      <c r="S46" s="33">
        <f t="shared" si="19"/>
        <v>0</v>
      </c>
      <c r="T46" s="27" t="str">
        <f>IF(D46="","",IF(D46="TOTAL",SUM($T$17:T45),IF($U$8="YES",BA46,BD46)))</f>
        <v/>
      </c>
      <c r="U46" s="34" t="str">
        <f>IF(D46="","",IF(D46="TOTAL",SUM($U$17:U45),(ROUND(S46*AM46,0))))</f>
        <v/>
      </c>
      <c r="V46" s="26" t="str">
        <f>IF(D46="","",IF(D46=$Y$9,$X$3,IF(D46="TOTAL",SUM($V$17:V45),V45)))</f>
        <v/>
      </c>
      <c r="W46" s="33" t="str">
        <f>IF(D46="","",IF(D46="TOTAL",SUM($W$17:W45),(SUM(AG47:AH47))))</f>
        <v/>
      </c>
      <c r="X46" s="33">
        <f t="shared" si="20"/>
        <v>0</v>
      </c>
      <c r="Y46" s="33">
        <f t="shared" si="21"/>
        <v>0</v>
      </c>
      <c r="Z46" s="142"/>
      <c r="AA46" s="141"/>
      <c r="AB46" s="35" t="str">
        <f t="shared" si="25"/>
        <v/>
      </c>
      <c r="AC46" s="35" t="str">
        <f t="shared" si="26"/>
        <v/>
      </c>
      <c r="AE46" s="7" t="str">
        <f t="shared" si="5"/>
        <v/>
      </c>
      <c r="AF46" s="7" t="str">
        <f t="shared" si="6"/>
        <v/>
      </c>
      <c r="AG46" s="7" t="str">
        <f t="shared" si="7"/>
        <v/>
      </c>
      <c r="AH46" s="7" t="str">
        <f t="shared" si="8"/>
        <v/>
      </c>
      <c r="AJ46" s="7" t="str">
        <f t="shared" si="9"/>
        <v/>
      </c>
      <c r="AK46" s="7" t="str">
        <f t="shared" si="10"/>
        <v/>
      </c>
      <c r="AL46" s="7" t="str">
        <f t="shared" si="22"/>
        <v/>
      </c>
      <c r="AM46" s="7" t="str">
        <f t="shared" si="11"/>
        <v/>
      </c>
      <c r="AN46" s="7" t="str">
        <f t="shared" si="12"/>
        <v/>
      </c>
      <c r="AO46" s="7" t="str">
        <f t="shared" si="13"/>
        <v/>
      </c>
      <c r="AP46" s="2">
        <v>43678</v>
      </c>
      <c r="AQ46" s="3" t="str">
        <f t="shared" si="1"/>
        <v>Aug-2019</v>
      </c>
      <c r="AR46" s="7">
        <v>17</v>
      </c>
      <c r="AS46" s="7">
        <f t="shared" si="28"/>
        <v>8</v>
      </c>
      <c r="AT46" s="7">
        <v>5</v>
      </c>
      <c r="AU46" s="7">
        <f t="shared" si="29"/>
        <v>0</v>
      </c>
      <c r="AV46" s="8">
        <f t="shared" si="14"/>
        <v>0.1</v>
      </c>
      <c r="AY46" s="7"/>
      <c r="AZ46" s="7">
        <f t="shared" si="0"/>
        <v>0</v>
      </c>
      <c r="BA46" s="7">
        <f t="shared" si="15"/>
        <v>0</v>
      </c>
      <c r="BB46" s="64" t="str">
        <f t="shared" si="2"/>
        <v>Aug-2019</v>
      </c>
      <c r="BC46" s="9">
        <v>0</v>
      </c>
    </row>
    <row r="47" spans="2:60" ht="25.5" customHeight="1" x14ac:dyDescent="0.25">
      <c r="B47" s="34" t="str">
        <f t="shared" si="27"/>
        <v/>
      </c>
      <c r="C47" s="28" t="str">
        <f t="shared" si="23"/>
        <v/>
      </c>
      <c r="D47" s="34" t="str">
        <f t="shared" si="24"/>
        <v/>
      </c>
      <c r="E47" s="34" t="str">
        <f t="shared" si="16"/>
        <v/>
      </c>
      <c r="F47" s="34" t="str">
        <f>IF(D47="","",IF(D47=$N$10,$O$7,IF(E47="JUL",MROUND(ROUND(1.03*F46,0),100),IF(D47="TOTAL",SUM($F$17:F46),F46))))</f>
        <v/>
      </c>
      <c r="G47" s="34" t="str">
        <f>IF(D47="","",IF(D47="TOTAL",SUM($G$17:G46),(ROUND(F47*AJ47/100,0))))</f>
        <v/>
      </c>
      <c r="H47" s="34" t="str">
        <f>IF(D47="","",IF(D47="TOTAL",SUM($H$17:H46),(ROUND(F47*AK47/100,0))))</f>
        <v/>
      </c>
      <c r="I47" s="75">
        <f t="shared" si="17"/>
        <v>0</v>
      </c>
      <c r="J47" s="75"/>
      <c r="K47" s="34" t="str">
        <f>IF(D47="","",IF(D47=$O$10,$O$8,IF(E47="JUL",MROUND(ROUND(1.03*K46,0),100),IF(D47="TOTAL",SUM($K$17:K46),K46))))</f>
        <v/>
      </c>
      <c r="L47" s="34" t="str">
        <f>IF(D47="","",IF(D47="TOTAL",SUM($L$17:L46),(ROUND(K47*AJ47/100,0))))</f>
        <v/>
      </c>
      <c r="M47" s="34" t="str">
        <f>IF(D47="","",IF(D47="TOTAL",SUM($M$17:M46),(ROUND(K47*AK47/100,0))))</f>
        <v/>
      </c>
      <c r="N47" s="33">
        <f t="shared" si="18"/>
        <v>0</v>
      </c>
      <c r="O47" s="34" t="str">
        <f t="shared" si="3"/>
        <v/>
      </c>
      <c r="P47" s="34" t="str">
        <f t="shared" si="4"/>
        <v/>
      </c>
      <c r="Q47" s="34" t="str">
        <f t="shared" si="4"/>
        <v/>
      </c>
      <c r="R47" s="26"/>
      <c r="S47" s="33">
        <f t="shared" si="19"/>
        <v>0</v>
      </c>
      <c r="T47" s="27" t="str">
        <f>IF(D47="","",IF(D47="TOTAL",SUM($T$17:T46),IF($U$8="YES",BA47,BD47)))</f>
        <v/>
      </c>
      <c r="U47" s="34" t="str">
        <f>IF(D47="","",IF(D47="TOTAL",SUM($U$17:U46),(ROUND(S47*AM47,0))))</f>
        <v/>
      </c>
      <c r="V47" s="26" t="str">
        <f>IF(D47="","",IF(D47=$Y$9,$X$3,IF(D47="TOTAL",SUM($V$17:V46),V46)))</f>
        <v/>
      </c>
      <c r="W47" s="33" t="str">
        <f>IF(D47="","",IF(D47="TOTAL",SUM($W$17:W46),(SUM(AG48:AH48))))</f>
        <v/>
      </c>
      <c r="X47" s="33">
        <f t="shared" si="20"/>
        <v>0</v>
      </c>
      <c r="Y47" s="33">
        <f t="shared" si="21"/>
        <v>0</v>
      </c>
      <c r="Z47" s="142"/>
      <c r="AA47" s="141"/>
      <c r="AB47" s="35" t="str">
        <f t="shared" si="25"/>
        <v/>
      </c>
      <c r="AC47" s="35" t="str">
        <f t="shared" si="26"/>
        <v/>
      </c>
      <c r="AE47" s="7" t="str">
        <f t="shared" si="5"/>
        <v/>
      </c>
      <c r="AF47" s="7" t="str">
        <f t="shared" si="6"/>
        <v/>
      </c>
      <c r="AG47" s="7" t="str">
        <f t="shared" si="7"/>
        <v/>
      </c>
      <c r="AH47" s="7" t="str">
        <f t="shared" si="8"/>
        <v/>
      </c>
      <c r="AJ47" s="7" t="str">
        <f t="shared" si="9"/>
        <v/>
      </c>
      <c r="AK47" s="7" t="str">
        <f t="shared" si="10"/>
        <v/>
      </c>
      <c r="AL47" s="7" t="str">
        <f t="shared" si="22"/>
        <v/>
      </c>
      <c r="AM47" s="7" t="str">
        <f t="shared" si="11"/>
        <v/>
      </c>
      <c r="AN47" s="7" t="str">
        <f t="shared" si="12"/>
        <v/>
      </c>
      <c r="AO47" s="7" t="str">
        <f t="shared" si="13"/>
        <v/>
      </c>
      <c r="AP47" s="2">
        <v>43709</v>
      </c>
      <c r="AQ47" s="3" t="str">
        <f t="shared" si="1"/>
        <v>Sep-2019</v>
      </c>
      <c r="AR47" s="7">
        <v>17</v>
      </c>
      <c r="AS47" s="7">
        <f t="shared" si="28"/>
        <v>8</v>
      </c>
      <c r="AT47" s="7">
        <v>5</v>
      </c>
      <c r="AU47" s="7">
        <f t="shared" si="29"/>
        <v>0</v>
      </c>
      <c r="AV47" s="8">
        <f t="shared" si="14"/>
        <v>0.1</v>
      </c>
      <c r="AY47" s="7"/>
      <c r="AZ47" s="7">
        <f t="shared" ref="AZ47:AZ68" si="30">IF($Y$6="REGULAR",$V$5,0)</f>
        <v>0</v>
      </c>
      <c r="BA47" s="7">
        <f t="shared" si="15"/>
        <v>0</v>
      </c>
      <c r="BB47" s="64" t="str">
        <f t="shared" si="2"/>
        <v>Sep-2019</v>
      </c>
      <c r="BC47" s="9">
        <v>0</v>
      </c>
    </row>
    <row r="48" spans="2:60" ht="25.5" customHeight="1" x14ac:dyDescent="0.25">
      <c r="B48" s="34" t="str">
        <f t="shared" si="27"/>
        <v/>
      </c>
      <c r="C48" s="28" t="str">
        <f t="shared" si="23"/>
        <v/>
      </c>
      <c r="D48" s="34" t="str">
        <f t="shared" si="24"/>
        <v/>
      </c>
      <c r="E48" s="34" t="str">
        <f t="shared" si="16"/>
        <v/>
      </c>
      <c r="F48" s="34" t="str">
        <f>IF(D48="","",IF(D48=$N$10,$O$7,IF(E48="JUL",MROUND(ROUND(1.03*F47,0),100),IF(D48="TOTAL",SUM($F$17:F47),F47))))</f>
        <v/>
      </c>
      <c r="G48" s="34" t="str">
        <f>IF(D48="","",IF(D48="TOTAL",SUM($G$17:G47),(ROUND(F48*AJ48/100,0))))</f>
        <v/>
      </c>
      <c r="H48" s="34" t="str">
        <f>IF(D48="","",IF(D48="TOTAL",SUM($H$17:H47),(ROUND(F48*AK48/100,0))))</f>
        <v/>
      </c>
      <c r="I48" s="75">
        <f t="shared" si="17"/>
        <v>0</v>
      </c>
      <c r="J48" s="75"/>
      <c r="K48" s="34" t="str">
        <f>IF(D48="","",IF(D48=$O$10,$O$8,IF(E48="JUL",MROUND(ROUND(1.03*K47,0),100),IF(D48="TOTAL",SUM($K$17:K47),K47))))</f>
        <v/>
      </c>
      <c r="L48" s="34" t="str">
        <f>IF(D48="","",IF(D48="TOTAL",SUM($L$17:L47),(ROUND(K48*AJ48/100,0))))</f>
        <v/>
      </c>
      <c r="M48" s="34" t="str">
        <f>IF(D48="","",IF(D48="TOTAL",SUM($M$17:M47),(ROUND(K48*AK48/100,0))))</f>
        <v/>
      </c>
      <c r="N48" s="33">
        <f t="shared" si="18"/>
        <v>0</v>
      </c>
      <c r="O48" s="34" t="str">
        <f t="shared" si="3"/>
        <v/>
      </c>
      <c r="P48" s="34" t="str">
        <f t="shared" si="4"/>
        <v/>
      </c>
      <c r="Q48" s="34" t="str">
        <f t="shared" si="4"/>
        <v/>
      </c>
      <c r="R48" s="26"/>
      <c r="S48" s="33">
        <f t="shared" si="19"/>
        <v>0</v>
      </c>
      <c r="T48" s="27" t="str">
        <f>IF(D48="","",IF(D48="TOTAL",SUM($T$17:T47),IF($U$8="YES",BA48,BD48)))</f>
        <v/>
      </c>
      <c r="U48" s="34" t="str">
        <f>IF(D48="","",IF(D48="TOTAL",SUM($U$17:U47),(ROUND(S48*AM48,0))))</f>
        <v/>
      </c>
      <c r="V48" s="26" t="str">
        <f>IF(D48="","",IF(D48=$Y$9,$X$3,IF(D48="TOTAL",SUM($V$17:V47),V47)))</f>
        <v/>
      </c>
      <c r="W48" s="33" t="str">
        <f>IF(D48="","",IF(D48="TOTAL",SUM($W$17:W47),(SUM(AG49:AH49))))</f>
        <v/>
      </c>
      <c r="X48" s="33">
        <f t="shared" si="20"/>
        <v>0</v>
      </c>
      <c r="Y48" s="33">
        <f t="shared" si="21"/>
        <v>0</v>
      </c>
      <c r="Z48" s="142"/>
      <c r="AA48" s="141"/>
      <c r="AB48" s="35" t="str">
        <f t="shared" si="25"/>
        <v/>
      </c>
      <c r="AC48" s="35" t="str">
        <f t="shared" si="26"/>
        <v/>
      </c>
      <c r="AE48" s="7" t="str">
        <f t="shared" si="5"/>
        <v/>
      </c>
      <c r="AF48" s="7" t="str">
        <f t="shared" si="6"/>
        <v/>
      </c>
      <c r="AG48" s="7" t="str">
        <f t="shared" si="7"/>
        <v/>
      </c>
      <c r="AH48" s="7" t="str">
        <f t="shared" si="8"/>
        <v/>
      </c>
      <c r="AJ48" s="7" t="str">
        <f t="shared" si="9"/>
        <v/>
      </c>
      <c r="AK48" s="7" t="str">
        <f t="shared" si="10"/>
        <v/>
      </c>
      <c r="AL48" s="7" t="str">
        <f t="shared" si="22"/>
        <v/>
      </c>
      <c r="AM48" s="7" t="str">
        <f t="shared" si="11"/>
        <v/>
      </c>
      <c r="AN48" s="7" t="str">
        <f t="shared" si="12"/>
        <v/>
      </c>
      <c r="AO48" s="7" t="str">
        <f t="shared" si="13"/>
        <v/>
      </c>
      <c r="AP48" s="2">
        <v>43739</v>
      </c>
      <c r="AQ48" s="3" t="str">
        <f t="shared" si="1"/>
        <v>Oct-2019</v>
      </c>
      <c r="AR48" s="7">
        <v>17</v>
      </c>
      <c r="AS48" s="7">
        <f t="shared" si="28"/>
        <v>8</v>
      </c>
      <c r="AT48" s="7">
        <v>5</v>
      </c>
      <c r="AU48" s="7">
        <f t="shared" si="29"/>
        <v>0</v>
      </c>
      <c r="AV48" s="8">
        <f t="shared" si="14"/>
        <v>0.1</v>
      </c>
      <c r="AY48" s="7"/>
      <c r="AZ48" s="7">
        <f t="shared" si="30"/>
        <v>0</v>
      </c>
      <c r="BA48" s="7">
        <f t="shared" si="15"/>
        <v>0</v>
      </c>
      <c r="BB48" s="64" t="str">
        <f t="shared" si="2"/>
        <v>Oct-2019</v>
      </c>
      <c r="BC48" s="9">
        <v>0</v>
      </c>
    </row>
    <row r="49" spans="2:55" ht="25.5" customHeight="1" x14ac:dyDescent="0.25">
      <c r="B49" s="34" t="str">
        <f t="shared" si="27"/>
        <v/>
      </c>
      <c r="C49" s="28" t="str">
        <f t="shared" si="23"/>
        <v/>
      </c>
      <c r="D49" s="34" t="str">
        <f t="shared" si="24"/>
        <v/>
      </c>
      <c r="E49" s="34" t="str">
        <f t="shared" si="16"/>
        <v/>
      </c>
      <c r="F49" s="34" t="str">
        <f>IF(D49="","",IF(D49=$N$10,$O$7,IF(E49="JUL",MROUND(ROUND(1.03*F48,0),100),IF(D49="TOTAL",SUM($F$17:F48),F48))))</f>
        <v/>
      </c>
      <c r="G49" s="34" t="str">
        <f>IF(D49="","",IF(D49="TOTAL",SUM($G$17:G48),(ROUND(F49*AJ49/100,0))))</f>
        <v/>
      </c>
      <c r="H49" s="34" t="str">
        <f>IF(D49="","",IF(D49="TOTAL",SUM($H$17:H48),(ROUND(F49*AK49/100,0))))</f>
        <v/>
      </c>
      <c r="I49" s="75">
        <f t="shared" si="17"/>
        <v>0</v>
      </c>
      <c r="J49" s="75"/>
      <c r="K49" s="34" t="str">
        <f>IF(D49="","",IF(D49=$O$10,$O$8,IF(E49="JUL",MROUND(ROUND(1.03*K48,0),100),IF(D49="TOTAL",SUM($K$17:K48),K48))))</f>
        <v/>
      </c>
      <c r="L49" s="34" t="str">
        <f>IF(D49="","",IF(D49="TOTAL",SUM($L$17:L48),(ROUND(K49*AJ49/100,0))))</f>
        <v/>
      </c>
      <c r="M49" s="34" t="str">
        <f>IF(D49="","",IF(D49="TOTAL",SUM($M$17:M48),(ROUND(K49*AK49/100,0))))</f>
        <v/>
      </c>
      <c r="N49" s="33">
        <f t="shared" si="18"/>
        <v>0</v>
      </c>
      <c r="O49" s="34" t="str">
        <f t="shared" ref="O49:O80" si="31">IFERROR(MIN(F49-K49),"")</f>
        <v/>
      </c>
      <c r="P49" s="34" t="str">
        <f t="shared" ref="P49:Q80" si="32">IFERROR(MIN(G49-L49),"")</f>
        <v/>
      </c>
      <c r="Q49" s="34" t="str">
        <f t="shared" si="32"/>
        <v/>
      </c>
      <c r="R49" s="26"/>
      <c r="S49" s="33">
        <f t="shared" si="19"/>
        <v>0</v>
      </c>
      <c r="T49" s="27" t="str">
        <f>IF(D49="","",IF(D49="TOTAL",SUM($T$17:T48),IF($U$8="YES",BA49,BD49)))</f>
        <v/>
      </c>
      <c r="U49" s="34" t="str">
        <f>IF(D49="","",IF(D49="TOTAL",SUM($U$17:U48),(ROUND(S49*AM49,0))))</f>
        <v/>
      </c>
      <c r="V49" s="26" t="str">
        <f>IF(D49="","",IF(D49=$Y$9,$X$3,IF(D49="TOTAL",SUM($V$17:V48),V48)))</f>
        <v/>
      </c>
      <c r="W49" s="33" t="str">
        <f>IF(D49="","",IF(D49="TOTAL",SUM($W$17:W48),(SUM(AG50:AH50))))</f>
        <v/>
      </c>
      <c r="X49" s="33">
        <f t="shared" si="20"/>
        <v>0</v>
      </c>
      <c r="Y49" s="33">
        <f t="shared" si="21"/>
        <v>0</v>
      </c>
      <c r="Z49" s="142"/>
      <c r="AA49" s="141"/>
      <c r="AB49" s="35" t="str">
        <f t="shared" si="25"/>
        <v/>
      </c>
      <c r="AC49" s="35" t="str">
        <f t="shared" si="26"/>
        <v/>
      </c>
      <c r="AE49" s="7" t="str">
        <f t="shared" ref="AE49:AE80" si="33">IFERROR(VLOOKUP(D49,$AQ$15:$BE$211,8,0),"")</f>
        <v/>
      </c>
      <c r="AF49" s="7" t="str">
        <f t="shared" ref="AF49:AF80" si="34">IFERROR(VLOOKUP(D49,$AQ$15:$BE$211,9,0),"")</f>
        <v/>
      </c>
      <c r="AG49" s="7" t="str">
        <f t="shared" ref="AG49:AG80" si="35">IFERROR(ROUND(O49/31*AN49,0),"")</f>
        <v/>
      </c>
      <c r="AH49" s="7" t="str">
        <f t="shared" ref="AH49:AH80" si="36">IFERROR(ROUND(S49/31*AO49,0),"")</f>
        <v/>
      </c>
      <c r="AJ49" s="7" t="str">
        <f t="shared" ref="AJ49:AJ80" si="37">IFERROR(VLOOKUP(D49,$AQ$15:$AR$211,2,0),"")</f>
        <v/>
      </c>
      <c r="AK49" s="7" t="str">
        <f t="shared" ref="AK49:AK80" si="38">IFERROR(VLOOKUP(D49,$AQ$15:$AAT$211,3,0),"")</f>
        <v/>
      </c>
      <c r="AL49" s="7" t="str">
        <f t="shared" si="22"/>
        <v/>
      </c>
      <c r="AM49" s="7" t="str">
        <f t="shared" ref="AM49:AM80" si="39">IFERROR(VLOOKUP(D49,$AQ$15:$AAU$211,6,0),"")</f>
        <v/>
      </c>
      <c r="AN49" s="7" t="str">
        <f t="shared" ref="AN49:AN80" si="40">IFERROR(VLOOKUP(D49,$AQ$15:$AAU$111,7,0),"")</f>
        <v/>
      </c>
      <c r="AO49" s="7" t="str">
        <f t="shared" ref="AO49:AO80" si="41">IFERROR(VLOOKUP(D49,$AQ$15:$AAU$111,8,0),"")</f>
        <v/>
      </c>
      <c r="AP49" s="2">
        <v>43770</v>
      </c>
      <c r="AQ49" s="3" t="str">
        <f t="shared" si="1"/>
        <v>Nov-2019</v>
      </c>
      <c r="AR49" s="7">
        <v>17</v>
      </c>
      <c r="AS49" s="7">
        <f t="shared" si="28"/>
        <v>8</v>
      </c>
      <c r="AT49" s="7">
        <v>5</v>
      </c>
      <c r="AU49" s="7">
        <f t="shared" si="29"/>
        <v>0</v>
      </c>
      <c r="AV49" s="8">
        <f t="shared" si="14"/>
        <v>0.1</v>
      </c>
      <c r="AY49" s="7"/>
      <c r="AZ49" s="7">
        <f t="shared" si="30"/>
        <v>0</v>
      </c>
      <c r="BA49" s="7">
        <f t="shared" ref="BA49:BA80" si="42">IFERROR(ROUND(O49*AL49/100,0)+R49,0)</f>
        <v>0</v>
      </c>
      <c r="BB49" s="64" t="str">
        <f t="shared" si="2"/>
        <v>Nov-2019</v>
      </c>
      <c r="BC49" s="9">
        <v>0</v>
      </c>
    </row>
    <row r="50" spans="2:55" ht="25.5" customHeight="1" x14ac:dyDescent="0.25">
      <c r="B50" s="34" t="str">
        <f t="shared" si="27"/>
        <v/>
      </c>
      <c r="C50" s="28" t="str">
        <f t="shared" si="23"/>
        <v/>
      </c>
      <c r="D50" s="34" t="str">
        <f t="shared" si="24"/>
        <v/>
      </c>
      <c r="E50" s="34" t="str">
        <f t="shared" si="16"/>
        <v/>
      </c>
      <c r="F50" s="34" t="str">
        <f>IF(D50="","",IF(D50=$N$10,$O$7,IF(E50="JUL",MROUND(ROUND(1.03*F49,0),100),IF(D50="TOTAL",SUM($F$17:F49),F49))))</f>
        <v/>
      </c>
      <c r="G50" s="34" t="str">
        <f>IF(D50="","",IF(D50="TOTAL",SUM($G$17:G49),(ROUND(F50*AJ50/100,0))))</f>
        <v/>
      </c>
      <c r="H50" s="34" t="str">
        <f>IF(D50="","",IF(D50="TOTAL",SUM($H$17:H49),(ROUND(F50*AK50/100,0))))</f>
        <v/>
      </c>
      <c r="I50" s="75">
        <f t="shared" ref="I50:I81" si="43">SUM(F50:H50)</f>
        <v>0</v>
      </c>
      <c r="J50" s="75"/>
      <c r="K50" s="34" t="str">
        <f>IF(D50="","",IF(D50=$O$10,$O$8,IF(E50="JUL",MROUND(ROUND(1.03*K49,0),100),IF(D50="TOTAL",SUM($K$17:K49),K49))))</f>
        <v/>
      </c>
      <c r="L50" s="34" t="str">
        <f>IF(D50="","",IF(D50="TOTAL",SUM($L$17:L49),(ROUND(K50*AJ50/100,0))))</f>
        <v/>
      </c>
      <c r="M50" s="34" t="str">
        <f>IF(D50="","",IF(D50="TOTAL",SUM($M$17:M49),(ROUND(K50*AK50/100,0))))</f>
        <v/>
      </c>
      <c r="N50" s="33">
        <f t="shared" si="18"/>
        <v>0</v>
      </c>
      <c r="O50" s="34" t="str">
        <f t="shared" si="31"/>
        <v/>
      </c>
      <c r="P50" s="34" t="str">
        <f t="shared" si="32"/>
        <v/>
      </c>
      <c r="Q50" s="34" t="str">
        <f t="shared" si="32"/>
        <v/>
      </c>
      <c r="R50" s="26"/>
      <c r="S50" s="33">
        <f t="shared" si="19"/>
        <v>0</v>
      </c>
      <c r="T50" s="27" t="str">
        <f>IF(D50="","",IF(D50="TOTAL",SUM($T$17:T49),IF($U$8="YES",BA50,BD50)))</f>
        <v/>
      </c>
      <c r="U50" s="34" t="str">
        <f>IF(D50="","",IF(D50="TOTAL",SUM($U$17:U49),(ROUND(S50*AM50,0))))</f>
        <v/>
      </c>
      <c r="V50" s="26" t="str">
        <f>IF(D50="","",IF(D50=$Y$9,$X$3,IF(D50="TOTAL",SUM($V$17:V49),V49)))</f>
        <v/>
      </c>
      <c r="W50" s="33" t="str">
        <f>IF(D50="","",IF(D50="TOTAL",SUM($W$17:W49),(SUM(AG51:AH51))))</f>
        <v/>
      </c>
      <c r="X50" s="33">
        <f t="shared" si="20"/>
        <v>0</v>
      </c>
      <c r="Y50" s="33">
        <f t="shared" si="21"/>
        <v>0</v>
      </c>
      <c r="Z50" s="142"/>
      <c r="AA50" s="141"/>
      <c r="AB50" s="35" t="str">
        <f t="shared" si="25"/>
        <v/>
      </c>
      <c r="AC50" s="35" t="str">
        <f t="shared" si="26"/>
        <v/>
      </c>
      <c r="AE50" s="7" t="str">
        <f t="shared" si="33"/>
        <v/>
      </c>
      <c r="AF50" s="7" t="str">
        <f t="shared" si="34"/>
        <v/>
      </c>
      <c r="AG50" s="7" t="str">
        <f t="shared" si="35"/>
        <v/>
      </c>
      <c r="AH50" s="7" t="str">
        <f t="shared" si="36"/>
        <v/>
      </c>
      <c r="AJ50" s="7" t="str">
        <f t="shared" si="37"/>
        <v/>
      </c>
      <c r="AK50" s="7" t="str">
        <f t="shared" si="38"/>
        <v/>
      </c>
      <c r="AL50" s="7" t="str">
        <f t="shared" si="22"/>
        <v/>
      </c>
      <c r="AM50" s="7" t="str">
        <f t="shared" si="39"/>
        <v/>
      </c>
      <c r="AN50" s="7" t="str">
        <f t="shared" si="40"/>
        <v/>
      </c>
      <c r="AO50" s="7" t="str">
        <f t="shared" si="41"/>
        <v/>
      </c>
      <c r="AP50" s="2">
        <v>43800</v>
      </c>
      <c r="AQ50" s="3" t="str">
        <f t="shared" si="1"/>
        <v>Dec-2019</v>
      </c>
      <c r="AR50" s="7">
        <v>17</v>
      </c>
      <c r="AS50" s="7">
        <f t="shared" si="28"/>
        <v>8</v>
      </c>
      <c r="AT50" s="7">
        <v>5</v>
      </c>
      <c r="AU50" s="7">
        <f t="shared" si="29"/>
        <v>0</v>
      </c>
      <c r="AV50" s="8">
        <f t="shared" si="14"/>
        <v>0.1</v>
      </c>
      <c r="AY50" s="7"/>
      <c r="AZ50" s="7">
        <f t="shared" si="30"/>
        <v>0</v>
      </c>
      <c r="BA50" s="7">
        <f t="shared" si="42"/>
        <v>0</v>
      </c>
      <c r="BB50" s="64" t="str">
        <f t="shared" si="2"/>
        <v>Dec-2019</v>
      </c>
      <c r="BC50" s="9">
        <v>0</v>
      </c>
    </row>
    <row r="51" spans="2:55" ht="25.5" customHeight="1" x14ac:dyDescent="0.25">
      <c r="B51" s="34" t="str">
        <f t="shared" si="27"/>
        <v/>
      </c>
      <c r="C51" s="28" t="str">
        <f t="shared" si="23"/>
        <v/>
      </c>
      <c r="D51" s="34" t="str">
        <f t="shared" si="24"/>
        <v/>
      </c>
      <c r="E51" s="34" t="str">
        <f t="shared" si="16"/>
        <v/>
      </c>
      <c r="F51" s="34" t="str">
        <f>IF(D51="","",IF(D51=$N$10,$O$7,IF(E51="JUL",MROUND(ROUND(1.03*F50,0),100),IF(D51="TOTAL",SUM($F$17:F50),F50))))</f>
        <v/>
      </c>
      <c r="G51" s="34" t="str">
        <f>IF(D51="","",IF(D51="TOTAL",SUM($G$17:G50),(ROUND(F51*AJ51/100,0))))</f>
        <v/>
      </c>
      <c r="H51" s="34" t="str">
        <f>IF(D51="","",IF(D51="TOTAL",SUM($H$17:H50),(ROUND(F51*AK51/100,0))))</f>
        <v/>
      </c>
      <c r="I51" s="75">
        <f t="shared" si="43"/>
        <v>0</v>
      </c>
      <c r="J51" s="75"/>
      <c r="K51" s="34" t="str">
        <f>IF(D51="","",IF(D51=$O$10,$O$8,IF(E51="JUL",MROUND(ROUND(1.03*K50,0),100),IF(D51="TOTAL",SUM($K$17:K50),K50))))</f>
        <v/>
      </c>
      <c r="L51" s="34" t="str">
        <f>IF(D51="","",IF(D51="TOTAL",SUM($L$17:L50),(ROUND(K51*AJ51/100,0))))</f>
        <v/>
      </c>
      <c r="M51" s="34" t="str">
        <f>IF(D51="","",IF(D51="TOTAL",SUM($M$17:M50),(ROUND(K51*AK51/100,0))))</f>
        <v/>
      </c>
      <c r="N51" s="33">
        <f t="shared" si="18"/>
        <v>0</v>
      </c>
      <c r="O51" s="34" t="str">
        <f t="shared" si="31"/>
        <v/>
      </c>
      <c r="P51" s="34" t="str">
        <f t="shared" si="32"/>
        <v/>
      </c>
      <c r="Q51" s="34" t="str">
        <f t="shared" si="32"/>
        <v/>
      </c>
      <c r="R51" s="26"/>
      <c r="S51" s="33">
        <f t="shared" si="19"/>
        <v>0</v>
      </c>
      <c r="T51" s="27" t="str">
        <f>IF(D51="","",IF(D51="TOTAL",SUM($T$17:T50),IF($U$8="YES",BA51,BD51)))</f>
        <v/>
      </c>
      <c r="U51" s="34" t="str">
        <f>IF(D51="","",IF(D51="TOTAL",SUM($U$17:U50),(ROUND(S51*AM51,0))))</f>
        <v/>
      </c>
      <c r="V51" s="26" t="str">
        <f>IF(D51="","",IF(D51=$Y$9,$X$3,IF(D51="TOTAL",SUM($V$17:V50),V50)))</f>
        <v/>
      </c>
      <c r="W51" s="33" t="str">
        <f>IF(D51="","",IF(D51="TOTAL",SUM($W$17:W50),(SUM(AG52:AH52))))</f>
        <v/>
      </c>
      <c r="X51" s="33">
        <f t="shared" si="20"/>
        <v>0</v>
      </c>
      <c r="Y51" s="33">
        <f t="shared" si="21"/>
        <v>0</v>
      </c>
      <c r="Z51" s="142"/>
      <c r="AA51" s="141"/>
      <c r="AB51" s="35" t="str">
        <f t="shared" ref="AB51:AB82" si="44">IFERROR(DATE(YEAR(C50),MONTH(C50)+1,DAY(C50)),"")</f>
        <v/>
      </c>
      <c r="AC51" s="35" t="str">
        <f t="shared" ref="AC51:AC82" si="45">IFERROR(IF(AB51="","",IF(DATE(YEAR(AB51),MONTH(AB51),DAY(AB51))=DATE(YEAR($N$9),MONTH($N$9)+1,DAY($N$9)),"TOTAL",IF(AB51&gt;$N$9,"",AB51))),"")</f>
        <v/>
      </c>
      <c r="AE51" s="7" t="str">
        <f t="shared" si="33"/>
        <v/>
      </c>
      <c r="AF51" s="7" t="str">
        <f t="shared" si="34"/>
        <v/>
      </c>
      <c r="AG51" s="7" t="str">
        <f t="shared" si="35"/>
        <v/>
      </c>
      <c r="AH51" s="7" t="str">
        <f t="shared" si="36"/>
        <v/>
      </c>
      <c r="AJ51" s="7" t="str">
        <f t="shared" si="37"/>
        <v/>
      </c>
      <c r="AK51" s="7" t="str">
        <f t="shared" si="38"/>
        <v/>
      </c>
      <c r="AL51" s="7" t="str">
        <f t="shared" si="22"/>
        <v/>
      </c>
      <c r="AM51" s="7" t="str">
        <f t="shared" si="39"/>
        <v/>
      </c>
      <c r="AN51" s="7" t="str">
        <f t="shared" si="40"/>
        <v/>
      </c>
      <c r="AO51" s="7" t="str">
        <f t="shared" si="41"/>
        <v/>
      </c>
      <c r="AP51" s="2">
        <v>43831</v>
      </c>
      <c r="AQ51" s="3" t="str">
        <f t="shared" si="1"/>
        <v>Jan-2020</v>
      </c>
      <c r="AR51" s="7">
        <v>17</v>
      </c>
      <c r="AS51" s="7">
        <f t="shared" si="28"/>
        <v>8</v>
      </c>
      <c r="AT51" s="7">
        <v>5</v>
      </c>
      <c r="AU51" s="7">
        <f t="shared" si="29"/>
        <v>0</v>
      </c>
      <c r="AV51" s="8">
        <f t="shared" si="14"/>
        <v>0.1</v>
      </c>
      <c r="AY51" s="7"/>
      <c r="AZ51" s="7">
        <f t="shared" si="30"/>
        <v>0</v>
      </c>
      <c r="BA51" s="7">
        <f t="shared" si="42"/>
        <v>0</v>
      </c>
      <c r="BB51" s="64" t="str">
        <f t="shared" si="2"/>
        <v>Jan-2020</v>
      </c>
      <c r="BC51" s="9">
        <v>0</v>
      </c>
    </row>
    <row r="52" spans="2:55" ht="25.5" customHeight="1" x14ac:dyDescent="0.25">
      <c r="B52" s="34" t="str">
        <f t="shared" si="27"/>
        <v/>
      </c>
      <c r="C52" s="28" t="str">
        <f t="shared" si="23"/>
        <v/>
      </c>
      <c r="D52" s="34" t="str">
        <f t="shared" si="24"/>
        <v/>
      </c>
      <c r="E52" s="34" t="str">
        <f t="shared" si="16"/>
        <v/>
      </c>
      <c r="F52" s="34" t="str">
        <f>IF(D52="","",IF(D52=$N$10,$O$7,IF(E52="JUL",MROUND(ROUND(1.03*F51,0),100),IF(D52="TOTAL",SUM($F$17:F51),F51))))</f>
        <v/>
      </c>
      <c r="G52" s="34" t="str">
        <f>IF(D52="","",IF(D52="TOTAL",SUM($G$17:G51),(ROUND(F52*AJ52/100,0))))</f>
        <v/>
      </c>
      <c r="H52" s="34" t="str">
        <f>IF(D52="","",IF(D52="TOTAL",SUM($H$17:H51),(ROUND(F52*AK52/100,0))))</f>
        <v/>
      </c>
      <c r="I52" s="75">
        <f t="shared" si="43"/>
        <v>0</v>
      </c>
      <c r="J52" s="75"/>
      <c r="K52" s="34" t="str">
        <f>IF(D52="","",IF(D52=$O$10,$O$8,IF(E52="JUL",MROUND(ROUND(1.03*K51,0),100),IF(D52="TOTAL",SUM($K$17:K51),K51))))</f>
        <v/>
      </c>
      <c r="L52" s="34" t="str">
        <f>IF(D52="","",IF(D52="TOTAL",SUM($L$17:L51),(ROUND(K52*AJ52/100,0))))</f>
        <v/>
      </c>
      <c r="M52" s="34" t="str">
        <f>IF(D52="","",IF(D52="TOTAL",SUM($M$17:M51),(ROUND(K52*AK52/100,0))))</f>
        <v/>
      </c>
      <c r="N52" s="33">
        <f t="shared" si="18"/>
        <v>0</v>
      </c>
      <c r="O52" s="34" t="str">
        <f t="shared" si="31"/>
        <v/>
      </c>
      <c r="P52" s="34" t="str">
        <f t="shared" si="32"/>
        <v/>
      </c>
      <c r="Q52" s="34" t="str">
        <f t="shared" si="32"/>
        <v/>
      </c>
      <c r="R52" s="26"/>
      <c r="S52" s="33">
        <f t="shared" si="19"/>
        <v>0</v>
      </c>
      <c r="T52" s="27" t="str">
        <f>IF(D52="","",IF(D52="TOTAL",SUM($T$17:T51),IF($U$8="YES",BA52,BD52)))</f>
        <v/>
      </c>
      <c r="U52" s="34" t="str">
        <f>IF(D52="","",IF(D52="TOTAL",SUM($U$17:U51),(ROUND(S52*AM52,0))))</f>
        <v/>
      </c>
      <c r="V52" s="26" t="str">
        <f>IF(D52="","",IF(D52=$Y$9,$X$3,IF(D52="TOTAL",SUM($V$17:V51),V51)))</f>
        <v/>
      </c>
      <c r="W52" s="33" t="str">
        <f>IF(D52="","",IF(D52="TOTAL",SUM($W$17:W51),(SUM(AG53:AH53))))</f>
        <v/>
      </c>
      <c r="X52" s="33">
        <f t="shared" si="20"/>
        <v>0</v>
      </c>
      <c r="Y52" s="33">
        <f t="shared" si="21"/>
        <v>0</v>
      </c>
      <c r="Z52" s="142"/>
      <c r="AA52" s="141"/>
      <c r="AB52" s="35" t="str">
        <f t="shared" si="44"/>
        <v/>
      </c>
      <c r="AC52" s="35" t="str">
        <f t="shared" si="45"/>
        <v/>
      </c>
      <c r="AE52" s="7" t="str">
        <f t="shared" si="33"/>
        <v/>
      </c>
      <c r="AF52" s="7" t="str">
        <f t="shared" si="34"/>
        <v/>
      </c>
      <c r="AG52" s="7" t="str">
        <f t="shared" si="35"/>
        <v/>
      </c>
      <c r="AH52" s="7" t="str">
        <f t="shared" si="36"/>
        <v/>
      </c>
      <c r="AJ52" s="7" t="str">
        <f t="shared" si="37"/>
        <v/>
      </c>
      <c r="AK52" s="7" t="str">
        <f t="shared" si="38"/>
        <v/>
      </c>
      <c r="AL52" s="7" t="str">
        <f t="shared" si="22"/>
        <v/>
      </c>
      <c r="AM52" s="7" t="str">
        <f t="shared" si="39"/>
        <v/>
      </c>
      <c r="AN52" s="7" t="str">
        <f t="shared" si="40"/>
        <v/>
      </c>
      <c r="AO52" s="7" t="str">
        <f t="shared" si="41"/>
        <v/>
      </c>
      <c r="AP52" s="2">
        <v>43862</v>
      </c>
      <c r="AQ52" s="3" t="str">
        <f t="shared" si="1"/>
        <v>Feb-2020</v>
      </c>
      <c r="AR52" s="7">
        <v>17</v>
      </c>
      <c r="AS52" s="7">
        <f t="shared" si="28"/>
        <v>8</v>
      </c>
      <c r="AT52" s="7">
        <v>5</v>
      </c>
      <c r="AU52" s="7">
        <f t="shared" si="29"/>
        <v>0</v>
      </c>
      <c r="AV52" s="8">
        <f t="shared" si="14"/>
        <v>0.1</v>
      </c>
      <c r="AY52" s="7"/>
      <c r="AZ52" s="7">
        <f t="shared" si="30"/>
        <v>0</v>
      </c>
      <c r="BA52" s="7">
        <f t="shared" si="42"/>
        <v>0</v>
      </c>
      <c r="BB52" s="64" t="str">
        <f t="shared" si="2"/>
        <v>Feb-2020</v>
      </c>
      <c r="BC52" s="9">
        <v>0</v>
      </c>
    </row>
    <row r="53" spans="2:55" ht="25.5" customHeight="1" x14ac:dyDescent="0.25">
      <c r="B53" s="34" t="str">
        <f t="shared" si="27"/>
        <v/>
      </c>
      <c r="C53" s="28" t="str">
        <f t="shared" si="23"/>
        <v/>
      </c>
      <c r="D53" s="34" t="str">
        <f t="shared" si="24"/>
        <v/>
      </c>
      <c r="E53" s="34" t="str">
        <f t="shared" si="16"/>
        <v/>
      </c>
      <c r="F53" s="34" t="str">
        <f>IF(D53="","",IF(D53=$N$10,$O$7,IF(E53="JUL",MROUND(ROUND(1.03*F52,0),100),IF(D53="TOTAL",SUM($F$17:F52),F52))))</f>
        <v/>
      </c>
      <c r="G53" s="34" t="str">
        <f>IF(D53="","",IF(D53="TOTAL",SUM($G$17:G52),(ROUND(F53*AJ53/100,0))))</f>
        <v/>
      </c>
      <c r="H53" s="34" t="str">
        <f>IF(D53="","",IF(D53="TOTAL",SUM($H$17:H52),(ROUND(F53*AK53/100,0))))</f>
        <v/>
      </c>
      <c r="I53" s="75">
        <f t="shared" si="43"/>
        <v>0</v>
      </c>
      <c r="J53" s="75"/>
      <c r="K53" s="34" t="str">
        <f>IF(D53="","",IF(D53=$O$10,$O$8,IF(E53="JUL",MROUND(ROUND(1.03*K52,0),100),IF(D53="TOTAL",SUM($K$17:K52),K52))))</f>
        <v/>
      </c>
      <c r="L53" s="34" t="str">
        <f>IF(D53="","",IF(D53="TOTAL",SUM($L$17:L52),(ROUND(K53*AJ53/100,0))))</f>
        <v/>
      </c>
      <c r="M53" s="34" t="str">
        <f>IF(D53="","",IF(D53="TOTAL",SUM($M$17:M52),(ROUND(K53*AK53/100,0))))</f>
        <v/>
      </c>
      <c r="N53" s="33">
        <f t="shared" si="18"/>
        <v>0</v>
      </c>
      <c r="O53" s="34" t="str">
        <f t="shared" si="31"/>
        <v/>
      </c>
      <c r="P53" s="34" t="str">
        <f t="shared" si="32"/>
        <v/>
      </c>
      <c r="Q53" s="34" t="str">
        <f t="shared" si="32"/>
        <v/>
      </c>
      <c r="R53" s="26"/>
      <c r="S53" s="33">
        <f t="shared" si="19"/>
        <v>0</v>
      </c>
      <c r="T53" s="27" t="str">
        <f>IF(D53="","",IF(D53="TOTAL",SUM($T$17:T52),IF($U$8="YES",BA53,BD53)))</f>
        <v/>
      </c>
      <c r="U53" s="34" t="str">
        <f>IF(D53="","",IF(D53="TOTAL",SUM($U$17:U52),(ROUND(S53*AM53,0))))</f>
        <v/>
      </c>
      <c r="V53" s="26" t="str">
        <f>IF(D53="","",IF(D53=$Y$9,$X$3,IF(D53="TOTAL",SUM($V$17:V52),V52)))</f>
        <v/>
      </c>
      <c r="W53" s="33" t="str">
        <f>IF(D53="","",IF(D53="TOTAL",SUM($W$17:W52),(SUM(AG54:AH54))))</f>
        <v/>
      </c>
      <c r="X53" s="33">
        <f t="shared" si="20"/>
        <v>0</v>
      </c>
      <c r="Y53" s="33">
        <f t="shared" si="21"/>
        <v>0</v>
      </c>
      <c r="Z53" s="142"/>
      <c r="AA53" s="141"/>
      <c r="AB53" s="35" t="str">
        <f t="shared" si="44"/>
        <v/>
      </c>
      <c r="AC53" s="35" t="str">
        <f t="shared" si="45"/>
        <v/>
      </c>
      <c r="AE53" s="7" t="str">
        <f t="shared" si="33"/>
        <v/>
      </c>
      <c r="AF53" s="7" t="str">
        <f t="shared" si="34"/>
        <v/>
      </c>
      <c r="AG53" s="7" t="str">
        <f t="shared" si="35"/>
        <v/>
      </c>
      <c r="AH53" s="7" t="str">
        <f t="shared" si="36"/>
        <v/>
      </c>
      <c r="AJ53" s="7" t="str">
        <f t="shared" si="37"/>
        <v/>
      </c>
      <c r="AK53" s="7" t="str">
        <f t="shared" si="38"/>
        <v/>
      </c>
      <c r="AL53" s="7" t="str">
        <f t="shared" si="22"/>
        <v/>
      </c>
      <c r="AM53" s="7" t="str">
        <f t="shared" si="39"/>
        <v/>
      </c>
      <c r="AN53" s="7" t="str">
        <f t="shared" si="40"/>
        <v/>
      </c>
      <c r="AO53" s="7" t="str">
        <f t="shared" si="41"/>
        <v/>
      </c>
      <c r="AP53" s="2">
        <v>43891</v>
      </c>
      <c r="AQ53" s="3" t="str">
        <f t="shared" si="1"/>
        <v>Mar-2020</v>
      </c>
      <c r="AR53" s="7">
        <v>17</v>
      </c>
      <c r="AS53" s="7">
        <f t="shared" si="28"/>
        <v>8</v>
      </c>
      <c r="AU53" s="7">
        <f t="shared" si="29"/>
        <v>0</v>
      </c>
      <c r="AV53" s="8">
        <f t="shared" si="14"/>
        <v>0.1</v>
      </c>
      <c r="AW53" s="7">
        <f>AN12</f>
        <v>3</v>
      </c>
      <c r="AY53" s="7"/>
      <c r="AZ53" s="7">
        <f t="shared" si="30"/>
        <v>0</v>
      </c>
      <c r="BA53" s="7">
        <f t="shared" si="42"/>
        <v>0</v>
      </c>
      <c r="BB53" s="64" t="str">
        <f t="shared" si="2"/>
        <v>Mar-2020</v>
      </c>
      <c r="BC53" s="9">
        <v>0</v>
      </c>
    </row>
    <row r="54" spans="2:55" ht="25.5" customHeight="1" x14ac:dyDescent="0.25">
      <c r="B54" s="34" t="str">
        <f t="shared" si="27"/>
        <v/>
      </c>
      <c r="C54" s="28" t="str">
        <f t="shared" si="23"/>
        <v/>
      </c>
      <c r="D54" s="34" t="str">
        <f t="shared" si="24"/>
        <v/>
      </c>
      <c r="E54" s="34" t="str">
        <f t="shared" si="16"/>
        <v/>
      </c>
      <c r="F54" s="34" t="str">
        <f>IF(D54="","",IF(D54=$N$10,$O$7,IF(E54="JUL",MROUND(ROUND(1.03*F53,0),100),IF(D54="TOTAL",SUM($F$17:F53),F53))))</f>
        <v/>
      </c>
      <c r="G54" s="34" t="str">
        <f>IF(D54="","",IF(D54="TOTAL",SUM($G$17:G53),(ROUND(F54*AJ54/100,0))))</f>
        <v/>
      </c>
      <c r="H54" s="34" t="str">
        <f>IF(D54="","",IF(D54="TOTAL",SUM($H$17:H53),(ROUND(F54*AK54/100,0))))</f>
        <v/>
      </c>
      <c r="I54" s="75">
        <f t="shared" si="43"/>
        <v>0</v>
      </c>
      <c r="J54" s="75"/>
      <c r="K54" s="34" t="str">
        <f>IF(D54="","",IF(D54=$O$10,$O$8,IF(E54="JUL",MROUND(ROUND(1.03*K53,0),100),IF(D54="TOTAL",SUM($K$17:K53),K53))))</f>
        <v/>
      </c>
      <c r="L54" s="34" t="str">
        <f>IF(D54="","",IF(D54="TOTAL",SUM($L$17:L53),(ROUND(K54*AJ54/100,0))))</f>
        <v/>
      </c>
      <c r="M54" s="34" t="str">
        <f>IF(D54="","",IF(D54="TOTAL",SUM($M$17:M53),(ROUND(K54*AK54/100,0))))</f>
        <v/>
      </c>
      <c r="N54" s="33">
        <f t="shared" si="18"/>
        <v>0</v>
      </c>
      <c r="O54" s="34" t="str">
        <f t="shared" si="31"/>
        <v/>
      </c>
      <c r="P54" s="34" t="str">
        <f t="shared" si="32"/>
        <v/>
      </c>
      <c r="Q54" s="34" t="str">
        <f t="shared" si="32"/>
        <v/>
      </c>
      <c r="R54" s="26"/>
      <c r="S54" s="33">
        <f t="shared" si="19"/>
        <v>0</v>
      </c>
      <c r="T54" s="27" t="str">
        <f>IF(D54="","",IF(D54="TOTAL",SUM($T$17:T53),IF($U$8="YES",BA54,BD54)))</f>
        <v/>
      </c>
      <c r="U54" s="34" t="str">
        <f>IF(D54="","",IF(D54="TOTAL",SUM($U$17:U53),(ROUND(S54*AM54,0))))</f>
        <v/>
      </c>
      <c r="V54" s="26" t="str">
        <f>IF(D54="","",IF(D54=$Y$9,$X$3,IF(D54="TOTAL",SUM($V$17:V53),V53)))</f>
        <v/>
      </c>
      <c r="W54" s="33" t="str">
        <f>IF(D54="","",IF(D54="TOTAL",SUM($W$17:W53),(SUM(AG55:AH55))))</f>
        <v/>
      </c>
      <c r="X54" s="33">
        <f t="shared" si="20"/>
        <v>0</v>
      </c>
      <c r="Y54" s="33">
        <f t="shared" si="21"/>
        <v>0</v>
      </c>
      <c r="Z54" s="142"/>
      <c r="AA54" s="141"/>
      <c r="AB54" s="35" t="str">
        <f t="shared" si="44"/>
        <v/>
      </c>
      <c r="AC54" s="35" t="str">
        <f t="shared" si="45"/>
        <v/>
      </c>
      <c r="AE54" s="7" t="str">
        <f t="shared" si="33"/>
        <v/>
      </c>
      <c r="AF54" s="7" t="str">
        <f t="shared" si="34"/>
        <v/>
      </c>
      <c r="AG54" s="7" t="str">
        <f t="shared" si="35"/>
        <v/>
      </c>
      <c r="AH54" s="7" t="str">
        <f t="shared" si="36"/>
        <v/>
      </c>
      <c r="AJ54" s="7" t="str">
        <f t="shared" si="37"/>
        <v/>
      </c>
      <c r="AK54" s="7" t="str">
        <f t="shared" si="38"/>
        <v/>
      </c>
      <c r="AL54" s="7" t="str">
        <f t="shared" si="22"/>
        <v/>
      </c>
      <c r="AM54" s="7" t="str">
        <f t="shared" si="39"/>
        <v/>
      </c>
      <c r="AN54" s="7" t="str">
        <f t="shared" si="40"/>
        <v/>
      </c>
      <c r="AO54" s="7" t="str">
        <f t="shared" si="41"/>
        <v/>
      </c>
      <c r="AP54" s="2">
        <v>43922</v>
      </c>
      <c r="AQ54" s="3" t="str">
        <f t="shared" si="1"/>
        <v>Apr-2020</v>
      </c>
      <c r="AR54" s="7">
        <v>17</v>
      </c>
      <c r="AS54" s="7">
        <f t="shared" si="28"/>
        <v>8</v>
      </c>
      <c r="AU54" s="7">
        <f t="shared" si="29"/>
        <v>0</v>
      </c>
      <c r="AV54" s="8">
        <f t="shared" si="14"/>
        <v>0.1</v>
      </c>
      <c r="AY54" s="7"/>
      <c r="AZ54" s="7">
        <f t="shared" si="30"/>
        <v>0</v>
      </c>
      <c r="BA54" s="7">
        <f t="shared" si="42"/>
        <v>0</v>
      </c>
      <c r="BB54" s="64" t="str">
        <f t="shared" si="2"/>
        <v>Apr-2020</v>
      </c>
      <c r="BC54" s="9">
        <v>0</v>
      </c>
    </row>
    <row r="55" spans="2:55" ht="25.5" customHeight="1" x14ac:dyDescent="0.25">
      <c r="B55" s="34" t="str">
        <f t="shared" si="27"/>
        <v/>
      </c>
      <c r="C55" s="28" t="str">
        <f t="shared" si="23"/>
        <v/>
      </c>
      <c r="D55" s="34" t="str">
        <f t="shared" si="24"/>
        <v/>
      </c>
      <c r="E55" s="34" t="str">
        <f t="shared" si="16"/>
        <v/>
      </c>
      <c r="F55" s="34" t="str">
        <f>IF(D55="","",IF(D55=$N$10,$O$7,IF(E55="JUL",MROUND(ROUND(1.03*F54,0),100),IF(D55="TOTAL",SUM($F$17:F54),F54))))</f>
        <v/>
      </c>
      <c r="G55" s="34" t="str">
        <f>IF(D55="","",IF(D55="TOTAL",SUM($G$17:G54),(ROUND(F55*AJ55/100,0))))</f>
        <v/>
      </c>
      <c r="H55" s="34" t="str">
        <f>IF(D55="","",IF(D55="TOTAL",SUM($H$17:H54),(ROUND(F55*AK55/100,0))))</f>
        <v/>
      </c>
      <c r="I55" s="75">
        <f t="shared" si="43"/>
        <v>0</v>
      </c>
      <c r="J55" s="75"/>
      <c r="K55" s="34" t="str">
        <f>IF(D55="","",IF(D55=$O$10,$O$8,IF(E55="JUL",MROUND(ROUND(1.03*K54,0),100),IF(D55="TOTAL",SUM($K$17:K54),K54))))</f>
        <v/>
      </c>
      <c r="L55" s="34" t="str">
        <f>IF(D55="","",IF(D55="TOTAL",SUM($L$17:L54),(ROUND(K55*AJ55/100,0))))</f>
        <v/>
      </c>
      <c r="M55" s="34" t="str">
        <f>IF(D55="","",IF(D55="TOTAL",SUM($M$17:M54),(ROUND(K55*AK55/100,0))))</f>
        <v/>
      </c>
      <c r="N55" s="33">
        <f t="shared" si="18"/>
        <v>0</v>
      </c>
      <c r="O55" s="34" t="str">
        <f t="shared" si="31"/>
        <v/>
      </c>
      <c r="P55" s="34" t="str">
        <f t="shared" si="32"/>
        <v/>
      </c>
      <c r="Q55" s="34" t="str">
        <f t="shared" si="32"/>
        <v/>
      </c>
      <c r="R55" s="26"/>
      <c r="S55" s="33">
        <f t="shared" si="19"/>
        <v>0</v>
      </c>
      <c r="T55" s="27" t="str">
        <f>IF(D55="","",IF(D55="TOTAL",SUM($T$17:T54),IF($U$8="YES",BA55,BD55)))</f>
        <v/>
      </c>
      <c r="U55" s="34" t="str">
        <f>IF(D55="","",IF(D55="TOTAL",SUM($U$17:U54),(ROUND(S55*AM55,0))))</f>
        <v/>
      </c>
      <c r="V55" s="26" t="str">
        <f>IF(D55="","",IF(D55=$Y$9,$X$3,IF(D55="TOTAL",SUM($V$17:V54),V54)))</f>
        <v/>
      </c>
      <c r="W55" s="33" t="str">
        <f>IF(D55="","",IF(D55="TOTAL",SUM($W$17:W54),(SUM(AG56:AH56))))</f>
        <v/>
      </c>
      <c r="X55" s="33">
        <f t="shared" si="20"/>
        <v>0</v>
      </c>
      <c r="Y55" s="33">
        <f t="shared" si="21"/>
        <v>0</v>
      </c>
      <c r="Z55" s="142"/>
      <c r="AA55" s="141"/>
      <c r="AB55" s="35" t="str">
        <f t="shared" si="44"/>
        <v/>
      </c>
      <c r="AC55" s="35" t="str">
        <f t="shared" si="45"/>
        <v/>
      </c>
      <c r="AE55" s="7" t="str">
        <f t="shared" si="33"/>
        <v/>
      </c>
      <c r="AF55" s="7" t="str">
        <f t="shared" si="34"/>
        <v/>
      </c>
      <c r="AG55" s="7" t="str">
        <f t="shared" si="35"/>
        <v/>
      </c>
      <c r="AH55" s="7" t="str">
        <f t="shared" si="36"/>
        <v/>
      </c>
      <c r="AJ55" s="7" t="str">
        <f t="shared" si="37"/>
        <v/>
      </c>
      <c r="AK55" s="7" t="str">
        <f t="shared" si="38"/>
        <v/>
      </c>
      <c r="AL55" s="7" t="str">
        <f t="shared" si="22"/>
        <v/>
      </c>
      <c r="AM55" s="7" t="str">
        <f t="shared" si="39"/>
        <v/>
      </c>
      <c r="AN55" s="7" t="str">
        <f t="shared" si="40"/>
        <v/>
      </c>
      <c r="AO55" s="7" t="str">
        <f t="shared" si="41"/>
        <v/>
      </c>
      <c r="AP55" s="2">
        <v>43952</v>
      </c>
      <c r="AQ55" s="3" t="str">
        <f t="shared" si="1"/>
        <v>May-2020</v>
      </c>
      <c r="AR55" s="7">
        <v>17</v>
      </c>
      <c r="AS55" s="7">
        <f t="shared" si="28"/>
        <v>8</v>
      </c>
      <c r="AU55" s="7">
        <f t="shared" si="29"/>
        <v>0</v>
      </c>
      <c r="AV55" s="8">
        <f t="shared" si="14"/>
        <v>0.1</v>
      </c>
      <c r="AY55" s="7"/>
      <c r="AZ55" s="7">
        <f t="shared" si="30"/>
        <v>0</v>
      </c>
      <c r="BA55" s="7">
        <f t="shared" si="42"/>
        <v>0</v>
      </c>
      <c r="BB55" s="64" t="str">
        <f t="shared" si="2"/>
        <v>May-2020</v>
      </c>
      <c r="BC55" s="9">
        <v>0</v>
      </c>
    </row>
    <row r="56" spans="2:55" ht="25.5" customHeight="1" x14ac:dyDescent="0.25">
      <c r="B56" s="34" t="str">
        <f t="shared" si="27"/>
        <v/>
      </c>
      <c r="C56" s="28" t="str">
        <f t="shared" si="23"/>
        <v/>
      </c>
      <c r="D56" s="34" t="str">
        <f t="shared" si="24"/>
        <v/>
      </c>
      <c r="E56" s="34" t="str">
        <f t="shared" si="16"/>
        <v/>
      </c>
      <c r="F56" s="34" t="str">
        <f>IF(D56="","",IF(D56=$N$10,$O$7,IF(E56="JUL",MROUND(ROUND(1.03*F55,0),100),IF(D56="TOTAL",SUM($F$17:F55),F55))))</f>
        <v/>
      </c>
      <c r="G56" s="34" t="str">
        <f>IF(D56="","",IF(D56="TOTAL",SUM($G$17:G55),(ROUND(F56*AJ56/100,0))))</f>
        <v/>
      </c>
      <c r="H56" s="34" t="str">
        <f>IF(D56="","",IF(D56="TOTAL",SUM($H$17:H55),(ROUND(F56*AK56/100,0))))</f>
        <v/>
      </c>
      <c r="I56" s="75">
        <f t="shared" si="43"/>
        <v>0</v>
      </c>
      <c r="J56" s="75"/>
      <c r="K56" s="34" t="str">
        <f>IF(D56="","",IF(D56=$O$10,$O$8,IF(E56="JUL",MROUND(ROUND(1.03*K55,0),100),IF(D56="TOTAL",SUM($K$17:K55),K55))))</f>
        <v/>
      </c>
      <c r="L56" s="34" t="str">
        <f>IF(D56="","",IF(D56="TOTAL",SUM($L$17:L55),(ROUND(K56*AJ56/100,0))))</f>
        <v/>
      </c>
      <c r="M56" s="34" t="str">
        <f>IF(D56="","",IF(D56="TOTAL",SUM($M$17:M55),(ROUND(K56*AK56/100,0))))</f>
        <v/>
      </c>
      <c r="N56" s="33">
        <f t="shared" si="18"/>
        <v>0</v>
      </c>
      <c r="O56" s="34" t="str">
        <f t="shared" si="31"/>
        <v/>
      </c>
      <c r="P56" s="34" t="str">
        <f t="shared" si="32"/>
        <v/>
      </c>
      <c r="Q56" s="34" t="str">
        <f t="shared" si="32"/>
        <v/>
      </c>
      <c r="R56" s="26"/>
      <c r="S56" s="33">
        <f t="shared" si="19"/>
        <v>0</v>
      </c>
      <c r="T56" s="27" t="str">
        <f>IF(D56="","",IF(D56="TOTAL",SUM($T$17:T55),IF($U$8="YES",BA56,BD56)))</f>
        <v/>
      </c>
      <c r="U56" s="34" t="str">
        <f>IF(D56="","",IF(D56="TOTAL",SUM($U$17:U55),(ROUND(S56*AM56,0))))</f>
        <v/>
      </c>
      <c r="V56" s="26" t="str">
        <f>IF(D56="","",IF(D56=$Y$9,$X$3,IF(D56="TOTAL",SUM($V$17:V55),V55)))</f>
        <v/>
      </c>
      <c r="W56" s="33" t="str">
        <f>IF(D56="","",IF(D56="TOTAL",SUM($W$17:W55),(SUM(AG57:AH57))))</f>
        <v/>
      </c>
      <c r="X56" s="33">
        <f t="shared" si="20"/>
        <v>0</v>
      </c>
      <c r="Y56" s="33">
        <f t="shared" si="21"/>
        <v>0</v>
      </c>
      <c r="Z56" s="142"/>
      <c r="AA56" s="141"/>
      <c r="AB56" s="35" t="str">
        <f t="shared" si="44"/>
        <v/>
      </c>
      <c r="AC56" s="35" t="str">
        <f t="shared" si="45"/>
        <v/>
      </c>
      <c r="AE56" s="7" t="str">
        <f t="shared" si="33"/>
        <v/>
      </c>
      <c r="AF56" s="7" t="str">
        <f t="shared" si="34"/>
        <v/>
      </c>
      <c r="AG56" s="7" t="str">
        <f t="shared" si="35"/>
        <v/>
      </c>
      <c r="AH56" s="7" t="str">
        <f t="shared" si="36"/>
        <v/>
      </c>
      <c r="AJ56" s="7" t="str">
        <f t="shared" si="37"/>
        <v/>
      </c>
      <c r="AK56" s="7" t="str">
        <f t="shared" si="38"/>
        <v/>
      </c>
      <c r="AL56" s="7" t="str">
        <f t="shared" si="22"/>
        <v/>
      </c>
      <c r="AM56" s="7" t="str">
        <f t="shared" si="39"/>
        <v/>
      </c>
      <c r="AN56" s="7" t="str">
        <f t="shared" si="40"/>
        <v/>
      </c>
      <c r="AO56" s="7" t="str">
        <f t="shared" si="41"/>
        <v/>
      </c>
      <c r="AP56" s="2">
        <v>43983</v>
      </c>
      <c r="AQ56" s="3" t="str">
        <f t="shared" si="1"/>
        <v>Jun-2020</v>
      </c>
      <c r="AR56" s="7">
        <v>17</v>
      </c>
      <c r="AS56" s="7">
        <f t="shared" si="28"/>
        <v>8</v>
      </c>
      <c r="AU56" s="7">
        <f t="shared" si="29"/>
        <v>0</v>
      </c>
      <c r="AV56" s="8">
        <f t="shared" si="14"/>
        <v>0.1</v>
      </c>
      <c r="AY56" s="7"/>
      <c r="AZ56" s="7">
        <f t="shared" si="30"/>
        <v>0</v>
      </c>
      <c r="BA56" s="7">
        <f t="shared" si="42"/>
        <v>0</v>
      </c>
      <c r="BB56" s="64" t="str">
        <f t="shared" si="2"/>
        <v>Jun-2020</v>
      </c>
      <c r="BC56" s="9">
        <v>0</v>
      </c>
    </row>
    <row r="57" spans="2:55" ht="25.5" customHeight="1" x14ac:dyDescent="0.25">
      <c r="B57" s="34" t="str">
        <f t="shared" si="27"/>
        <v/>
      </c>
      <c r="C57" s="28" t="str">
        <f t="shared" si="23"/>
        <v/>
      </c>
      <c r="D57" s="34" t="str">
        <f t="shared" si="24"/>
        <v/>
      </c>
      <c r="E57" s="34" t="str">
        <f t="shared" si="16"/>
        <v/>
      </c>
      <c r="F57" s="34" t="str">
        <f>IF(D57="","",IF(D57=$N$10,$O$7,IF(E57="JUL",MROUND(ROUND(1.03*F56,0),100),IF(D57="TOTAL",SUM($F$17:F56),F56))))</f>
        <v/>
      </c>
      <c r="G57" s="34" t="str">
        <f>IF(D57="","",IF(D57="TOTAL",SUM($G$17:G56),(ROUND(F57*AJ57/100,0))))</f>
        <v/>
      </c>
      <c r="H57" s="34" t="str">
        <f>IF(D57="","",IF(D57="TOTAL",SUM($H$17:H56),(ROUND(F57*AK57/100,0))))</f>
        <v/>
      </c>
      <c r="I57" s="75">
        <f t="shared" si="43"/>
        <v>0</v>
      </c>
      <c r="J57" s="75"/>
      <c r="K57" s="34" t="str">
        <f>IF(D57="","",IF(D57=$O$10,$O$8,IF(E57="JUL",MROUND(ROUND(1.03*K56,0),100),IF(D57="TOTAL",SUM($K$17:K56),K56))))</f>
        <v/>
      </c>
      <c r="L57" s="34" t="str">
        <f>IF(D57="","",IF(D57="TOTAL",SUM($L$17:L56),(ROUND(K57*AJ57/100,0))))</f>
        <v/>
      </c>
      <c r="M57" s="34" t="str">
        <f>IF(D57="","",IF(D57="TOTAL",SUM($M$17:M56),(ROUND(K57*AK57/100,0))))</f>
        <v/>
      </c>
      <c r="N57" s="33">
        <f t="shared" si="18"/>
        <v>0</v>
      </c>
      <c r="O57" s="34" t="str">
        <f t="shared" si="31"/>
        <v/>
      </c>
      <c r="P57" s="34" t="str">
        <f t="shared" si="32"/>
        <v/>
      </c>
      <c r="Q57" s="34" t="str">
        <f t="shared" si="32"/>
        <v/>
      </c>
      <c r="R57" s="26"/>
      <c r="S57" s="33">
        <f t="shared" si="19"/>
        <v>0</v>
      </c>
      <c r="T57" s="27" t="str">
        <f>IF(D57="","",IF(D57="TOTAL",SUM($T$17:T56),IF($U$8="YES",BA57,BD57)))</f>
        <v/>
      </c>
      <c r="U57" s="34" t="str">
        <f>IF(D57="","",IF(D57="TOTAL",SUM($U$17:U56),(ROUND(S57*AM57,0))))</f>
        <v/>
      </c>
      <c r="V57" s="26" t="str">
        <f>IF(D57="","",IF(D57=$Y$9,$X$3,IF(D57="TOTAL",SUM($V$17:V56),V56)))</f>
        <v/>
      </c>
      <c r="W57" s="33" t="str">
        <f>IF(D57="","",IF(D57="TOTAL",SUM($W$17:W56),(SUM(AG58:AH58))))</f>
        <v/>
      </c>
      <c r="X57" s="33">
        <f t="shared" si="20"/>
        <v>0</v>
      </c>
      <c r="Y57" s="33">
        <f t="shared" si="21"/>
        <v>0</v>
      </c>
      <c r="Z57" s="142"/>
      <c r="AA57" s="141"/>
      <c r="AB57" s="35" t="str">
        <f t="shared" si="44"/>
        <v/>
      </c>
      <c r="AC57" s="35" t="str">
        <f t="shared" si="45"/>
        <v/>
      </c>
      <c r="AE57" s="7" t="str">
        <f t="shared" si="33"/>
        <v/>
      </c>
      <c r="AF57" s="7" t="str">
        <f t="shared" si="34"/>
        <v/>
      </c>
      <c r="AG57" s="7" t="str">
        <f t="shared" si="35"/>
        <v/>
      </c>
      <c r="AH57" s="7" t="str">
        <f t="shared" si="36"/>
        <v/>
      </c>
      <c r="AJ57" s="7" t="str">
        <f t="shared" si="37"/>
        <v/>
      </c>
      <c r="AK57" s="7" t="str">
        <f t="shared" si="38"/>
        <v/>
      </c>
      <c r="AL57" s="7" t="str">
        <f t="shared" si="22"/>
        <v/>
      </c>
      <c r="AM57" s="7" t="str">
        <f t="shared" si="39"/>
        <v/>
      </c>
      <c r="AN57" s="7" t="str">
        <f t="shared" si="40"/>
        <v/>
      </c>
      <c r="AO57" s="7" t="str">
        <f t="shared" si="41"/>
        <v/>
      </c>
      <c r="AP57" s="2">
        <v>44013</v>
      </c>
      <c r="AQ57" s="3" t="str">
        <f t="shared" si="1"/>
        <v>Jul-2020</v>
      </c>
      <c r="AR57" s="7">
        <v>17</v>
      </c>
      <c r="AS57" s="7">
        <f t="shared" si="28"/>
        <v>8</v>
      </c>
      <c r="AU57" s="7">
        <f t="shared" si="29"/>
        <v>0</v>
      </c>
      <c r="AV57" s="8">
        <f t="shared" si="14"/>
        <v>0.1</v>
      </c>
      <c r="AY57" s="7"/>
      <c r="AZ57" s="7">
        <f t="shared" si="30"/>
        <v>0</v>
      </c>
      <c r="BA57" s="7">
        <f t="shared" si="42"/>
        <v>0</v>
      </c>
      <c r="BB57" s="64" t="str">
        <f t="shared" si="2"/>
        <v>Jul-2020</v>
      </c>
      <c r="BC57" s="9">
        <v>0</v>
      </c>
    </row>
    <row r="58" spans="2:55" ht="25.5" customHeight="1" x14ac:dyDescent="0.25">
      <c r="B58" s="34" t="str">
        <f t="shared" si="27"/>
        <v/>
      </c>
      <c r="C58" s="28" t="str">
        <f t="shared" si="23"/>
        <v/>
      </c>
      <c r="D58" s="34" t="str">
        <f t="shared" si="24"/>
        <v/>
      </c>
      <c r="E58" s="34" t="str">
        <f t="shared" si="16"/>
        <v/>
      </c>
      <c r="F58" s="34" t="str">
        <f>IF(D58="","",IF(D58=$N$10,$O$7,IF(E58="JUL",MROUND(ROUND(1.03*F57,0),100),IF(D58="TOTAL",SUM($F$17:F57),F57))))</f>
        <v/>
      </c>
      <c r="G58" s="34" t="str">
        <f>IF(D58="","",IF(D58="TOTAL",SUM($G$17:G57),(ROUND(F58*AJ58/100,0))))</f>
        <v/>
      </c>
      <c r="H58" s="34" t="str">
        <f>IF(D58="","",IF(D58="TOTAL",SUM($H$17:H57),(ROUND(F58*AK58/100,0))))</f>
        <v/>
      </c>
      <c r="I58" s="75">
        <f t="shared" si="43"/>
        <v>0</v>
      </c>
      <c r="J58" s="75"/>
      <c r="K58" s="34" t="str">
        <f>IF(D58="","",IF(D58=$O$10,$O$8,IF(E58="JUL",MROUND(ROUND(1.03*K57,0),100),IF(D58="TOTAL",SUM($K$17:K57),K57))))</f>
        <v/>
      </c>
      <c r="L58" s="34" t="str">
        <f>IF(D58="","",IF(D58="TOTAL",SUM($L$17:L57),(ROUND(K58*AJ58/100,0))))</f>
        <v/>
      </c>
      <c r="M58" s="34" t="str">
        <f>IF(D58="","",IF(D58="TOTAL",SUM($M$17:M57),(ROUND(K58*AK58/100,0))))</f>
        <v/>
      </c>
      <c r="N58" s="33">
        <f t="shared" si="18"/>
        <v>0</v>
      </c>
      <c r="O58" s="34" t="str">
        <f t="shared" si="31"/>
        <v/>
      </c>
      <c r="P58" s="34" t="str">
        <f t="shared" si="32"/>
        <v/>
      </c>
      <c r="Q58" s="34" t="str">
        <f t="shared" si="32"/>
        <v/>
      </c>
      <c r="R58" s="26"/>
      <c r="S58" s="33">
        <f t="shared" si="19"/>
        <v>0</v>
      </c>
      <c r="T58" s="27" t="str">
        <f>IF(D58="","",IF(D58="TOTAL",SUM($T$17:T57),IF($U$8="YES",BA58,BD58)))</f>
        <v/>
      </c>
      <c r="U58" s="34" t="str">
        <f>IF(D58="","",IF(D58="TOTAL",SUM($U$17:U57),(ROUND(S58*AM58,0))))</f>
        <v/>
      </c>
      <c r="V58" s="26" t="str">
        <f>IF(D58="","",IF(D58=$Y$9,$X$3,IF(D58="TOTAL",SUM($V$17:V57),V57)))</f>
        <v/>
      </c>
      <c r="W58" s="33" t="str">
        <f>IF(D58="","",IF(D58="TOTAL",SUM($W$17:W57),(SUM(AG59:AH59))))</f>
        <v/>
      </c>
      <c r="X58" s="33">
        <f t="shared" si="20"/>
        <v>0</v>
      </c>
      <c r="Y58" s="33">
        <f t="shared" si="21"/>
        <v>0</v>
      </c>
      <c r="Z58" s="142"/>
      <c r="AA58" s="141"/>
      <c r="AB58" s="35" t="str">
        <f t="shared" si="44"/>
        <v/>
      </c>
      <c r="AC58" s="35" t="str">
        <f t="shared" si="45"/>
        <v/>
      </c>
      <c r="AE58" s="7" t="str">
        <f t="shared" si="33"/>
        <v/>
      </c>
      <c r="AF58" s="7" t="str">
        <f t="shared" si="34"/>
        <v/>
      </c>
      <c r="AG58" s="7" t="str">
        <f t="shared" si="35"/>
        <v/>
      </c>
      <c r="AH58" s="7" t="str">
        <f t="shared" si="36"/>
        <v/>
      </c>
      <c r="AJ58" s="7" t="str">
        <f t="shared" si="37"/>
        <v/>
      </c>
      <c r="AK58" s="7" t="str">
        <f t="shared" si="38"/>
        <v/>
      </c>
      <c r="AL58" s="7" t="str">
        <f t="shared" si="22"/>
        <v/>
      </c>
      <c r="AM58" s="7" t="str">
        <f t="shared" si="39"/>
        <v/>
      </c>
      <c r="AN58" s="7" t="str">
        <f t="shared" si="40"/>
        <v/>
      </c>
      <c r="AO58" s="7" t="str">
        <f t="shared" si="41"/>
        <v/>
      </c>
      <c r="AP58" s="2">
        <v>44044</v>
      </c>
      <c r="AQ58" s="3" t="str">
        <f t="shared" si="1"/>
        <v>Aug-2020</v>
      </c>
      <c r="AR58" s="7">
        <v>17</v>
      </c>
      <c r="AS58" s="7">
        <f t="shared" si="28"/>
        <v>8</v>
      </c>
      <c r="AU58" s="7">
        <f t="shared" si="29"/>
        <v>0</v>
      </c>
      <c r="AV58" s="8">
        <f t="shared" si="14"/>
        <v>0.1</v>
      </c>
      <c r="AY58" s="7"/>
      <c r="AZ58" s="7">
        <f t="shared" si="30"/>
        <v>0</v>
      </c>
      <c r="BA58" s="7">
        <f t="shared" si="42"/>
        <v>0</v>
      </c>
      <c r="BB58" s="64" t="str">
        <f t="shared" si="2"/>
        <v>Aug-2020</v>
      </c>
      <c r="BC58" s="9">
        <v>0</v>
      </c>
    </row>
    <row r="59" spans="2:55" ht="25.5" customHeight="1" x14ac:dyDescent="0.25">
      <c r="B59" s="34" t="str">
        <f t="shared" si="27"/>
        <v/>
      </c>
      <c r="C59" s="28" t="str">
        <f t="shared" si="23"/>
        <v/>
      </c>
      <c r="D59" s="34" t="str">
        <f t="shared" si="24"/>
        <v/>
      </c>
      <c r="E59" s="34" t="str">
        <f t="shared" si="16"/>
        <v/>
      </c>
      <c r="F59" s="34" t="str">
        <f>IF(D59="","",IF(D59=$N$10,$O$7,IF(E59="JUL",MROUND(ROUND(1.03*F58,0),100),IF(D59="TOTAL",SUM($F$17:F58),F58))))</f>
        <v/>
      </c>
      <c r="G59" s="34" t="str">
        <f>IF(D59="","",IF(D59="TOTAL",SUM($G$17:G58),(ROUND(F59*AJ59/100,0))))</f>
        <v/>
      </c>
      <c r="H59" s="34" t="str">
        <f>IF(D59="","",IF(D59="TOTAL",SUM($H$17:H58),(ROUND(F59*AK59/100,0))))</f>
        <v/>
      </c>
      <c r="I59" s="75">
        <f t="shared" si="43"/>
        <v>0</v>
      </c>
      <c r="J59" s="75"/>
      <c r="K59" s="34" t="str">
        <f>IF(D59="","",IF(D59=$O$10,$O$8,IF(E59="JUL",MROUND(ROUND(1.03*K58,0),100),IF(D59="TOTAL",SUM($K$17:K58),K58))))</f>
        <v/>
      </c>
      <c r="L59" s="34" t="str">
        <f>IF(D59="","",IF(D59="TOTAL",SUM($L$17:L58),(ROUND(K59*AJ59/100,0))))</f>
        <v/>
      </c>
      <c r="M59" s="34" t="str">
        <f>IF(D59="","",IF(D59="TOTAL",SUM($M$17:M58),(ROUND(K59*AK59/100,0))))</f>
        <v/>
      </c>
      <c r="N59" s="33">
        <f t="shared" si="18"/>
        <v>0</v>
      </c>
      <c r="O59" s="34" t="str">
        <f t="shared" si="31"/>
        <v/>
      </c>
      <c r="P59" s="34" t="str">
        <f t="shared" si="32"/>
        <v/>
      </c>
      <c r="Q59" s="34" t="str">
        <f t="shared" si="32"/>
        <v/>
      </c>
      <c r="R59" s="26"/>
      <c r="S59" s="33">
        <f t="shared" si="19"/>
        <v>0</v>
      </c>
      <c r="T59" s="27" t="str">
        <f>IF(D59="","",IF(D59="TOTAL",SUM($T$17:T58),IF($U$8="YES",BA59,BD59)))</f>
        <v/>
      </c>
      <c r="U59" s="34" t="str">
        <f>IF(D59="","",IF(D59="TOTAL",SUM($U$17:U58),(ROUND(S59*AM59,0))))</f>
        <v/>
      </c>
      <c r="V59" s="26" t="str">
        <f>IF(D59="","",IF(D59=$Y$9,$X$3,IF(D59="TOTAL",SUM($V$17:V58),V58)))</f>
        <v/>
      </c>
      <c r="W59" s="33" t="str">
        <f>IF(D59="","",IF(D59="TOTAL",SUM($W$17:W58),(SUM(AG60:AH60))))</f>
        <v/>
      </c>
      <c r="X59" s="33">
        <f t="shared" si="20"/>
        <v>0</v>
      </c>
      <c r="Y59" s="33">
        <f t="shared" si="21"/>
        <v>0</v>
      </c>
      <c r="Z59" s="142"/>
      <c r="AA59" s="141"/>
      <c r="AB59" s="35" t="str">
        <f t="shared" si="44"/>
        <v/>
      </c>
      <c r="AC59" s="35" t="str">
        <f t="shared" si="45"/>
        <v/>
      </c>
      <c r="AE59" s="7" t="str">
        <f t="shared" si="33"/>
        <v/>
      </c>
      <c r="AF59" s="7" t="str">
        <f t="shared" si="34"/>
        <v/>
      </c>
      <c r="AG59" s="7" t="str">
        <f t="shared" si="35"/>
        <v/>
      </c>
      <c r="AH59" s="7" t="str">
        <f t="shared" si="36"/>
        <v/>
      </c>
      <c r="AJ59" s="7" t="str">
        <f t="shared" si="37"/>
        <v/>
      </c>
      <c r="AK59" s="7" t="str">
        <f t="shared" si="38"/>
        <v/>
      </c>
      <c r="AL59" s="7" t="str">
        <f t="shared" si="22"/>
        <v/>
      </c>
      <c r="AM59" s="7" t="str">
        <f t="shared" si="39"/>
        <v/>
      </c>
      <c r="AN59" s="7" t="str">
        <f t="shared" si="40"/>
        <v/>
      </c>
      <c r="AO59" s="7" t="str">
        <f t="shared" si="41"/>
        <v/>
      </c>
      <c r="AP59" s="2">
        <v>44075</v>
      </c>
      <c r="AQ59" s="3" t="str">
        <f t="shared" si="1"/>
        <v>Sep-2020</v>
      </c>
      <c r="AR59" s="7">
        <v>17</v>
      </c>
      <c r="AS59" s="7">
        <f t="shared" si="28"/>
        <v>8</v>
      </c>
      <c r="AU59" s="7">
        <f t="shared" ref="AU59:AU80" si="46">IF($Y$6="GPF",AT59,0)</f>
        <v>0</v>
      </c>
      <c r="AV59" s="8">
        <f t="shared" si="14"/>
        <v>0.1</v>
      </c>
      <c r="AW59" s="7"/>
      <c r="AX59" s="7">
        <v>1</v>
      </c>
      <c r="AY59" s="7"/>
      <c r="AZ59" s="7">
        <f t="shared" si="30"/>
        <v>0</v>
      </c>
      <c r="BA59" s="7">
        <f t="shared" si="42"/>
        <v>0</v>
      </c>
      <c r="BB59" s="64" t="str">
        <f t="shared" si="2"/>
        <v>Sep-2020</v>
      </c>
      <c r="BC59" s="9">
        <v>0</v>
      </c>
    </row>
    <row r="60" spans="2:55" ht="25.5" customHeight="1" x14ac:dyDescent="0.25">
      <c r="B60" s="34" t="str">
        <f t="shared" si="27"/>
        <v/>
      </c>
      <c r="C60" s="28" t="str">
        <f t="shared" si="23"/>
        <v/>
      </c>
      <c r="D60" s="34" t="str">
        <f t="shared" si="24"/>
        <v/>
      </c>
      <c r="E60" s="34" t="str">
        <f t="shared" si="16"/>
        <v/>
      </c>
      <c r="F60" s="34" t="str">
        <f>IF(D60="","",IF(D60=$N$10,$O$7,IF(E60="JUL",MROUND(ROUND(1.03*F59,0),100),IF(D60="TOTAL",SUM($F$17:F59),F59))))</f>
        <v/>
      </c>
      <c r="G60" s="34" t="str">
        <f>IF(D60="","",IF(D60="TOTAL",SUM($G$17:G59),(ROUND(F60*AJ60/100,0))))</f>
        <v/>
      </c>
      <c r="H60" s="34" t="str">
        <f>IF(D60="","",IF(D60="TOTAL",SUM($H$17:H59),(ROUND(F60*AK60/100,0))))</f>
        <v/>
      </c>
      <c r="I60" s="75">
        <f t="shared" si="43"/>
        <v>0</v>
      </c>
      <c r="J60" s="75"/>
      <c r="K60" s="34" t="str">
        <f>IF(D60="","",IF(D60=$O$10,$O$8,IF(E60="JUL",MROUND(ROUND(1.03*K59,0),100),IF(D60="TOTAL",SUM($K$17:K59),K59))))</f>
        <v/>
      </c>
      <c r="L60" s="34" t="str">
        <f>IF(D60="","",IF(D60="TOTAL",SUM($L$17:L59),(ROUND(K60*AJ60/100,0))))</f>
        <v/>
      </c>
      <c r="M60" s="34" t="str">
        <f>IF(D60="","",IF(D60="TOTAL",SUM($M$17:M59),(ROUND(K60*AK60/100,0))))</f>
        <v/>
      </c>
      <c r="N60" s="33">
        <f t="shared" si="18"/>
        <v>0</v>
      </c>
      <c r="O60" s="34" t="str">
        <f t="shared" si="31"/>
        <v/>
      </c>
      <c r="P60" s="34" t="str">
        <f t="shared" si="32"/>
        <v/>
      </c>
      <c r="Q60" s="34" t="str">
        <f t="shared" si="32"/>
        <v/>
      </c>
      <c r="R60" s="26"/>
      <c r="S60" s="33">
        <f t="shared" si="19"/>
        <v>0</v>
      </c>
      <c r="T60" s="27" t="str">
        <f>IF(D60="","",IF(D60="TOTAL",SUM($T$17:T59),IF($U$8="YES",BA60,BD60)))</f>
        <v/>
      </c>
      <c r="U60" s="34" t="str">
        <f>IF(D60="","",IF(D60="TOTAL",SUM($U$17:U59),(ROUND(S60*AM60,0))))</f>
        <v/>
      </c>
      <c r="V60" s="26" t="str">
        <f>IF(D60="","",IF(D60=$Y$9,$X$3,IF(D60="TOTAL",SUM($V$17:V59),V59)))</f>
        <v/>
      </c>
      <c r="W60" s="33" t="str">
        <f>IF(D60="","",IF(D60="TOTAL",SUM($W$17:W59),(SUM(AG61:AH61))))</f>
        <v/>
      </c>
      <c r="X60" s="33">
        <f t="shared" si="20"/>
        <v>0</v>
      </c>
      <c r="Y60" s="33">
        <f t="shared" si="21"/>
        <v>0</v>
      </c>
      <c r="Z60" s="142"/>
      <c r="AA60" s="141"/>
      <c r="AB60" s="35" t="str">
        <f t="shared" si="44"/>
        <v/>
      </c>
      <c r="AC60" s="35" t="str">
        <f t="shared" si="45"/>
        <v/>
      </c>
      <c r="AE60" s="7" t="str">
        <f t="shared" si="33"/>
        <v/>
      </c>
      <c r="AF60" s="7" t="str">
        <f t="shared" si="34"/>
        <v/>
      </c>
      <c r="AG60" s="7" t="str">
        <f t="shared" si="35"/>
        <v/>
      </c>
      <c r="AH60" s="7" t="str">
        <f t="shared" si="36"/>
        <v/>
      </c>
      <c r="AJ60" s="7" t="str">
        <f t="shared" si="37"/>
        <v/>
      </c>
      <c r="AK60" s="7" t="str">
        <f t="shared" si="38"/>
        <v/>
      </c>
      <c r="AL60" s="7" t="str">
        <f t="shared" si="22"/>
        <v/>
      </c>
      <c r="AM60" s="7" t="str">
        <f t="shared" si="39"/>
        <v/>
      </c>
      <c r="AN60" s="7" t="str">
        <f t="shared" si="40"/>
        <v/>
      </c>
      <c r="AO60" s="7" t="str">
        <f t="shared" si="41"/>
        <v/>
      </c>
      <c r="AP60" s="2">
        <v>44105</v>
      </c>
      <c r="AQ60" s="3" t="str">
        <f t="shared" si="1"/>
        <v>Oct-2020</v>
      </c>
      <c r="AR60" s="7">
        <v>17</v>
      </c>
      <c r="AS60" s="7">
        <f t="shared" si="28"/>
        <v>8</v>
      </c>
      <c r="AU60" s="7">
        <f t="shared" si="46"/>
        <v>0</v>
      </c>
      <c r="AV60" s="8">
        <f t="shared" si="14"/>
        <v>0.1</v>
      </c>
      <c r="AW60" s="7"/>
      <c r="AX60" s="7">
        <v>1</v>
      </c>
      <c r="AY60" s="7"/>
      <c r="AZ60" s="7">
        <f t="shared" si="30"/>
        <v>0</v>
      </c>
      <c r="BA60" s="7">
        <f t="shared" si="42"/>
        <v>0</v>
      </c>
      <c r="BB60" s="64" t="str">
        <f t="shared" si="2"/>
        <v>Oct-2020</v>
      </c>
      <c r="BC60" s="9">
        <v>0</v>
      </c>
    </row>
    <row r="61" spans="2:55" ht="25.5" customHeight="1" x14ac:dyDescent="0.25">
      <c r="B61" s="34" t="str">
        <f t="shared" si="27"/>
        <v/>
      </c>
      <c r="C61" s="28" t="str">
        <f t="shared" si="23"/>
        <v/>
      </c>
      <c r="D61" s="34" t="str">
        <f t="shared" si="24"/>
        <v/>
      </c>
      <c r="E61" s="34" t="str">
        <f t="shared" si="16"/>
        <v/>
      </c>
      <c r="F61" s="34" t="str">
        <f>IF(D61="","",IF(D61=$N$10,$O$7,IF(E61="JUL",MROUND(ROUND(1.03*F60,0),100),IF(D61="TOTAL",SUM($F$17:F60),F60))))</f>
        <v/>
      </c>
      <c r="G61" s="34" t="str">
        <f>IF(D61="","",IF(D61="TOTAL",SUM($G$17:G60),(ROUND(F61*AJ61/100,0))))</f>
        <v/>
      </c>
      <c r="H61" s="34" t="str">
        <f>IF(D61="","",IF(D61="TOTAL",SUM($H$17:H60),(ROUND(F61*AK61/100,0))))</f>
        <v/>
      </c>
      <c r="I61" s="75">
        <f t="shared" si="43"/>
        <v>0</v>
      </c>
      <c r="J61" s="75"/>
      <c r="K61" s="34" t="str">
        <f>IF(D61="","",IF(D61=$O$10,$O$8,IF(E61="JUL",MROUND(ROUND(1.03*K60,0),100),IF(D61="TOTAL",SUM($K$17:K60),K60))))</f>
        <v/>
      </c>
      <c r="L61" s="34" t="str">
        <f>IF(D61="","",IF(D61="TOTAL",SUM($L$17:L60),(ROUND(K61*AJ61/100,0))))</f>
        <v/>
      </c>
      <c r="M61" s="34" t="str">
        <f>IF(D61="","",IF(D61="TOTAL",SUM($M$17:M60),(ROUND(K61*AK61/100,0))))</f>
        <v/>
      </c>
      <c r="N61" s="33">
        <f t="shared" si="18"/>
        <v>0</v>
      </c>
      <c r="O61" s="34" t="str">
        <f t="shared" si="31"/>
        <v/>
      </c>
      <c r="P61" s="34" t="str">
        <f t="shared" si="32"/>
        <v/>
      </c>
      <c r="Q61" s="34" t="str">
        <f t="shared" si="32"/>
        <v/>
      </c>
      <c r="R61" s="26"/>
      <c r="S61" s="33">
        <f t="shared" si="19"/>
        <v>0</v>
      </c>
      <c r="T61" s="27" t="str">
        <f>IF(D61="","",IF(D61="TOTAL",SUM($T$17:T60),IF($U$8="YES",BA61,BD61)))</f>
        <v/>
      </c>
      <c r="U61" s="34" t="str">
        <f>IF(D61="","",IF(D61="TOTAL",SUM($U$17:U60),(ROUND(S61*AM61,0))))</f>
        <v/>
      </c>
      <c r="V61" s="26" t="str">
        <f>IF(D61="","",IF(D61=$Y$9,$X$3,IF(D61="TOTAL",SUM($V$17:V60),V60)))</f>
        <v/>
      </c>
      <c r="W61" s="33" t="str">
        <f>IF(D61="","",IF(D61="TOTAL",SUM($W$17:W60),(SUM(AG62:AH62))))</f>
        <v/>
      </c>
      <c r="X61" s="33">
        <f t="shared" si="20"/>
        <v>0</v>
      </c>
      <c r="Y61" s="33">
        <f t="shared" si="21"/>
        <v>0</v>
      </c>
      <c r="Z61" s="142"/>
      <c r="AA61" s="141"/>
      <c r="AB61" s="35" t="str">
        <f t="shared" si="44"/>
        <v/>
      </c>
      <c r="AC61" s="35" t="str">
        <f t="shared" si="45"/>
        <v/>
      </c>
      <c r="AE61" s="7" t="str">
        <f t="shared" si="33"/>
        <v/>
      </c>
      <c r="AF61" s="7" t="str">
        <f t="shared" si="34"/>
        <v/>
      </c>
      <c r="AG61" s="7" t="str">
        <f t="shared" si="35"/>
        <v/>
      </c>
      <c r="AH61" s="7" t="str">
        <f t="shared" si="36"/>
        <v/>
      </c>
      <c r="AJ61" s="7" t="str">
        <f t="shared" si="37"/>
        <v/>
      </c>
      <c r="AK61" s="7" t="str">
        <f t="shared" si="38"/>
        <v/>
      </c>
      <c r="AL61" s="7" t="str">
        <f t="shared" si="22"/>
        <v/>
      </c>
      <c r="AM61" s="7" t="str">
        <f t="shared" si="39"/>
        <v/>
      </c>
      <c r="AN61" s="7" t="str">
        <f t="shared" si="40"/>
        <v/>
      </c>
      <c r="AO61" s="7" t="str">
        <f t="shared" si="41"/>
        <v/>
      </c>
      <c r="AP61" s="2">
        <v>44136</v>
      </c>
      <c r="AQ61" s="3" t="str">
        <f t="shared" si="1"/>
        <v>Nov-2020</v>
      </c>
      <c r="AR61" s="7">
        <v>17</v>
      </c>
      <c r="AS61" s="7">
        <f t="shared" si="28"/>
        <v>8</v>
      </c>
      <c r="AU61" s="7">
        <f t="shared" si="46"/>
        <v>0</v>
      </c>
      <c r="AV61" s="8">
        <f t="shared" si="14"/>
        <v>0.1</v>
      </c>
      <c r="AY61" s="7"/>
      <c r="AZ61" s="7">
        <f t="shared" si="30"/>
        <v>0</v>
      </c>
      <c r="BA61" s="7">
        <f t="shared" si="42"/>
        <v>0</v>
      </c>
      <c r="BB61" s="64" t="str">
        <f t="shared" si="2"/>
        <v>Nov-2020</v>
      </c>
      <c r="BC61" s="9">
        <v>0</v>
      </c>
    </row>
    <row r="62" spans="2:55" ht="25.5" customHeight="1" x14ac:dyDescent="0.25">
      <c r="B62" s="34" t="str">
        <f t="shared" si="27"/>
        <v/>
      </c>
      <c r="C62" s="28" t="str">
        <f t="shared" si="23"/>
        <v/>
      </c>
      <c r="D62" s="34" t="str">
        <f t="shared" si="24"/>
        <v/>
      </c>
      <c r="E62" s="34" t="str">
        <f t="shared" si="16"/>
        <v/>
      </c>
      <c r="F62" s="34" t="str">
        <f>IF(D62="","",IF(D62=$N$10,$O$7,IF(E62="JUL",MROUND(ROUND(1.03*F61,0),100),IF(D62="TOTAL",SUM($F$17:F61),F61))))</f>
        <v/>
      </c>
      <c r="G62" s="34" t="str">
        <f>IF(D62="","",IF(D62="TOTAL",SUM($G$17:G61),(ROUND(F62*AJ62/100,0))))</f>
        <v/>
      </c>
      <c r="H62" s="34" t="str">
        <f>IF(D62="","",IF(D62="TOTAL",SUM($H$17:H61),(ROUND(F62*AK62/100,0))))</f>
        <v/>
      </c>
      <c r="I62" s="75">
        <f t="shared" si="43"/>
        <v>0</v>
      </c>
      <c r="J62" s="75"/>
      <c r="K62" s="34" t="str">
        <f>IF(D62="","",IF(D62=$O$10,$O$8,IF(E62="JUL",MROUND(ROUND(1.03*K61,0),100),IF(D62="TOTAL",SUM($K$17:K61),K61))))</f>
        <v/>
      </c>
      <c r="L62" s="34" t="str">
        <f>IF(D62="","",IF(D62="TOTAL",SUM($L$17:L61),(ROUND(K62*AJ62/100,0))))</f>
        <v/>
      </c>
      <c r="M62" s="34" t="str">
        <f>IF(D62="","",IF(D62="TOTAL",SUM($M$17:M61),(ROUND(K62*AK62/100,0))))</f>
        <v/>
      </c>
      <c r="N62" s="33">
        <f t="shared" si="18"/>
        <v>0</v>
      </c>
      <c r="O62" s="34" t="str">
        <f t="shared" si="31"/>
        <v/>
      </c>
      <c r="P62" s="34" t="str">
        <f t="shared" si="32"/>
        <v/>
      </c>
      <c r="Q62" s="34" t="str">
        <f t="shared" si="32"/>
        <v/>
      </c>
      <c r="R62" s="26"/>
      <c r="S62" s="33">
        <f t="shared" si="19"/>
        <v>0</v>
      </c>
      <c r="T62" s="27" t="str">
        <f>IF(D62="","",IF(D62="TOTAL",SUM($T$17:T61),IF($U$8="YES",BA62,BD62)))</f>
        <v/>
      </c>
      <c r="U62" s="34" t="str">
        <f>IF(D62="","",IF(D62="TOTAL",SUM($U$17:U61),(ROUND(S62*AM62,0))))</f>
        <v/>
      </c>
      <c r="V62" s="26" t="str">
        <f>IF(D62="","",IF(D62=$Y$9,$X$3,IF(D62="TOTAL",SUM($V$17:V61),V61)))</f>
        <v/>
      </c>
      <c r="W62" s="33" t="str">
        <f>IF(D62="","",IF(D62="TOTAL",SUM($W$17:W61),(SUM(AG63:AH63))))</f>
        <v/>
      </c>
      <c r="X62" s="33">
        <f t="shared" si="20"/>
        <v>0</v>
      </c>
      <c r="Y62" s="33">
        <f t="shared" si="21"/>
        <v>0</v>
      </c>
      <c r="Z62" s="142"/>
      <c r="AA62" s="141"/>
      <c r="AB62" s="35" t="str">
        <f t="shared" si="44"/>
        <v/>
      </c>
      <c r="AC62" s="35" t="str">
        <f t="shared" si="45"/>
        <v/>
      </c>
      <c r="AE62" s="7" t="str">
        <f t="shared" si="33"/>
        <v/>
      </c>
      <c r="AF62" s="7" t="str">
        <f t="shared" si="34"/>
        <v/>
      </c>
      <c r="AG62" s="7" t="str">
        <f t="shared" si="35"/>
        <v/>
      </c>
      <c r="AH62" s="7" t="str">
        <f t="shared" si="36"/>
        <v/>
      </c>
      <c r="AJ62" s="7" t="str">
        <f t="shared" si="37"/>
        <v/>
      </c>
      <c r="AK62" s="7" t="str">
        <f t="shared" si="38"/>
        <v/>
      </c>
      <c r="AL62" s="7" t="str">
        <f t="shared" si="22"/>
        <v/>
      </c>
      <c r="AM62" s="7" t="str">
        <f t="shared" si="39"/>
        <v/>
      </c>
      <c r="AN62" s="7" t="str">
        <f t="shared" si="40"/>
        <v/>
      </c>
      <c r="AO62" s="7" t="str">
        <f t="shared" si="41"/>
        <v/>
      </c>
      <c r="AP62" s="2">
        <v>44166</v>
      </c>
      <c r="AQ62" s="3" t="str">
        <f t="shared" si="1"/>
        <v>Dec-2020</v>
      </c>
      <c r="AR62" s="7">
        <v>17</v>
      </c>
      <c r="AS62" s="7">
        <f t="shared" si="28"/>
        <v>8</v>
      </c>
      <c r="AU62" s="7">
        <f t="shared" si="46"/>
        <v>0</v>
      </c>
      <c r="AV62" s="8">
        <f t="shared" si="14"/>
        <v>0.1</v>
      </c>
      <c r="AY62" s="7"/>
      <c r="AZ62" s="7">
        <f t="shared" si="30"/>
        <v>0</v>
      </c>
      <c r="BA62" s="7">
        <f t="shared" si="42"/>
        <v>0</v>
      </c>
      <c r="BB62" s="64" t="str">
        <f t="shared" si="2"/>
        <v>Dec-2020</v>
      </c>
      <c r="BC62" s="9">
        <v>0</v>
      </c>
    </row>
    <row r="63" spans="2:55" ht="25.5" customHeight="1" x14ac:dyDescent="0.25">
      <c r="B63" s="34" t="str">
        <f t="shared" si="27"/>
        <v/>
      </c>
      <c r="C63" s="28" t="str">
        <f t="shared" si="23"/>
        <v/>
      </c>
      <c r="D63" s="34" t="str">
        <f t="shared" si="24"/>
        <v/>
      </c>
      <c r="E63" s="34" t="str">
        <f t="shared" si="16"/>
        <v/>
      </c>
      <c r="F63" s="34" t="str">
        <f>IF(D63="","",IF(D63=$N$10,$O$7,IF(E63="JUL",MROUND(ROUND(1.03*F62,0),100),IF(D63="TOTAL",SUM($F$17:F62),F62))))</f>
        <v/>
      </c>
      <c r="G63" s="34" t="str">
        <f>IF(D63="","",IF(D63="TOTAL",SUM($G$17:G62),(ROUND(F63*AJ63/100,0))))</f>
        <v/>
      </c>
      <c r="H63" s="34" t="str">
        <f>IF(D63="","",IF(D63="TOTAL",SUM($H$17:H62),(ROUND(F63*AK63/100,0))))</f>
        <v/>
      </c>
      <c r="I63" s="75">
        <f t="shared" si="43"/>
        <v>0</v>
      </c>
      <c r="J63" s="75"/>
      <c r="K63" s="34" t="str">
        <f>IF(D63="","",IF(D63=$O$10,$O$8,IF(E63="JUL",MROUND(ROUND(1.03*K62,0),100),IF(D63="TOTAL",SUM($K$17:K62),K62))))</f>
        <v/>
      </c>
      <c r="L63" s="34" t="str">
        <f>IF(D63="","",IF(D63="TOTAL",SUM($L$17:L62),(ROUND(K63*AJ63/100,0))))</f>
        <v/>
      </c>
      <c r="M63" s="34" t="str">
        <f>IF(D63="","",IF(D63="TOTAL",SUM($M$17:M62),(ROUND(K63*AK63/100,0))))</f>
        <v/>
      </c>
      <c r="N63" s="33">
        <f t="shared" si="18"/>
        <v>0</v>
      </c>
      <c r="O63" s="34" t="str">
        <f t="shared" si="31"/>
        <v/>
      </c>
      <c r="P63" s="34" t="str">
        <f t="shared" si="32"/>
        <v/>
      </c>
      <c r="Q63" s="34" t="str">
        <f t="shared" si="32"/>
        <v/>
      </c>
      <c r="R63" s="26"/>
      <c r="S63" s="33">
        <f t="shared" si="19"/>
        <v>0</v>
      </c>
      <c r="T63" s="27" t="str">
        <f>IF(D63="","",IF(D63="TOTAL",SUM($T$17:T62),IF($U$8="YES",BA63,BD63)))</f>
        <v/>
      </c>
      <c r="U63" s="34" t="str">
        <f>IF(D63="","",IF(D63="TOTAL",SUM($U$17:U62),(ROUND(S63*AM63,0))))</f>
        <v/>
      </c>
      <c r="V63" s="26" t="str">
        <f>IF(D63="","",IF(D63=$Y$9,$X$3,IF(D63="TOTAL",SUM($V$17:V62),V62)))</f>
        <v/>
      </c>
      <c r="W63" s="33" t="str">
        <f>IF(D63="","",IF(D63="TOTAL",SUM($W$17:W62),(SUM(AG64:AH64))))</f>
        <v/>
      </c>
      <c r="X63" s="33">
        <f t="shared" si="20"/>
        <v>0</v>
      </c>
      <c r="Y63" s="33">
        <f t="shared" si="21"/>
        <v>0</v>
      </c>
      <c r="Z63" s="142"/>
      <c r="AA63" s="141"/>
      <c r="AB63" s="35" t="str">
        <f t="shared" si="44"/>
        <v/>
      </c>
      <c r="AC63" s="35" t="str">
        <f t="shared" si="45"/>
        <v/>
      </c>
      <c r="AE63" s="7" t="str">
        <f t="shared" si="33"/>
        <v/>
      </c>
      <c r="AF63" s="7" t="str">
        <f t="shared" si="34"/>
        <v/>
      </c>
      <c r="AG63" s="7" t="str">
        <f t="shared" si="35"/>
        <v/>
      </c>
      <c r="AH63" s="7" t="str">
        <f t="shared" si="36"/>
        <v/>
      </c>
      <c r="AJ63" s="7" t="str">
        <f t="shared" si="37"/>
        <v/>
      </c>
      <c r="AK63" s="7" t="str">
        <f t="shared" si="38"/>
        <v/>
      </c>
      <c r="AL63" s="7" t="str">
        <f t="shared" si="22"/>
        <v/>
      </c>
      <c r="AM63" s="7" t="str">
        <f t="shared" si="39"/>
        <v/>
      </c>
      <c r="AN63" s="7" t="str">
        <f t="shared" si="40"/>
        <v/>
      </c>
      <c r="AO63" s="7" t="str">
        <f t="shared" si="41"/>
        <v/>
      </c>
      <c r="AP63" s="2">
        <v>44197</v>
      </c>
      <c r="AQ63" s="3" t="str">
        <f t="shared" si="1"/>
        <v>Jan-2021</v>
      </c>
      <c r="AR63" s="7">
        <v>17</v>
      </c>
      <c r="AS63" s="7">
        <f t="shared" si="28"/>
        <v>8</v>
      </c>
      <c r="AU63" s="7">
        <f t="shared" si="46"/>
        <v>0</v>
      </c>
      <c r="AV63" s="8">
        <f t="shared" si="14"/>
        <v>0.1</v>
      </c>
      <c r="AY63" s="7"/>
      <c r="AZ63" s="7">
        <f t="shared" si="30"/>
        <v>0</v>
      </c>
      <c r="BA63" s="7">
        <f t="shared" si="42"/>
        <v>0</v>
      </c>
      <c r="BB63" s="64" t="str">
        <f t="shared" si="2"/>
        <v>Jan-2021</v>
      </c>
      <c r="BC63" s="9">
        <v>0</v>
      </c>
    </row>
    <row r="64" spans="2:55" ht="25.5" customHeight="1" x14ac:dyDescent="0.25">
      <c r="B64" s="34" t="str">
        <f t="shared" si="27"/>
        <v/>
      </c>
      <c r="C64" s="28" t="str">
        <f t="shared" si="23"/>
        <v/>
      </c>
      <c r="D64" s="34" t="str">
        <f t="shared" si="24"/>
        <v/>
      </c>
      <c r="E64" s="34" t="str">
        <f t="shared" si="16"/>
        <v/>
      </c>
      <c r="F64" s="34" t="str">
        <f>IF(D64="","",IF(D64=$N$10,$O$7,IF(E64="JUL",MROUND(ROUND(1.03*F63,0),100),IF(D64="TOTAL",SUM($F$17:F63),F63))))</f>
        <v/>
      </c>
      <c r="G64" s="34" t="str">
        <f>IF(D64="","",IF(D64="TOTAL",SUM($G$17:G63),(ROUND(F64*AJ64/100,0))))</f>
        <v/>
      </c>
      <c r="H64" s="34" t="str">
        <f>IF(D64="","",IF(D64="TOTAL",SUM($H$17:H63),(ROUND(F64*AK64/100,0))))</f>
        <v/>
      </c>
      <c r="I64" s="75">
        <f t="shared" si="43"/>
        <v>0</v>
      </c>
      <c r="J64" s="75"/>
      <c r="K64" s="34" t="str">
        <f>IF(D64="","",IF(D64=$O$10,$O$8,IF(E64="JUL",MROUND(ROUND(1.03*K63,0),100),IF(D64="TOTAL",SUM($K$17:K63),K63))))</f>
        <v/>
      </c>
      <c r="L64" s="34" t="str">
        <f>IF(D64="","",IF(D64="TOTAL",SUM($L$17:L63),(ROUND(K64*AJ64/100,0))))</f>
        <v/>
      </c>
      <c r="M64" s="34" t="str">
        <f>IF(D64="","",IF(D64="TOTAL",SUM($M$17:M63),(ROUND(K64*AK64/100,0))))</f>
        <v/>
      </c>
      <c r="N64" s="33">
        <f t="shared" si="18"/>
        <v>0</v>
      </c>
      <c r="O64" s="34" t="str">
        <f t="shared" si="31"/>
        <v/>
      </c>
      <c r="P64" s="34" t="str">
        <f t="shared" si="32"/>
        <v/>
      </c>
      <c r="Q64" s="34" t="str">
        <f t="shared" si="32"/>
        <v/>
      </c>
      <c r="R64" s="26"/>
      <c r="S64" s="33">
        <f t="shared" si="19"/>
        <v>0</v>
      </c>
      <c r="T64" s="27" t="str">
        <f>IF(D64="","",IF(D64="TOTAL",SUM($T$17:T63),IF($U$8="YES",BA64,BD64)))</f>
        <v/>
      </c>
      <c r="U64" s="34" t="str">
        <f>IF(D64="","",IF(D64="TOTAL",SUM($U$17:U63),(ROUND(S64*AM64,0))))</f>
        <v/>
      </c>
      <c r="V64" s="26" t="str">
        <f>IF(D64="","",IF(D64=$Y$9,$X$3,IF(D64="TOTAL",SUM($V$17:V63),V63)))</f>
        <v/>
      </c>
      <c r="W64" s="33" t="str">
        <f>IF(D64="","",IF(D64="TOTAL",SUM($W$17:W63),(SUM(AG65:AH65))))</f>
        <v/>
      </c>
      <c r="X64" s="33">
        <f t="shared" si="20"/>
        <v>0</v>
      </c>
      <c r="Y64" s="33">
        <f t="shared" si="21"/>
        <v>0</v>
      </c>
      <c r="Z64" s="142"/>
      <c r="AA64" s="141"/>
      <c r="AB64" s="35" t="str">
        <f t="shared" si="44"/>
        <v/>
      </c>
      <c r="AC64" s="35" t="str">
        <f t="shared" si="45"/>
        <v/>
      </c>
      <c r="AE64" s="7" t="str">
        <f t="shared" si="33"/>
        <v/>
      </c>
      <c r="AF64" s="7" t="str">
        <f t="shared" si="34"/>
        <v/>
      </c>
      <c r="AG64" s="7" t="str">
        <f t="shared" si="35"/>
        <v/>
      </c>
      <c r="AH64" s="7" t="str">
        <f t="shared" si="36"/>
        <v/>
      </c>
      <c r="AJ64" s="7" t="str">
        <f t="shared" si="37"/>
        <v/>
      </c>
      <c r="AK64" s="7" t="str">
        <f t="shared" si="38"/>
        <v/>
      </c>
      <c r="AL64" s="7" t="str">
        <f t="shared" si="22"/>
        <v/>
      </c>
      <c r="AM64" s="7" t="str">
        <f t="shared" si="39"/>
        <v/>
      </c>
      <c r="AN64" s="7" t="str">
        <f t="shared" si="40"/>
        <v/>
      </c>
      <c r="AO64" s="7" t="str">
        <f t="shared" si="41"/>
        <v/>
      </c>
      <c r="AP64" s="2">
        <v>44228</v>
      </c>
      <c r="AQ64" s="3" t="str">
        <f t="shared" si="1"/>
        <v>Feb-2021</v>
      </c>
      <c r="AR64" s="7">
        <v>17</v>
      </c>
      <c r="AS64" s="7">
        <f t="shared" si="28"/>
        <v>8</v>
      </c>
      <c r="AU64" s="7">
        <f t="shared" si="46"/>
        <v>0</v>
      </c>
      <c r="AV64" s="8">
        <f t="shared" si="14"/>
        <v>0.1</v>
      </c>
      <c r="AY64" s="7"/>
      <c r="AZ64" s="7">
        <f t="shared" si="30"/>
        <v>0</v>
      </c>
      <c r="BA64" s="7">
        <f t="shared" si="42"/>
        <v>0</v>
      </c>
      <c r="BB64" s="64" t="str">
        <f t="shared" si="2"/>
        <v>Feb-2021</v>
      </c>
      <c r="BC64" s="9">
        <v>0</v>
      </c>
    </row>
    <row r="65" spans="2:55" ht="25.5" customHeight="1" x14ac:dyDescent="0.25">
      <c r="B65" s="34" t="str">
        <f t="shared" si="27"/>
        <v/>
      </c>
      <c r="C65" s="28" t="str">
        <f t="shared" si="23"/>
        <v/>
      </c>
      <c r="D65" s="34" t="str">
        <f t="shared" si="24"/>
        <v/>
      </c>
      <c r="E65" s="34" t="str">
        <f t="shared" si="16"/>
        <v/>
      </c>
      <c r="F65" s="34" t="str">
        <f>IF(D65="","",IF(D65=$N$10,$O$7,IF(E65="JUL",MROUND(ROUND(1.03*F64,0),100),IF(D65="TOTAL",SUM($F$17:F64),F64))))</f>
        <v/>
      </c>
      <c r="G65" s="34" t="str">
        <f>IF(D65="","",IF(D65="TOTAL",SUM($G$17:G64),(ROUND(F65*AJ65/100,0))))</f>
        <v/>
      </c>
      <c r="H65" s="34" t="str">
        <f>IF(D65="","",IF(D65="TOTAL",SUM($H$17:H64),(ROUND(F65*AK65/100,0))))</f>
        <v/>
      </c>
      <c r="I65" s="75">
        <f t="shared" si="43"/>
        <v>0</v>
      </c>
      <c r="J65" s="75"/>
      <c r="K65" s="34" t="str">
        <f>IF(D65="","",IF(D65=$O$10,$O$8,IF(E65="JUL",MROUND(ROUND(1.03*K64,0),100),IF(D65="TOTAL",SUM($K$17:K64),K64))))</f>
        <v/>
      </c>
      <c r="L65" s="34" t="str">
        <f>IF(D65="","",IF(D65="TOTAL",SUM($L$17:L64),(ROUND(K65*AJ65/100,0))))</f>
        <v/>
      </c>
      <c r="M65" s="34" t="str">
        <f>IF(D65="","",IF(D65="TOTAL",SUM($M$17:M64),(ROUND(K65*AK65/100,0))))</f>
        <v/>
      </c>
      <c r="N65" s="33">
        <f t="shared" si="18"/>
        <v>0</v>
      </c>
      <c r="O65" s="34" t="str">
        <f t="shared" si="31"/>
        <v/>
      </c>
      <c r="P65" s="34" t="str">
        <f t="shared" si="32"/>
        <v/>
      </c>
      <c r="Q65" s="34" t="str">
        <f t="shared" si="32"/>
        <v/>
      </c>
      <c r="R65" s="26"/>
      <c r="S65" s="33">
        <f t="shared" si="19"/>
        <v>0</v>
      </c>
      <c r="T65" s="27" t="str">
        <f>IF(D65="","",IF(D65="TOTAL",SUM($T$17:T64),IF($U$8="YES",BA65,BD65)))</f>
        <v/>
      </c>
      <c r="U65" s="34" t="str">
        <f>IF(D65="","",IF(D65="TOTAL",SUM($U$17:U64),(ROUND(S65*AM65,0))))</f>
        <v/>
      </c>
      <c r="V65" s="26" t="str">
        <f>IF(D65="","",IF(D65=$Y$9,$X$3,IF(D65="TOTAL",SUM($V$17:V64),V64)))</f>
        <v/>
      </c>
      <c r="W65" s="33" t="str">
        <f>IF(D65="","",IF(D65="TOTAL",SUM($W$17:W64),(SUM(AG66:AH66))))</f>
        <v/>
      </c>
      <c r="X65" s="33">
        <f t="shared" si="20"/>
        <v>0</v>
      </c>
      <c r="Y65" s="33">
        <f t="shared" si="21"/>
        <v>0</v>
      </c>
      <c r="Z65" s="142"/>
      <c r="AA65" s="141"/>
      <c r="AB65" s="35" t="str">
        <f t="shared" si="44"/>
        <v/>
      </c>
      <c r="AC65" s="35" t="str">
        <f t="shared" si="45"/>
        <v/>
      </c>
      <c r="AE65" s="7" t="str">
        <f t="shared" si="33"/>
        <v/>
      </c>
      <c r="AF65" s="7" t="str">
        <f t="shared" si="34"/>
        <v/>
      </c>
      <c r="AG65" s="7" t="str">
        <f t="shared" si="35"/>
        <v/>
      </c>
      <c r="AH65" s="7" t="str">
        <f t="shared" si="36"/>
        <v/>
      </c>
      <c r="AJ65" s="7" t="str">
        <f t="shared" si="37"/>
        <v/>
      </c>
      <c r="AK65" s="7" t="str">
        <f t="shared" si="38"/>
        <v/>
      </c>
      <c r="AL65" s="7" t="str">
        <f t="shared" si="22"/>
        <v/>
      </c>
      <c r="AM65" s="7" t="str">
        <f t="shared" si="39"/>
        <v/>
      </c>
      <c r="AN65" s="7" t="str">
        <f t="shared" si="40"/>
        <v/>
      </c>
      <c r="AO65" s="7" t="str">
        <f t="shared" si="41"/>
        <v/>
      </c>
      <c r="AP65" s="2">
        <v>44256</v>
      </c>
      <c r="AQ65" s="3" t="str">
        <f t="shared" si="1"/>
        <v>Mar-2021</v>
      </c>
      <c r="AR65" s="7">
        <v>17</v>
      </c>
      <c r="AS65" s="7">
        <f t="shared" si="28"/>
        <v>8</v>
      </c>
      <c r="AU65" s="7">
        <f t="shared" si="46"/>
        <v>0</v>
      </c>
      <c r="AV65" s="8">
        <f t="shared" si="14"/>
        <v>0.1</v>
      </c>
      <c r="AY65" s="7"/>
      <c r="AZ65" s="7">
        <f t="shared" si="30"/>
        <v>0</v>
      </c>
      <c r="BA65" s="7">
        <f t="shared" si="42"/>
        <v>0</v>
      </c>
      <c r="BB65" s="64" t="str">
        <f t="shared" si="2"/>
        <v>Mar-2021</v>
      </c>
      <c r="BC65" s="9">
        <v>0</v>
      </c>
    </row>
    <row r="66" spans="2:55" ht="25.5" customHeight="1" x14ac:dyDescent="0.25">
      <c r="B66" s="34" t="str">
        <f t="shared" si="27"/>
        <v/>
      </c>
      <c r="C66" s="28" t="str">
        <f t="shared" si="23"/>
        <v/>
      </c>
      <c r="D66" s="34" t="str">
        <f t="shared" si="24"/>
        <v/>
      </c>
      <c r="E66" s="34" t="str">
        <f t="shared" si="16"/>
        <v/>
      </c>
      <c r="F66" s="34" t="str">
        <f>IF(D66="","",IF(D66=$N$10,$O$7,IF(E66="JUL",MROUND(ROUND(1.03*F65,0),100),IF(D66="TOTAL",SUM($F$17:F65),F65))))</f>
        <v/>
      </c>
      <c r="G66" s="34" t="str">
        <f>IF(D66="","",IF(D66="TOTAL",SUM($G$17:G65),(ROUND(F66*AJ66/100,0))))</f>
        <v/>
      </c>
      <c r="H66" s="34" t="str">
        <f>IF(D66="","",IF(D66="TOTAL",SUM($H$17:H65),(ROUND(F66*AK66/100,0))))</f>
        <v/>
      </c>
      <c r="I66" s="75">
        <f t="shared" si="43"/>
        <v>0</v>
      </c>
      <c r="J66" s="75"/>
      <c r="K66" s="34" t="str">
        <f>IF(D66="","",IF(D66=$O$10,$O$8,IF(E66="JUL",MROUND(ROUND(1.03*K65,0),100),IF(D66="TOTAL",SUM($K$17:K65),K65))))</f>
        <v/>
      </c>
      <c r="L66" s="34" t="str">
        <f>IF(D66="","",IF(D66="TOTAL",SUM($L$17:L65),(ROUND(K66*AJ66/100,0))))</f>
        <v/>
      </c>
      <c r="M66" s="34" t="str">
        <f>IF(D66="","",IF(D66="TOTAL",SUM($M$17:M65),(ROUND(K66*AK66/100,0))))</f>
        <v/>
      </c>
      <c r="N66" s="33">
        <f t="shared" si="18"/>
        <v>0</v>
      </c>
      <c r="O66" s="34" t="str">
        <f t="shared" si="31"/>
        <v/>
      </c>
      <c r="P66" s="34" t="str">
        <f t="shared" si="32"/>
        <v/>
      </c>
      <c r="Q66" s="34" t="str">
        <f t="shared" si="32"/>
        <v/>
      </c>
      <c r="R66" s="26"/>
      <c r="S66" s="33">
        <f t="shared" si="19"/>
        <v>0</v>
      </c>
      <c r="T66" s="27" t="str">
        <f>IF(D66="","",IF(D66="TOTAL",SUM($T$17:T65),IF($U$8="YES",BA66,BD66)))</f>
        <v/>
      </c>
      <c r="U66" s="34" t="str">
        <f>IF(D66="","",IF(D66="TOTAL",SUM($U$17:U65),(ROUND(S66*AM66,0))))</f>
        <v/>
      </c>
      <c r="V66" s="26" t="str">
        <f>IF(D66="","",IF(D66=$Y$9,$X$3,IF(D66="TOTAL",SUM($V$17:V65),V65)))</f>
        <v/>
      </c>
      <c r="W66" s="33" t="str">
        <f>IF(D66="","",IF(D66="TOTAL",SUM($W$17:W65),(SUM(AG67:AH67))))</f>
        <v/>
      </c>
      <c r="X66" s="33">
        <f t="shared" si="20"/>
        <v>0</v>
      </c>
      <c r="Y66" s="33">
        <f t="shared" si="21"/>
        <v>0</v>
      </c>
      <c r="Z66" s="142"/>
      <c r="AA66" s="141"/>
      <c r="AB66" s="35" t="str">
        <f t="shared" si="44"/>
        <v/>
      </c>
      <c r="AC66" s="35" t="str">
        <f t="shared" si="45"/>
        <v/>
      </c>
      <c r="AE66" s="7" t="str">
        <f t="shared" si="33"/>
        <v/>
      </c>
      <c r="AF66" s="7" t="str">
        <f t="shared" si="34"/>
        <v/>
      </c>
      <c r="AG66" s="7" t="str">
        <f t="shared" si="35"/>
        <v/>
      </c>
      <c r="AH66" s="7" t="str">
        <f t="shared" si="36"/>
        <v/>
      </c>
      <c r="AJ66" s="7" t="str">
        <f t="shared" si="37"/>
        <v/>
      </c>
      <c r="AK66" s="7" t="str">
        <f t="shared" si="38"/>
        <v/>
      </c>
      <c r="AL66" s="7" t="str">
        <f t="shared" si="22"/>
        <v/>
      </c>
      <c r="AM66" s="7" t="str">
        <f t="shared" si="39"/>
        <v/>
      </c>
      <c r="AN66" s="7" t="str">
        <f t="shared" si="40"/>
        <v/>
      </c>
      <c r="AO66" s="7" t="str">
        <f t="shared" si="41"/>
        <v/>
      </c>
      <c r="AP66" s="2">
        <v>44287</v>
      </c>
      <c r="AQ66" s="3" t="str">
        <f t="shared" si="1"/>
        <v>Apr-2021</v>
      </c>
      <c r="AR66" s="7">
        <v>17</v>
      </c>
      <c r="AS66" s="7">
        <f t="shared" si="28"/>
        <v>8</v>
      </c>
      <c r="AU66" s="7">
        <f t="shared" si="46"/>
        <v>0</v>
      </c>
      <c r="AV66" s="8">
        <f t="shared" si="14"/>
        <v>0.1</v>
      </c>
      <c r="AY66" s="7"/>
      <c r="AZ66" s="7">
        <f t="shared" si="30"/>
        <v>0</v>
      </c>
      <c r="BA66" s="7">
        <f t="shared" si="42"/>
        <v>0</v>
      </c>
      <c r="BB66" s="64" t="str">
        <f t="shared" si="2"/>
        <v>Apr-2021</v>
      </c>
      <c r="BC66" s="9">
        <v>0</v>
      </c>
    </row>
    <row r="67" spans="2:55" ht="25.5" customHeight="1" x14ac:dyDescent="0.25">
      <c r="B67" s="34" t="str">
        <f t="shared" si="27"/>
        <v/>
      </c>
      <c r="C67" s="28" t="str">
        <f t="shared" si="23"/>
        <v/>
      </c>
      <c r="D67" s="34" t="str">
        <f t="shared" si="24"/>
        <v/>
      </c>
      <c r="E67" s="34" t="str">
        <f t="shared" si="16"/>
        <v/>
      </c>
      <c r="F67" s="34" t="str">
        <f>IF(D67="","",IF(D67=$N$10,$O$7,IF(E67="JUL",MROUND(ROUND(1.03*F66,0),100),IF(D67="TOTAL",SUM($F$17:F66),F66))))</f>
        <v/>
      </c>
      <c r="G67" s="34" t="str">
        <f>IF(D67="","",IF(D67="TOTAL",SUM($G$17:G66),(ROUND(F67*AJ67/100,0))))</f>
        <v/>
      </c>
      <c r="H67" s="34" t="str">
        <f>IF(D67="","",IF(D67="TOTAL",SUM($H$17:H66),(ROUND(F67*AK67/100,0))))</f>
        <v/>
      </c>
      <c r="I67" s="75">
        <f t="shared" si="43"/>
        <v>0</v>
      </c>
      <c r="J67" s="75"/>
      <c r="K67" s="34" t="str">
        <f>IF(D67="","",IF(D67=$O$10,$O$8,IF(E67="JUL",MROUND(ROUND(1.03*K66,0),100),IF(D67="TOTAL",SUM($K$17:K66),K66))))</f>
        <v/>
      </c>
      <c r="L67" s="34" t="str">
        <f>IF(D67="","",IF(D67="TOTAL",SUM($L$17:L66),(ROUND(K67*AJ67/100,0))))</f>
        <v/>
      </c>
      <c r="M67" s="34" t="str">
        <f>IF(D67="","",IF(D67="TOTAL",SUM($M$17:M66),(ROUND(K67*AK67/100,0))))</f>
        <v/>
      </c>
      <c r="N67" s="33">
        <f t="shared" si="18"/>
        <v>0</v>
      </c>
      <c r="O67" s="34" t="str">
        <f t="shared" si="31"/>
        <v/>
      </c>
      <c r="P67" s="34" t="str">
        <f t="shared" si="32"/>
        <v/>
      </c>
      <c r="Q67" s="34" t="str">
        <f t="shared" si="32"/>
        <v/>
      </c>
      <c r="R67" s="26"/>
      <c r="S67" s="33">
        <f t="shared" si="19"/>
        <v>0</v>
      </c>
      <c r="T67" s="27" t="str">
        <f>IF(D67="","",IF(D67="TOTAL",SUM($T$17:T66),IF($U$8="YES",BA67,BD67)))</f>
        <v/>
      </c>
      <c r="U67" s="34" t="str">
        <f>IF(D67="","",IF(D67="TOTAL",SUM($U$17:U66),(ROUND(S67*AM67,0))))</f>
        <v/>
      </c>
      <c r="V67" s="26" t="str">
        <f>IF(D67="","",IF(D67=$Y$9,$X$3,IF(D67="TOTAL",SUM($V$17:V66),V66)))</f>
        <v/>
      </c>
      <c r="W67" s="33" t="str">
        <f>IF(D67="","",IF(D67="TOTAL",SUM($W$17:W66),(SUM(AG68:AH68))))</f>
        <v/>
      </c>
      <c r="X67" s="33">
        <f t="shared" si="20"/>
        <v>0</v>
      </c>
      <c r="Y67" s="33">
        <f t="shared" si="21"/>
        <v>0</v>
      </c>
      <c r="Z67" s="142"/>
      <c r="AA67" s="141"/>
      <c r="AB67" s="35" t="str">
        <f t="shared" si="44"/>
        <v/>
      </c>
      <c r="AC67" s="35" t="str">
        <f t="shared" si="45"/>
        <v/>
      </c>
      <c r="AE67" s="7" t="str">
        <f t="shared" si="33"/>
        <v/>
      </c>
      <c r="AF67" s="7" t="str">
        <f t="shared" si="34"/>
        <v/>
      </c>
      <c r="AG67" s="7" t="str">
        <f t="shared" si="35"/>
        <v/>
      </c>
      <c r="AH67" s="7" t="str">
        <f t="shared" si="36"/>
        <v/>
      </c>
      <c r="AJ67" s="7" t="str">
        <f t="shared" si="37"/>
        <v/>
      </c>
      <c r="AK67" s="7" t="str">
        <f t="shared" si="38"/>
        <v/>
      </c>
      <c r="AL67" s="7" t="str">
        <f t="shared" si="22"/>
        <v/>
      </c>
      <c r="AM67" s="7" t="str">
        <f t="shared" si="39"/>
        <v/>
      </c>
      <c r="AN67" s="7" t="str">
        <f t="shared" si="40"/>
        <v/>
      </c>
      <c r="AO67" s="7" t="str">
        <f t="shared" si="41"/>
        <v/>
      </c>
      <c r="AP67" s="2">
        <v>44317</v>
      </c>
      <c r="AQ67" s="3" t="str">
        <f t="shared" si="1"/>
        <v>May-2021</v>
      </c>
      <c r="AR67" s="7">
        <v>17</v>
      </c>
      <c r="AS67" s="7">
        <f t="shared" si="28"/>
        <v>8</v>
      </c>
      <c r="AU67" s="7">
        <f t="shared" si="46"/>
        <v>0</v>
      </c>
      <c r="AV67" s="8">
        <f t="shared" si="14"/>
        <v>0.1</v>
      </c>
      <c r="AY67" s="7"/>
      <c r="AZ67" s="7">
        <f t="shared" si="30"/>
        <v>0</v>
      </c>
      <c r="BA67" s="7">
        <f t="shared" si="42"/>
        <v>0</v>
      </c>
      <c r="BB67" s="64" t="str">
        <f t="shared" si="2"/>
        <v>May-2021</v>
      </c>
      <c r="BC67" s="9">
        <v>0</v>
      </c>
    </row>
    <row r="68" spans="2:55" ht="25.5" customHeight="1" x14ac:dyDescent="0.25">
      <c r="B68" s="34" t="str">
        <f t="shared" si="27"/>
        <v/>
      </c>
      <c r="C68" s="28" t="str">
        <f t="shared" si="23"/>
        <v/>
      </c>
      <c r="D68" s="34" t="str">
        <f t="shared" si="24"/>
        <v/>
      </c>
      <c r="E68" s="34" t="str">
        <f t="shared" si="16"/>
        <v/>
      </c>
      <c r="F68" s="34" t="str">
        <f>IF(D68="","",IF(D68=$N$10,$O$7,IF(E68="JUL",MROUND(ROUND(1.03*F67,0),100),IF(D68="TOTAL",SUM($F$17:F67),F67))))</f>
        <v/>
      </c>
      <c r="G68" s="34" t="str">
        <f>IF(D68="","",IF(D68="TOTAL",SUM($G$17:G67),(ROUND(F68*AJ68/100,0))))</f>
        <v/>
      </c>
      <c r="H68" s="34" t="str">
        <f>IF(D68="","",IF(D68="TOTAL",SUM($H$17:H67),(ROUND(F68*AK68/100,0))))</f>
        <v/>
      </c>
      <c r="I68" s="75">
        <f t="shared" si="43"/>
        <v>0</v>
      </c>
      <c r="J68" s="75"/>
      <c r="K68" s="34" t="str">
        <f>IF(D68="","",IF(D68=$O$10,$O$8,IF(E68="JUL",MROUND(ROUND(1.03*K67,0),100),IF(D68="TOTAL",SUM($K$17:K67),K67))))</f>
        <v/>
      </c>
      <c r="L68" s="34" t="str">
        <f>IF(D68="","",IF(D68="TOTAL",SUM($L$17:L67),(ROUND(K68*AJ68/100,0))))</f>
        <v/>
      </c>
      <c r="M68" s="34" t="str">
        <f>IF(D68="","",IF(D68="TOTAL",SUM($M$17:M67),(ROUND(K68*AK68/100,0))))</f>
        <v/>
      </c>
      <c r="N68" s="33">
        <f t="shared" si="18"/>
        <v>0</v>
      </c>
      <c r="O68" s="34" t="str">
        <f t="shared" si="31"/>
        <v/>
      </c>
      <c r="P68" s="34" t="str">
        <f t="shared" si="32"/>
        <v/>
      </c>
      <c r="Q68" s="34" t="str">
        <f t="shared" si="32"/>
        <v/>
      </c>
      <c r="R68" s="26"/>
      <c r="S68" s="33">
        <f t="shared" si="19"/>
        <v>0</v>
      </c>
      <c r="T68" s="27" t="str">
        <f>IF(D68="","",IF(D68="TOTAL",SUM($T$17:T67),IF($U$8="YES",BA68,BD68)))</f>
        <v/>
      </c>
      <c r="U68" s="34" t="str">
        <f>IF(D68="","",IF(D68="TOTAL",SUM($U$17:U67),(ROUND(S68*AM68,0))))</f>
        <v/>
      </c>
      <c r="V68" s="26" t="str">
        <f>IF(D68="","",IF(D68=$Y$9,$X$3,IF(D68="TOTAL",SUM($V$17:V67),V67)))</f>
        <v/>
      </c>
      <c r="W68" s="33" t="str">
        <f>IF(D68="","",IF(D68="TOTAL",SUM($W$17:W67),(SUM(AG69:AH69))))</f>
        <v/>
      </c>
      <c r="X68" s="33">
        <f t="shared" si="20"/>
        <v>0</v>
      </c>
      <c r="Y68" s="33">
        <f t="shared" si="21"/>
        <v>0</v>
      </c>
      <c r="Z68" s="142"/>
      <c r="AA68" s="141"/>
      <c r="AB68" s="35" t="str">
        <f t="shared" si="44"/>
        <v/>
      </c>
      <c r="AC68" s="35" t="str">
        <f t="shared" si="45"/>
        <v/>
      </c>
      <c r="AE68" s="7" t="str">
        <f t="shared" si="33"/>
        <v/>
      </c>
      <c r="AF68" s="7" t="str">
        <f t="shared" si="34"/>
        <v/>
      </c>
      <c r="AG68" s="7" t="str">
        <f t="shared" si="35"/>
        <v/>
      </c>
      <c r="AH68" s="7" t="str">
        <f t="shared" si="36"/>
        <v/>
      </c>
      <c r="AJ68" s="7" t="str">
        <f t="shared" si="37"/>
        <v/>
      </c>
      <c r="AK68" s="7" t="str">
        <f t="shared" si="38"/>
        <v/>
      </c>
      <c r="AL68" s="7" t="str">
        <f t="shared" si="22"/>
        <v/>
      </c>
      <c r="AM68" s="7" t="str">
        <f t="shared" si="39"/>
        <v/>
      </c>
      <c r="AN68" s="7" t="str">
        <f t="shared" si="40"/>
        <v/>
      </c>
      <c r="AO68" s="7" t="str">
        <f t="shared" si="41"/>
        <v/>
      </c>
      <c r="AP68" s="2">
        <v>44348</v>
      </c>
      <c r="AQ68" s="3" t="str">
        <f t="shared" si="1"/>
        <v>Jun-2021</v>
      </c>
      <c r="AR68" s="7">
        <v>17</v>
      </c>
      <c r="AS68" s="7">
        <f t="shared" si="28"/>
        <v>8</v>
      </c>
      <c r="AU68" s="7">
        <f t="shared" si="46"/>
        <v>0</v>
      </c>
      <c r="AV68" s="8">
        <f t="shared" si="14"/>
        <v>0.1</v>
      </c>
      <c r="AY68" s="7"/>
      <c r="AZ68" s="7">
        <f t="shared" si="30"/>
        <v>0</v>
      </c>
      <c r="BA68" s="7">
        <f t="shared" si="42"/>
        <v>0</v>
      </c>
      <c r="BB68" s="64" t="str">
        <f t="shared" si="2"/>
        <v>Jun-2021</v>
      </c>
      <c r="BC68" s="9">
        <v>0</v>
      </c>
    </row>
    <row r="69" spans="2:55" ht="25.5" customHeight="1" x14ac:dyDescent="0.25">
      <c r="B69" s="34" t="str">
        <f t="shared" si="27"/>
        <v/>
      </c>
      <c r="C69" s="28" t="str">
        <f t="shared" si="23"/>
        <v/>
      </c>
      <c r="D69" s="34" t="str">
        <f t="shared" si="24"/>
        <v/>
      </c>
      <c r="E69" s="34" t="str">
        <f t="shared" si="16"/>
        <v/>
      </c>
      <c r="F69" s="34" t="str">
        <f>IF(D69="","",IF(D69=$N$10,$O$7,IF(E69="JUL",MROUND(ROUND(1.03*F68,0),100),IF(D69="TOTAL",SUM($F$17:F68),F68))))</f>
        <v/>
      </c>
      <c r="G69" s="34" t="str">
        <f>IF(D69="","",IF(D69="TOTAL",SUM($G$17:G68),(ROUND(F69*AJ69/100,0))))</f>
        <v/>
      </c>
      <c r="H69" s="34" t="str">
        <f>IF(D69="","",IF(D69="TOTAL",SUM($H$17:H68),(ROUND(F69*AK69/100,0))))</f>
        <v/>
      </c>
      <c r="I69" s="75">
        <f t="shared" si="43"/>
        <v>0</v>
      </c>
      <c r="J69" s="75"/>
      <c r="K69" s="34" t="str">
        <f>IF(D69="","",IF(D69=$O$10,$O$8,IF(E69="JUL",MROUND(ROUND(1.03*K68,0),100),IF(D69="TOTAL",SUM($K$17:K68),K68))))</f>
        <v/>
      </c>
      <c r="L69" s="34" t="str">
        <f>IF(D69="","",IF(D69="TOTAL",SUM($L$17:L68),(ROUND(K69*AJ69/100,0))))</f>
        <v/>
      </c>
      <c r="M69" s="34" t="str">
        <f>IF(D69="","",IF(D69="TOTAL",SUM($M$17:M68),(ROUND(K69*AK69/100,0))))</f>
        <v/>
      </c>
      <c r="N69" s="33">
        <f t="shared" si="18"/>
        <v>0</v>
      </c>
      <c r="O69" s="34" t="str">
        <f t="shared" si="31"/>
        <v/>
      </c>
      <c r="P69" s="34" t="str">
        <f t="shared" si="32"/>
        <v/>
      </c>
      <c r="Q69" s="34" t="str">
        <f t="shared" si="32"/>
        <v/>
      </c>
      <c r="R69" s="26"/>
      <c r="S69" s="33">
        <f t="shared" si="19"/>
        <v>0</v>
      </c>
      <c r="T69" s="27" t="str">
        <f>IF(D69="","",IF(D69="TOTAL",SUM($T$17:T68),IF($U$8="YES",BA69,BD69)))</f>
        <v/>
      </c>
      <c r="U69" s="34" t="str">
        <f>IF(D69="","",IF(D69="TOTAL",SUM($U$17:U68),(ROUND(S69*AM69,0))))</f>
        <v/>
      </c>
      <c r="V69" s="26" t="str">
        <f>IF(D69="","",IF(D69=$Y$9,$X$3,IF(D69="TOTAL",SUM($V$17:V68),V68)))</f>
        <v/>
      </c>
      <c r="W69" s="33" t="str">
        <f>IF(D69="","",IF(D69="TOTAL",SUM($W$17:W68),(SUM(AG70:AH70))))</f>
        <v/>
      </c>
      <c r="X69" s="33">
        <f t="shared" si="20"/>
        <v>0</v>
      </c>
      <c r="Y69" s="33">
        <f t="shared" si="21"/>
        <v>0</v>
      </c>
      <c r="Z69" s="142"/>
      <c r="AA69" s="141"/>
      <c r="AB69" s="35" t="str">
        <f t="shared" si="44"/>
        <v/>
      </c>
      <c r="AC69" s="35" t="str">
        <f t="shared" si="45"/>
        <v/>
      </c>
      <c r="AE69" s="7" t="str">
        <f t="shared" si="33"/>
        <v/>
      </c>
      <c r="AF69" s="7" t="str">
        <f t="shared" si="34"/>
        <v/>
      </c>
      <c r="AG69" s="7" t="str">
        <f t="shared" si="35"/>
        <v/>
      </c>
      <c r="AH69" s="7" t="str">
        <f t="shared" si="36"/>
        <v/>
      </c>
      <c r="AJ69" s="7" t="str">
        <f t="shared" si="37"/>
        <v/>
      </c>
      <c r="AK69" s="7" t="str">
        <f t="shared" si="38"/>
        <v/>
      </c>
      <c r="AL69" s="7" t="str">
        <f t="shared" si="22"/>
        <v/>
      </c>
      <c r="AM69" s="7" t="str">
        <f t="shared" si="39"/>
        <v/>
      </c>
      <c r="AN69" s="7" t="str">
        <f t="shared" si="40"/>
        <v/>
      </c>
      <c r="AO69" s="7" t="str">
        <f t="shared" si="41"/>
        <v/>
      </c>
      <c r="AP69" s="2">
        <v>44378</v>
      </c>
      <c r="AQ69" s="3" t="str">
        <f t="shared" si="1"/>
        <v>Jul-2021</v>
      </c>
      <c r="AR69" s="7">
        <v>31</v>
      </c>
      <c r="AS69" s="7">
        <f>V6</f>
        <v>9</v>
      </c>
      <c r="AT69" s="7">
        <v>3</v>
      </c>
      <c r="AU69" s="7">
        <f t="shared" si="46"/>
        <v>0</v>
      </c>
      <c r="AV69" s="8">
        <f t="shared" si="14"/>
        <v>0.1</v>
      </c>
      <c r="AY69" s="7"/>
      <c r="AZ69" s="7">
        <f t="shared" ref="AZ69:AZ100" si="47">IF($Y$6="REGULAR",$V$6,0)</f>
        <v>0</v>
      </c>
      <c r="BA69" s="7">
        <f t="shared" si="42"/>
        <v>0</v>
      </c>
      <c r="BB69" s="64" t="str">
        <f t="shared" si="2"/>
        <v>Jul-2021</v>
      </c>
      <c r="BC69" s="9">
        <v>0</v>
      </c>
    </row>
    <row r="70" spans="2:55" ht="25.5" customHeight="1" x14ac:dyDescent="0.25">
      <c r="B70" s="34" t="str">
        <f t="shared" si="27"/>
        <v/>
      </c>
      <c r="C70" s="28" t="str">
        <f t="shared" si="23"/>
        <v/>
      </c>
      <c r="D70" s="34" t="str">
        <f t="shared" si="24"/>
        <v/>
      </c>
      <c r="E70" s="34" t="str">
        <f t="shared" si="16"/>
        <v/>
      </c>
      <c r="F70" s="34" t="str">
        <f>IF(D70="","",IF(D70=$N$10,$O$7,IF(E70="JUL",MROUND(ROUND(1.03*F69,0),100),IF(D70="TOTAL",SUM($F$17:F69),F69))))</f>
        <v/>
      </c>
      <c r="G70" s="34" t="str">
        <f>IF(D70="","",IF(D70="TOTAL",SUM($G$17:G69),(ROUND(F70*AJ70/100,0))))</f>
        <v/>
      </c>
      <c r="H70" s="34" t="str">
        <f>IF(D70="","",IF(D70="TOTAL",SUM($H$17:H69),(ROUND(F70*AK70/100,0))))</f>
        <v/>
      </c>
      <c r="I70" s="75">
        <f t="shared" si="43"/>
        <v>0</v>
      </c>
      <c r="J70" s="75"/>
      <c r="K70" s="34" t="str">
        <f>IF(D70="","",IF(D70=$O$10,$O$8,IF(E70="JUL",MROUND(ROUND(1.03*K69,0),100),IF(D70="TOTAL",SUM($K$17:K69),K69))))</f>
        <v/>
      </c>
      <c r="L70" s="34" t="str">
        <f>IF(D70="","",IF(D70="TOTAL",SUM($L$17:L69),(ROUND(K70*AJ70/100,0))))</f>
        <v/>
      </c>
      <c r="M70" s="34" t="str">
        <f>IF(D70="","",IF(D70="TOTAL",SUM($M$17:M69),(ROUND(K70*AK70/100,0))))</f>
        <v/>
      </c>
      <c r="N70" s="33">
        <f t="shared" si="18"/>
        <v>0</v>
      </c>
      <c r="O70" s="34" t="str">
        <f t="shared" si="31"/>
        <v/>
      </c>
      <c r="P70" s="34" t="str">
        <f t="shared" si="32"/>
        <v/>
      </c>
      <c r="Q70" s="34" t="str">
        <f t="shared" si="32"/>
        <v/>
      </c>
      <c r="R70" s="26"/>
      <c r="S70" s="33">
        <f t="shared" si="19"/>
        <v>0</v>
      </c>
      <c r="T70" s="27" t="str">
        <f>IF(D70="","",IF(D70="TOTAL",SUM($T$17:T69),IF($U$8="YES",BA70,BD70)))</f>
        <v/>
      </c>
      <c r="U70" s="34" t="str">
        <f>IF(D70="","",IF(D70="TOTAL",SUM($U$17:U69),(ROUND(S70*AM70,0))))</f>
        <v/>
      </c>
      <c r="V70" s="26" t="str">
        <f>IF(D70="","",IF(D70=$Y$9,$X$3,IF(D70="TOTAL",SUM($V$17:V69),V69)))</f>
        <v/>
      </c>
      <c r="W70" s="33" t="str">
        <f>IF(D70="","",IF(D70="TOTAL",SUM($W$17:W69),(SUM(AG71:AH71))))</f>
        <v/>
      </c>
      <c r="X70" s="33">
        <f t="shared" si="20"/>
        <v>0</v>
      </c>
      <c r="Y70" s="33">
        <f t="shared" si="21"/>
        <v>0</v>
      </c>
      <c r="Z70" s="142"/>
      <c r="AA70" s="141"/>
      <c r="AB70" s="35" t="str">
        <f t="shared" si="44"/>
        <v/>
      </c>
      <c r="AC70" s="35" t="str">
        <f t="shared" si="45"/>
        <v/>
      </c>
      <c r="AE70" s="7" t="str">
        <f t="shared" si="33"/>
        <v/>
      </c>
      <c r="AF70" s="7" t="str">
        <f t="shared" si="34"/>
        <v/>
      </c>
      <c r="AG70" s="7" t="str">
        <f t="shared" si="35"/>
        <v/>
      </c>
      <c r="AH70" s="7" t="str">
        <f t="shared" si="36"/>
        <v/>
      </c>
      <c r="AJ70" s="7" t="str">
        <f t="shared" si="37"/>
        <v/>
      </c>
      <c r="AK70" s="7" t="str">
        <f t="shared" si="38"/>
        <v/>
      </c>
      <c r="AL70" s="7" t="str">
        <f t="shared" si="22"/>
        <v/>
      </c>
      <c r="AM70" s="7" t="str">
        <f t="shared" si="39"/>
        <v/>
      </c>
      <c r="AN70" s="7" t="str">
        <f t="shared" si="40"/>
        <v/>
      </c>
      <c r="AO70" s="7" t="str">
        <f t="shared" si="41"/>
        <v/>
      </c>
      <c r="AP70" s="2">
        <v>44409</v>
      </c>
      <c r="AQ70" s="3" t="str">
        <f t="shared" si="1"/>
        <v>Aug-2021</v>
      </c>
      <c r="AR70" s="7">
        <v>31</v>
      </c>
      <c r="AS70" s="7">
        <f>AS69</f>
        <v>9</v>
      </c>
      <c r="AT70" s="7">
        <v>3</v>
      </c>
      <c r="AU70" s="7">
        <f t="shared" si="46"/>
        <v>0</v>
      </c>
      <c r="AV70" s="8">
        <f t="shared" si="14"/>
        <v>0.1</v>
      </c>
      <c r="AY70" s="7"/>
      <c r="AZ70" s="7">
        <f t="shared" si="47"/>
        <v>0</v>
      </c>
      <c r="BA70" s="7">
        <f t="shared" si="42"/>
        <v>0</v>
      </c>
      <c r="BB70" s="64" t="str">
        <f t="shared" si="2"/>
        <v>Aug-2021</v>
      </c>
      <c r="BC70" s="9">
        <v>0</v>
      </c>
    </row>
    <row r="71" spans="2:55" ht="25.5" customHeight="1" x14ac:dyDescent="0.25">
      <c r="B71" s="34" t="str">
        <f t="shared" si="27"/>
        <v/>
      </c>
      <c r="C71" s="28" t="str">
        <f t="shared" si="23"/>
        <v/>
      </c>
      <c r="D71" s="34" t="str">
        <f t="shared" si="24"/>
        <v/>
      </c>
      <c r="E71" s="34" t="str">
        <f t="shared" si="16"/>
        <v/>
      </c>
      <c r="F71" s="34" t="str">
        <f>IF(D71="","",IF(D71=$N$10,$O$7,IF(E71="JUL",MROUND(ROUND(1.03*F70,0),100),IF(D71="TOTAL",SUM($F$17:F70),F70))))</f>
        <v/>
      </c>
      <c r="G71" s="34" t="str">
        <f>IF(D71="","",IF(D71="TOTAL",SUM($G$17:G70),(ROUND(F71*AJ71/100,0))))</f>
        <v/>
      </c>
      <c r="H71" s="34" t="str">
        <f>IF(D71="","",IF(D71="TOTAL",SUM($H$17:H70),(ROUND(F71*AK71/100,0))))</f>
        <v/>
      </c>
      <c r="I71" s="75">
        <f t="shared" si="43"/>
        <v>0</v>
      </c>
      <c r="J71" s="75"/>
      <c r="K71" s="34" t="str">
        <f>IF(D71="","",IF(D71=$O$10,$O$8,IF(E71="JUL",MROUND(ROUND(1.03*K70,0),100),IF(D71="TOTAL",SUM($K$17:K70),K70))))</f>
        <v/>
      </c>
      <c r="L71" s="34" t="str">
        <f>IF(D71="","",IF(D71="TOTAL",SUM($L$17:L70),(ROUND(K71*AJ71/100,0))))</f>
        <v/>
      </c>
      <c r="M71" s="34" t="str">
        <f>IF(D71="","",IF(D71="TOTAL",SUM($M$17:M70),(ROUND(K71*AK71/100,0))))</f>
        <v/>
      </c>
      <c r="N71" s="33">
        <f t="shared" si="18"/>
        <v>0</v>
      </c>
      <c r="O71" s="34" t="str">
        <f t="shared" si="31"/>
        <v/>
      </c>
      <c r="P71" s="34" t="str">
        <f t="shared" si="32"/>
        <v/>
      </c>
      <c r="Q71" s="34" t="str">
        <f t="shared" si="32"/>
        <v/>
      </c>
      <c r="R71" s="26"/>
      <c r="S71" s="33">
        <f t="shared" si="19"/>
        <v>0</v>
      </c>
      <c r="T71" s="27" t="str">
        <f>IF(D71="","",IF(D71="TOTAL",SUM($T$17:T70),IF($U$8="YES",BA71,BD71)))</f>
        <v/>
      </c>
      <c r="U71" s="34" t="str">
        <f>IF(D71="","",IF(D71="TOTAL",SUM($U$17:U70),(ROUND(S71*AM71,0))))</f>
        <v/>
      </c>
      <c r="V71" s="26" t="str">
        <f>IF(D71="","",IF(D71=$Y$9,$X$3,IF(D71="TOTAL",SUM($V$17:V70),V70)))</f>
        <v/>
      </c>
      <c r="W71" s="33" t="str">
        <f>IF(D71="","",IF(D71="TOTAL",SUM($W$17:W70),(SUM(AG72:AH72))))</f>
        <v/>
      </c>
      <c r="X71" s="33">
        <f t="shared" si="20"/>
        <v>0</v>
      </c>
      <c r="Y71" s="33">
        <f t="shared" si="21"/>
        <v>0</v>
      </c>
      <c r="Z71" s="142"/>
      <c r="AA71" s="141"/>
      <c r="AB71" s="35" t="str">
        <f t="shared" si="44"/>
        <v/>
      </c>
      <c r="AC71" s="35" t="str">
        <f t="shared" si="45"/>
        <v/>
      </c>
      <c r="AE71" s="7" t="str">
        <f t="shared" si="33"/>
        <v/>
      </c>
      <c r="AF71" s="7" t="str">
        <f t="shared" si="34"/>
        <v/>
      </c>
      <c r="AG71" s="7" t="str">
        <f t="shared" si="35"/>
        <v/>
      </c>
      <c r="AH71" s="7" t="str">
        <f t="shared" si="36"/>
        <v/>
      </c>
      <c r="AJ71" s="7" t="str">
        <f t="shared" si="37"/>
        <v/>
      </c>
      <c r="AK71" s="7" t="str">
        <f t="shared" si="38"/>
        <v/>
      </c>
      <c r="AL71" s="7" t="str">
        <f t="shared" si="22"/>
        <v/>
      </c>
      <c r="AM71" s="7" t="str">
        <f t="shared" si="39"/>
        <v/>
      </c>
      <c r="AN71" s="7" t="str">
        <f t="shared" si="40"/>
        <v/>
      </c>
      <c r="AO71" s="7" t="str">
        <f t="shared" si="41"/>
        <v/>
      </c>
      <c r="AP71" s="2">
        <v>44440</v>
      </c>
      <c r="AQ71" s="3" t="str">
        <f t="shared" si="1"/>
        <v>Sep-2021</v>
      </c>
      <c r="AR71" s="7">
        <v>31</v>
      </c>
      <c r="AS71" s="7">
        <f t="shared" ref="AS71:AS134" si="48">AS70</f>
        <v>9</v>
      </c>
      <c r="AT71" s="7">
        <v>3</v>
      </c>
      <c r="AU71" s="7">
        <f t="shared" si="46"/>
        <v>0</v>
      </c>
      <c r="AV71" s="8">
        <f t="shared" si="14"/>
        <v>0.1</v>
      </c>
      <c r="AY71" s="7"/>
      <c r="AZ71" s="7">
        <f t="shared" si="47"/>
        <v>0</v>
      </c>
      <c r="BA71" s="7">
        <f t="shared" si="42"/>
        <v>0</v>
      </c>
      <c r="BB71" s="64" t="str">
        <f t="shared" si="2"/>
        <v>Sep-2021</v>
      </c>
      <c r="BC71" s="9">
        <v>0</v>
      </c>
    </row>
    <row r="72" spans="2:55" ht="25.5" customHeight="1" x14ac:dyDescent="0.25">
      <c r="B72" s="34" t="str">
        <f t="shared" si="27"/>
        <v/>
      </c>
      <c r="C72" s="28" t="str">
        <f t="shared" si="23"/>
        <v/>
      </c>
      <c r="D72" s="34" t="str">
        <f t="shared" si="24"/>
        <v/>
      </c>
      <c r="E72" s="34" t="str">
        <f t="shared" si="16"/>
        <v/>
      </c>
      <c r="F72" s="34" t="str">
        <f>IF(D72="","",IF(D72=$N$10,$O$7,IF(E72="JUL",MROUND(ROUND(1.03*F71,0),100),IF(D72="TOTAL",SUM($F$17:F71),F71))))</f>
        <v/>
      </c>
      <c r="G72" s="34" t="str">
        <f>IF(D72="","",IF(D72="TOTAL",SUM($G$17:G71),(ROUND(F72*AJ72/100,0))))</f>
        <v/>
      </c>
      <c r="H72" s="34" t="str">
        <f>IF(D72="","",IF(D72="TOTAL",SUM($H$17:H71),(ROUND(F72*AK72/100,0))))</f>
        <v/>
      </c>
      <c r="I72" s="75">
        <f t="shared" si="43"/>
        <v>0</v>
      </c>
      <c r="J72" s="75"/>
      <c r="K72" s="34" t="str">
        <f>IF(D72="","",IF(D72=$O$10,$O$8,IF(E72="JUL",MROUND(ROUND(1.03*K71,0),100),IF(D72="TOTAL",SUM($K$17:K71),K71))))</f>
        <v/>
      </c>
      <c r="L72" s="34" t="str">
        <f>IF(D72="","",IF(D72="TOTAL",SUM($L$17:L71),(ROUND(K72*AJ72/100,0))))</f>
        <v/>
      </c>
      <c r="M72" s="34" t="str">
        <f>IF(D72="","",IF(D72="TOTAL",SUM($M$17:M71),(ROUND(K72*AK72/100,0))))</f>
        <v/>
      </c>
      <c r="N72" s="33">
        <f t="shared" si="18"/>
        <v>0</v>
      </c>
      <c r="O72" s="34" t="str">
        <f t="shared" si="31"/>
        <v/>
      </c>
      <c r="P72" s="34" t="str">
        <f t="shared" si="32"/>
        <v/>
      </c>
      <c r="Q72" s="34" t="str">
        <f t="shared" si="32"/>
        <v/>
      </c>
      <c r="R72" s="26"/>
      <c r="S72" s="33">
        <f t="shared" si="19"/>
        <v>0</v>
      </c>
      <c r="T72" s="27" t="str">
        <f>IF(D72="","",IF(D72="TOTAL",SUM($T$17:T71),IF($U$8="YES",BA72,BD72)))</f>
        <v/>
      </c>
      <c r="U72" s="34" t="str">
        <f>IF(D72="","",IF(D72="TOTAL",SUM($U$17:U71),(ROUND(S72*AM72,0))))</f>
        <v/>
      </c>
      <c r="V72" s="26" t="str">
        <f>IF(D72="","",IF(D72=$Y$9,$X$3,IF(D72="TOTAL",SUM($V$17:V71),V71)))</f>
        <v/>
      </c>
      <c r="W72" s="33" t="str">
        <f>IF(D72="","",IF(D72="TOTAL",SUM($W$17:W71),(SUM(AG73:AH73))))</f>
        <v/>
      </c>
      <c r="X72" s="33">
        <f t="shared" si="20"/>
        <v>0</v>
      </c>
      <c r="Y72" s="33">
        <f t="shared" si="21"/>
        <v>0</v>
      </c>
      <c r="Z72" s="142"/>
      <c r="AA72" s="141"/>
      <c r="AB72" s="35" t="str">
        <f t="shared" si="44"/>
        <v/>
      </c>
      <c r="AC72" s="35" t="str">
        <f t="shared" si="45"/>
        <v/>
      </c>
      <c r="AE72" s="7" t="str">
        <f t="shared" si="33"/>
        <v/>
      </c>
      <c r="AF72" s="7" t="str">
        <f t="shared" si="34"/>
        <v/>
      </c>
      <c r="AG72" s="7" t="str">
        <f t="shared" si="35"/>
        <v/>
      </c>
      <c r="AH72" s="7" t="str">
        <f t="shared" si="36"/>
        <v/>
      </c>
      <c r="AJ72" s="7" t="str">
        <f t="shared" si="37"/>
        <v/>
      </c>
      <c r="AK72" s="7" t="str">
        <f t="shared" si="38"/>
        <v/>
      </c>
      <c r="AL72" s="7" t="str">
        <f t="shared" si="22"/>
        <v/>
      </c>
      <c r="AM72" s="7" t="str">
        <f t="shared" si="39"/>
        <v/>
      </c>
      <c r="AN72" s="7" t="str">
        <f t="shared" si="40"/>
        <v/>
      </c>
      <c r="AO72" s="7" t="str">
        <f t="shared" si="41"/>
        <v/>
      </c>
      <c r="AP72" s="2">
        <v>44470</v>
      </c>
      <c r="AQ72" s="3" t="str">
        <f t="shared" si="1"/>
        <v>Oct-2021</v>
      </c>
      <c r="AR72" s="7">
        <v>31</v>
      </c>
      <c r="AS72" s="7">
        <f t="shared" si="48"/>
        <v>9</v>
      </c>
      <c r="AU72" s="7">
        <f t="shared" si="46"/>
        <v>0</v>
      </c>
      <c r="AV72" s="8">
        <f t="shared" si="14"/>
        <v>0.1</v>
      </c>
      <c r="AY72" s="7"/>
      <c r="AZ72" s="7">
        <f t="shared" si="47"/>
        <v>0</v>
      </c>
      <c r="BA72" s="7">
        <f t="shared" si="42"/>
        <v>0</v>
      </c>
      <c r="BB72" s="64" t="str">
        <f t="shared" si="2"/>
        <v>Oct-2021</v>
      </c>
      <c r="BC72" s="9">
        <v>0</v>
      </c>
    </row>
    <row r="73" spans="2:55" ht="25.5" customHeight="1" x14ac:dyDescent="0.25">
      <c r="B73" s="34" t="str">
        <f t="shared" si="27"/>
        <v/>
      </c>
      <c r="C73" s="28" t="str">
        <f t="shared" si="23"/>
        <v/>
      </c>
      <c r="D73" s="34" t="str">
        <f t="shared" si="24"/>
        <v/>
      </c>
      <c r="E73" s="34" t="str">
        <f t="shared" si="16"/>
        <v/>
      </c>
      <c r="F73" s="34" t="str">
        <f>IF(D73="","",IF(D73=$N$10,$O$7,IF(E73="JUL",MROUND(ROUND(1.03*F72,0),100),IF(D73="TOTAL",SUM($F$17:F72),F72))))</f>
        <v/>
      </c>
      <c r="G73" s="34" t="str">
        <f>IF(D73="","",IF(D73="TOTAL",SUM($G$17:G72),(ROUND(F73*AJ73/100,0))))</f>
        <v/>
      </c>
      <c r="H73" s="34" t="str">
        <f>IF(D73="","",IF(D73="TOTAL",SUM($H$17:H72),(ROUND(F73*AK73/100,0))))</f>
        <v/>
      </c>
      <c r="I73" s="75">
        <f t="shared" si="43"/>
        <v>0</v>
      </c>
      <c r="J73" s="75"/>
      <c r="K73" s="34" t="str">
        <f>IF(D73="","",IF(D73=$O$10,$O$8,IF(E73="JUL",MROUND(ROUND(1.03*K72,0),100),IF(D73="TOTAL",SUM($K$17:K72),K72))))</f>
        <v/>
      </c>
      <c r="L73" s="34" t="str">
        <f>IF(D73="","",IF(D73="TOTAL",SUM($L$17:L72),(ROUND(K73*AJ73/100,0))))</f>
        <v/>
      </c>
      <c r="M73" s="34" t="str">
        <f>IF(D73="","",IF(D73="TOTAL",SUM($M$17:M72),(ROUND(K73*AK73/100,0))))</f>
        <v/>
      </c>
      <c r="N73" s="33">
        <f t="shared" si="18"/>
        <v>0</v>
      </c>
      <c r="O73" s="34" t="str">
        <f t="shared" si="31"/>
        <v/>
      </c>
      <c r="P73" s="34" t="str">
        <f t="shared" si="32"/>
        <v/>
      </c>
      <c r="Q73" s="34" t="str">
        <f t="shared" si="32"/>
        <v/>
      </c>
      <c r="R73" s="26"/>
      <c r="S73" s="33">
        <f t="shared" si="19"/>
        <v>0</v>
      </c>
      <c r="T73" s="27" t="str">
        <f>IF(D73="","",IF(D73="TOTAL",SUM($T$17:T72),IF($U$8="YES",BA73,BD73)))</f>
        <v/>
      </c>
      <c r="U73" s="34" t="str">
        <f>IF(D73="","",IF(D73="TOTAL",SUM($U$17:U72),(ROUND(S73*AM73,0))))</f>
        <v/>
      </c>
      <c r="V73" s="26" t="str">
        <f>IF(D73="","",IF(D73=$Y$9,$X$3,IF(D73="TOTAL",SUM($V$17:V72),V72)))</f>
        <v/>
      </c>
      <c r="W73" s="33" t="str">
        <f>IF(D73="","",IF(D73="TOTAL",SUM($W$17:W72),(SUM(AG74:AH74))))</f>
        <v/>
      </c>
      <c r="X73" s="33">
        <f t="shared" si="20"/>
        <v>0</v>
      </c>
      <c r="Y73" s="33">
        <f t="shared" si="21"/>
        <v>0</v>
      </c>
      <c r="Z73" s="142"/>
      <c r="AA73" s="141"/>
      <c r="AB73" s="35" t="str">
        <f t="shared" si="44"/>
        <v/>
      </c>
      <c r="AC73" s="35" t="str">
        <f t="shared" si="45"/>
        <v/>
      </c>
      <c r="AE73" s="7" t="str">
        <f t="shared" si="33"/>
        <v/>
      </c>
      <c r="AF73" s="7" t="str">
        <f t="shared" si="34"/>
        <v/>
      </c>
      <c r="AG73" s="7" t="str">
        <f t="shared" si="35"/>
        <v/>
      </c>
      <c r="AH73" s="7" t="str">
        <f t="shared" si="36"/>
        <v/>
      </c>
      <c r="AJ73" s="7" t="str">
        <f t="shared" si="37"/>
        <v/>
      </c>
      <c r="AK73" s="7" t="str">
        <f t="shared" si="38"/>
        <v/>
      </c>
      <c r="AL73" s="7" t="str">
        <f t="shared" si="22"/>
        <v/>
      </c>
      <c r="AM73" s="7" t="str">
        <f t="shared" si="39"/>
        <v/>
      </c>
      <c r="AN73" s="7" t="str">
        <f t="shared" si="40"/>
        <v/>
      </c>
      <c r="AO73" s="7" t="str">
        <f t="shared" si="41"/>
        <v/>
      </c>
      <c r="AP73" s="2">
        <v>44501</v>
      </c>
      <c r="AQ73" s="3" t="str">
        <f t="shared" si="1"/>
        <v>Nov-2021</v>
      </c>
      <c r="AR73" s="7">
        <v>31</v>
      </c>
      <c r="AS73" s="7">
        <f t="shared" si="48"/>
        <v>9</v>
      </c>
      <c r="AU73" s="7">
        <f t="shared" si="46"/>
        <v>0</v>
      </c>
      <c r="AV73" s="8">
        <f t="shared" si="14"/>
        <v>0.1</v>
      </c>
      <c r="AY73" s="7"/>
      <c r="AZ73" s="7">
        <f t="shared" si="47"/>
        <v>0</v>
      </c>
      <c r="BA73" s="7">
        <f t="shared" si="42"/>
        <v>0</v>
      </c>
      <c r="BB73" s="64" t="str">
        <f t="shared" si="2"/>
        <v>Nov-2021</v>
      </c>
      <c r="BC73" s="9">
        <v>0</v>
      </c>
    </row>
    <row r="74" spans="2:55" ht="25.5" customHeight="1" x14ac:dyDescent="0.25">
      <c r="B74" s="34" t="str">
        <f t="shared" si="27"/>
        <v/>
      </c>
      <c r="C74" s="28" t="str">
        <f t="shared" si="23"/>
        <v/>
      </c>
      <c r="D74" s="34" t="str">
        <f t="shared" si="24"/>
        <v/>
      </c>
      <c r="E74" s="34" t="str">
        <f t="shared" si="16"/>
        <v/>
      </c>
      <c r="F74" s="34" t="str">
        <f>IF(D74="","",IF(D74=$N$10,$O$7,IF(E74="JUL",MROUND(ROUND(1.03*F73,0),100),IF(D74="TOTAL",SUM($F$17:F73),F73))))</f>
        <v/>
      </c>
      <c r="G74" s="34" t="str">
        <f>IF(D74="","",IF(D74="TOTAL",SUM($G$17:G73),(ROUND(F74*AJ74/100,0))))</f>
        <v/>
      </c>
      <c r="H74" s="34" t="str">
        <f>IF(D74="","",IF(D74="TOTAL",SUM($H$17:H73),(ROUND(F74*AK74/100,0))))</f>
        <v/>
      </c>
      <c r="I74" s="75">
        <f t="shared" si="43"/>
        <v>0</v>
      </c>
      <c r="J74" s="75"/>
      <c r="K74" s="34" t="str">
        <f>IF(D74="","",IF(D74=$O$10,$O$8,IF(E74="JUL",MROUND(ROUND(1.03*K73,0),100),IF(D74="TOTAL",SUM($K$17:K73),K73))))</f>
        <v/>
      </c>
      <c r="L74" s="34" t="str">
        <f>IF(D74="","",IF(D74="TOTAL",SUM($L$17:L73),(ROUND(K74*AJ74/100,0))))</f>
        <v/>
      </c>
      <c r="M74" s="34" t="str">
        <f>IF(D74="","",IF(D74="TOTAL",SUM($M$17:M73),(ROUND(K74*AK74/100,0))))</f>
        <v/>
      </c>
      <c r="N74" s="33">
        <f t="shared" si="18"/>
        <v>0</v>
      </c>
      <c r="O74" s="34" t="str">
        <f t="shared" si="31"/>
        <v/>
      </c>
      <c r="P74" s="34" t="str">
        <f t="shared" si="32"/>
        <v/>
      </c>
      <c r="Q74" s="34" t="str">
        <f t="shared" si="32"/>
        <v/>
      </c>
      <c r="R74" s="26"/>
      <c r="S74" s="33">
        <f t="shared" si="19"/>
        <v>0</v>
      </c>
      <c r="T74" s="27" t="str">
        <f>IF(D74="","",IF(D74="TOTAL",SUM($T$17:T73),IF($U$8="YES",BA74,BD74)))</f>
        <v/>
      </c>
      <c r="U74" s="34" t="str">
        <f>IF(D74="","",IF(D74="TOTAL",SUM($U$17:U73),(ROUND(S74*AM74,0))))</f>
        <v/>
      </c>
      <c r="V74" s="26" t="str">
        <f>IF(D74="","",IF(D74=$Y$9,$X$3,IF(D74="TOTAL",SUM($V$17:V73),V73)))</f>
        <v/>
      </c>
      <c r="W74" s="33" t="str">
        <f>IF(D74="","",IF(D74="TOTAL",SUM($W$17:W73),(SUM(AG75:AH75))))</f>
        <v/>
      </c>
      <c r="X74" s="33">
        <f t="shared" si="20"/>
        <v>0</v>
      </c>
      <c r="Y74" s="33">
        <f t="shared" si="21"/>
        <v>0</v>
      </c>
      <c r="Z74" s="142"/>
      <c r="AA74" s="141"/>
      <c r="AB74" s="35" t="str">
        <f t="shared" si="44"/>
        <v/>
      </c>
      <c r="AC74" s="35" t="str">
        <f t="shared" si="45"/>
        <v/>
      </c>
      <c r="AE74" s="7" t="str">
        <f t="shared" si="33"/>
        <v/>
      </c>
      <c r="AF74" s="7" t="str">
        <f t="shared" si="34"/>
        <v/>
      </c>
      <c r="AG74" s="7" t="str">
        <f t="shared" si="35"/>
        <v/>
      </c>
      <c r="AH74" s="7" t="str">
        <f t="shared" si="36"/>
        <v/>
      </c>
      <c r="AJ74" s="7" t="str">
        <f t="shared" si="37"/>
        <v/>
      </c>
      <c r="AK74" s="7" t="str">
        <f t="shared" si="38"/>
        <v/>
      </c>
      <c r="AL74" s="7" t="str">
        <f t="shared" si="22"/>
        <v/>
      </c>
      <c r="AM74" s="7" t="str">
        <f t="shared" si="39"/>
        <v/>
      </c>
      <c r="AN74" s="7" t="str">
        <f t="shared" si="40"/>
        <v/>
      </c>
      <c r="AO74" s="7" t="str">
        <f t="shared" si="41"/>
        <v/>
      </c>
      <c r="AP74" s="2">
        <v>44531</v>
      </c>
      <c r="AQ74" s="3" t="str">
        <f t="shared" si="1"/>
        <v>Dec-2021</v>
      </c>
      <c r="AR74" s="7">
        <v>31</v>
      </c>
      <c r="AS74" s="7">
        <f t="shared" si="48"/>
        <v>9</v>
      </c>
      <c r="AU74" s="7">
        <f t="shared" si="46"/>
        <v>0</v>
      </c>
      <c r="AV74" s="8">
        <f t="shared" si="14"/>
        <v>0.1</v>
      </c>
      <c r="AY74" s="7"/>
      <c r="AZ74" s="7">
        <f t="shared" si="47"/>
        <v>0</v>
      </c>
      <c r="BA74" s="7">
        <f t="shared" si="42"/>
        <v>0</v>
      </c>
      <c r="BB74" s="64" t="str">
        <f t="shared" si="2"/>
        <v>Dec-2021</v>
      </c>
      <c r="BC74" s="9">
        <v>0</v>
      </c>
    </row>
    <row r="75" spans="2:55" ht="25.5" customHeight="1" x14ac:dyDescent="0.25">
      <c r="B75" s="34" t="str">
        <f t="shared" si="27"/>
        <v/>
      </c>
      <c r="C75" s="28" t="str">
        <f t="shared" si="23"/>
        <v/>
      </c>
      <c r="D75" s="34" t="str">
        <f t="shared" si="24"/>
        <v/>
      </c>
      <c r="E75" s="34" t="str">
        <f t="shared" si="16"/>
        <v/>
      </c>
      <c r="F75" s="34" t="str">
        <f>IF(D75="","",IF(D75=$N$10,$O$7,IF(E75="JUL",MROUND(ROUND(1.03*F74,0),100),IF(D75="TOTAL",SUM($F$17:F74),F74))))</f>
        <v/>
      </c>
      <c r="G75" s="34" t="str">
        <f>IF(D75="","",IF(D75="TOTAL",SUM($G$17:G74),(ROUND(F75*AJ75/100,0))))</f>
        <v/>
      </c>
      <c r="H75" s="34" t="str">
        <f>IF(D75="","",IF(D75="TOTAL",SUM($H$17:H74),(ROUND(F75*AK75/100,0))))</f>
        <v/>
      </c>
      <c r="I75" s="75">
        <f t="shared" si="43"/>
        <v>0</v>
      </c>
      <c r="J75" s="75"/>
      <c r="K75" s="34" t="str">
        <f>IF(D75="","",IF(D75=$O$10,$O$8,IF(E75="JUL",MROUND(ROUND(1.03*K74,0),100),IF(D75="TOTAL",SUM($K$17:K74),K74))))</f>
        <v/>
      </c>
      <c r="L75" s="34" t="str">
        <f>IF(D75="","",IF(D75="TOTAL",SUM($L$17:L74),(ROUND(K75*AJ75/100,0))))</f>
        <v/>
      </c>
      <c r="M75" s="34" t="str">
        <f>IF(D75="","",IF(D75="TOTAL",SUM($M$17:M74),(ROUND(K75*AK75/100,0))))</f>
        <v/>
      </c>
      <c r="N75" s="33">
        <f t="shared" si="18"/>
        <v>0</v>
      </c>
      <c r="O75" s="34" t="str">
        <f t="shared" si="31"/>
        <v/>
      </c>
      <c r="P75" s="34" t="str">
        <f t="shared" si="32"/>
        <v/>
      </c>
      <c r="Q75" s="34" t="str">
        <f t="shared" si="32"/>
        <v/>
      </c>
      <c r="R75" s="26"/>
      <c r="S75" s="33">
        <f t="shared" si="19"/>
        <v>0</v>
      </c>
      <c r="T75" s="27" t="str">
        <f>IF(D75="","",IF(D75="TOTAL",SUM($T$17:T74),IF($U$8="YES",BA75,BD75)))</f>
        <v/>
      </c>
      <c r="U75" s="34" t="str">
        <f>IF(D75="","",IF(D75="TOTAL",SUM($U$17:U74),(ROUND(S75*AM75,0))))</f>
        <v/>
      </c>
      <c r="V75" s="26" t="str">
        <f>IF(D75="","",IF(D75=$Y$9,$X$3,IF(D75="TOTAL",SUM($V$17:V74),V74)))</f>
        <v/>
      </c>
      <c r="W75" s="33" t="str">
        <f>IF(D75="","",IF(D75="TOTAL",SUM($W$17:W74),(SUM(AG76:AH76))))</f>
        <v/>
      </c>
      <c r="X75" s="33">
        <f t="shared" si="20"/>
        <v>0</v>
      </c>
      <c r="Y75" s="33">
        <f t="shared" si="21"/>
        <v>0</v>
      </c>
      <c r="Z75" s="142"/>
      <c r="AA75" s="141"/>
      <c r="AB75" s="35" t="str">
        <f t="shared" si="44"/>
        <v/>
      </c>
      <c r="AC75" s="35" t="str">
        <f t="shared" si="45"/>
        <v/>
      </c>
      <c r="AE75" s="7" t="str">
        <f t="shared" si="33"/>
        <v/>
      </c>
      <c r="AF75" s="7" t="str">
        <f t="shared" si="34"/>
        <v/>
      </c>
      <c r="AG75" s="7" t="str">
        <f t="shared" si="35"/>
        <v/>
      </c>
      <c r="AH75" s="7" t="str">
        <f t="shared" si="36"/>
        <v/>
      </c>
      <c r="AJ75" s="7" t="str">
        <f t="shared" si="37"/>
        <v/>
      </c>
      <c r="AK75" s="7" t="str">
        <f t="shared" si="38"/>
        <v/>
      </c>
      <c r="AL75" s="7" t="str">
        <f t="shared" si="22"/>
        <v/>
      </c>
      <c r="AM75" s="7" t="str">
        <f t="shared" si="39"/>
        <v/>
      </c>
      <c r="AN75" s="7" t="str">
        <f t="shared" si="40"/>
        <v/>
      </c>
      <c r="AO75" s="7" t="str">
        <f t="shared" si="41"/>
        <v/>
      </c>
      <c r="AP75" s="2">
        <v>44562</v>
      </c>
      <c r="AQ75" s="3" t="str">
        <f t="shared" si="1"/>
        <v>Jan-2022</v>
      </c>
      <c r="AR75" s="7">
        <v>34</v>
      </c>
      <c r="AS75" s="7">
        <f t="shared" si="48"/>
        <v>9</v>
      </c>
      <c r="AT75" s="7">
        <v>3</v>
      </c>
      <c r="AU75" s="7">
        <f t="shared" si="46"/>
        <v>0</v>
      </c>
      <c r="AV75" s="8">
        <f t="shared" si="14"/>
        <v>0.1</v>
      </c>
      <c r="AY75" s="7"/>
      <c r="AZ75" s="7">
        <f t="shared" si="47"/>
        <v>0</v>
      </c>
      <c r="BA75" s="7">
        <f t="shared" si="42"/>
        <v>0</v>
      </c>
      <c r="BB75" s="64" t="str">
        <f t="shared" si="2"/>
        <v>Jan-2022</v>
      </c>
      <c r="BC75" s="9">
        <v>0</v>
      </c>
    </row>
    <row r="76" spans="2:55" ht="25.5" customHeight="1" x14ac:dyDescent="0.25">
      <c r="B76" s="34" t="str">
        <f t="shared" si="27"/>
        <v/>
      </c>
      <c r="C76" s="28" t="str">
        <f t="shared" si="23"/>
        <v/>
      </c>
      <c r="D76" s="34" t="str">
        <f t="shared" si="24"/>
        <v/>
      </c>
      <c r="E76" s="34" t="str">
        <f t="shared" si="16"/>
        <v/>
      </c>
      <c r="F76" s="34" t="str">
        <f>IF(D76="","",IF(D76=$N$10,$O$7,IF(E76="JUL",MROUND(ROUND(1.03*F75,0),100),IF(D76="TOTAL",SUM($F$17:F75),F75))))</f>
        <v/>
      </c>
      <c r="G76" s="34" t="str">
        <f>IF(D76="","",IF(D76="TOTAL",SUM($G$17:G75),(ROUND(F76*AJ76/100,0))))</f>
        <v/>
      </c>
      <c r="H76" s="34" t="str">
        <f>IF(D76="","",IF(D76="TOTAL",SUM($H$17:H75),(ROUND(F76*AK76/100,0))))</f>
        <v/>
      </c>
      <c r="I76" s="75">
        <f t="shared" si="43"/>
        <v>0</v>
      </c>
      <c r="J76" s="75"/>
      <c r="K76" s="34" t="str">
        <f>IF(D76="","",IF(D76=$O$10,$O$8,IF(E76="JUL",MROUND(ROUND(1.03*K75,0),100),IF(D76="TOTAL",SUM($K$17:K75),K75))))</f>
        <v/>
      </c>
      <c r="L76" s="34" t="str">
        <f>IF(D76="","",IF(D76="TOTAL",SUM($L$17:L75),(ROUND(K76*AJ76/100,0))))</f>
        <v/>
      </c>
      <c r="M76" s="34" t="str">
        <f>IF(D76="","",IF(D76="TOTAL",SUM($M$17:M75),(ROUND(K76*AK76/100,0))))</f>
        <v/>
      </c>
      <c r="N76" s="33">
        <f t="shared" si="18"/>
        <v>0</v>
      </c>
      <c r="O76" s="34" t="str">
        <f t="shared" si="31"/>
        <v/>
      </c>
      <c r="P76" s="34" t="str">
        <f t="shared" si="32"/>
        <v/>
      </c>
      <c r="Q76" s="34" t="str">
        <f t="shared" si="32"/>
        <v/>
      </c>
      <c r="R76" s="26"/>
      <c r="S76" s="33">
        <f t="shared" si="19"/>
        <v>0</v>
      </c>
      <c r="T76" s="27" t="str">
        <f>IF(D76="","",IF(D76="TOTAL",SUM($T$17:T75),IF($U$8="YES",BA76,BD76)))</f>
        <v/>
      </c>
      <c r="U76" s="34" t="str">
        <f>IF(D76="","",IF(D76="TOTAL",SUM($U$17:U75),(ROUND(S76*AM76,0))))</f>
        <v/>
      </c>
      <c r="V76" s="26" t="str">
        <f>IF(D76="","",IF(D76=$Y$9,$X$3,IF(D76="TOTAL",SUM($V$17:V75),V75)))</f>
        <v/>
      </c>
      <c r="W76" s="33" t="str">
        <f>IF(D76="","",IF(D76="TOTAL",SUM($W$17:W75),(SUM(AG77:AH77))))</f>
        <v/>
      </c>
      <c r="X76" s="33">
        <f t="shared" si="20"/>
        <v>0</v>
      </c>
      <c r="Y76" s="33">
        <f t="shared" si="21"/>
        <v>0</v>
      </c>
      <c r="Z76" s="142"/>
      <c r="AA76" s="141"/>
      <c r="AB76" s="35" t="str">
        <f t="shared" si="44"/>
        <v/>
      </c>
      <c r="AC76" s="35" t="str">
        <f t="shared" si="45"/>
        <v/>
      </c>
      <c r="AE76" s="7" t="str">
        <f t="shared" si="33"/>
        <v/>
      </c>
      <c r="AF76" s="7" t="str">
        <f t="shared" si="34"/>
        <v/>
      </c>
      <c r="AG76" s="7" t="str">
        <f t="shared" si="35"/>
        <v/>
      </c>
      <c r="AH76" s="7" t="str">
        <f t="shared" si="36"/>
        <v/>
      </c>
      <c r="AJ76" s="7" t="str">
        <f t="shared" si="37"/>
        <v/>
      </c>
      <c r="AK76" s="7" t="str">
        <f t="shared" si="38"/>
        <v/>
      </c>
      <c r="AL76" s="7" t="str">
        <f t="shared" si="22"/>
        <v/>
      </c>
      <c r="AM76" s="7" t="str">
        <f t="shared" si="39"/>
        <v/>
      </c>
      <c r="AN76" s="7" t="str">
        <f t="shared" si="40"/>
        <v/>
      </c>
      <c r="AO76" s="7" t="str">
        <f t="shared" si="41"/>
        <v/>
      </c>
      <c r="AP76" s="2">
        <v>44593</v>
      </c>
      <c r="AQ76" s="3" t="str">
        <f t="shared" si="1"/>
        <v>Feb-2022</v>
      </c>
      <c r="AR76" s="7">
        <v>34</v>
      </c>
      <c r="AS76" s="7">
        <f t="shared" si="48"/>
        <v>9</v>
      </c>
      <c r="AT76" s="7">
        <v>3</v>
      </c>
      <c r="AU76" s="7">
        <f t="shared" si="46"/>
        <v>0</v>
      </c>
      <c r="AV76" s="8">
        <f t="shared" si="14"/>
        <v>0.1</v>
      </c>
      <c r="AY76" s="7"/>
      <c r="AZ76" s="7">
        <f t="shared" si="47"/>
        <v>0</v>
      </c>
      <c r="BA76" s="7">
        <f t="shared" si="42"/>
        <v>0</v>
      </c>
      <c r="BB76" s="64" t="str">
        <f t="shared" si="2"/>
        <v>Feb-2022</v>
      </c>
      <c r="BC76" s="9">
        <v>0</v>
      </c>
    </row>
    <row r="77" spans="2:55" ht="25.5" customHeight="1" x14ac:dyDescent="0.25">
      <c r="B77" s="34" t="str">
        <f t="shared" si="27"/>
        <v/>
      </c>
      <c r="C77" s="28" t="str">
        <f t="shared" si="23"/>
        <v/>
      </c>
      <c r="D77" s="34" t="str">
        <f t="shared" si="24"/>
        <v/>
      </c>
      <c r="E77" s="34" t="str">
        <f t="shared" si="16"/>
        <v/>
      </c>
      <c r="F77" s="34" t="str">
        <f>IF(D77="","",IF(D77=$N$10,$O$7,IF(E77="JUL",MROUND(ROUND(1.03*F76,0),100),IF(D77="TOTAL",SUM($F$17:F76),F76))))</f>
        <v/>
      </c>
      <c r="G77" s="34" t="str">
        <f>IF(D77="","",IF(D77="TOTAL",SUM($G$17:G76),(ROUND(F77*AJ77/100,0))))</f>
        <v/>
      </c>
      <c r="H77" s="34" t="str">
        <f>IF(D77="","",IF(D77="TOTAL",SUM($H$17:H76),(ROUND(F77*AK77/100,0))))</f>
        <v/>
      </c>
      <c r="I77" s="75">
        <f t="shared" si="43"/>
        <v>0</v>
      </c>
      <c r="J77" s="75"/>
      <c r="K77" s="34" t="str">
        <f>IF(D77="","",IF(D77=$O$10,$O$8,IF(E77="JUL",MROUND(ROUND(1.03*K76,0),100),IF(D77="TOTAL",SUM($K$17:K76),K76))))</f>
        <v/>
      </c>
      <c r="L77" s="34" t="str">
        <f>IF(D77="","",IF(D77="TOTAL",SUM($L$17:L76),(ROUND(K77*AJ77/100,0))))</f>
        <v/>
      </c>
      <c r="M77" s="34" t="str">
        <f>IF(D77="","",IF(D77="TOTAL",SUM($M$17:M76),(ROUND(K77*AK77/100,0))))</f>
        <v/>
      </c>
      <c r="N77" s="33">
        <f t="shared" si="18"/>
        <v>0</v>
      </c>
      <c r="O77" s="34" t="str">
        <f t="shared" si="31"/>
        <v/>
      </c>
      <c r="P77" s="34" t="str">
        <f t="shared" si="32"/>
        <v/>
      </c>
      <c r="Q77" s="34" t="str">
        <f t="shared" si="32"/>
        <v/>
      </c>
      <c r="R77" s="26"/>
      <c r="S77" s="33">
        <f t="shared" si="19"/>
        <v>0</v>
      </c>
      <c r="T77" s="27" t="str">
        <f>IF(D77="","",IF(D77="TOTAL",SUM($T$17:T76),IF($U$8="YES",BA77,BD77)))</f>
        <v/>
      </c>
      <c r="U77" s="34" t="str">
        <f>IF(D77="","",IF(D77="TOTAL",SUM($U$17:U76),(ROUND(S77*AM77,0))))</f>
        <v/>
      </c>
      <c r="V77" s="26" t="str">
        <f>IF(D77="","",IF(D77=$Y$9,$X$3,IF(D77="TOTAL",SUM($V$17:V76),V76)))</f>
        <v/>
      </c>
      <c r="W77" s="33" t="str">
        <f>IF(D77="","",IF(D77="TOTAL",SUM($W$17:W76),(SUM(AG78:AH78))))</f>
        <v/>
      </c>
      <c r="X77" s="33">
        <f t="shared" si="20"/>
        <v>0</v>
      </c>
      <c r="Y77" s="33">
        <f t="shared" si="21"/>
        <v>0</v>
      </c>
      <c r="Z77" s="142"/>
      <c r="AA77" s="141"/>
      <c r="AB77" s="35" t="str">
        <f t="shared" si="44"/>
        <v/>
      </c>
      <c r="AC77" s="35" t="str">
        <f t="shared" si="45"/>
        <v/>
      </c>
      <c r="AE77" s="7" t="str">
        <f t="shared" si="33"/>
        <v/>
      </c>
      <c r="AF77" s="7" t="str">
        <f t="shared" si="34"/>
        <v/>
      </c>
      <c r="AG77" s="7" t="str">
        <f t="shared" si="35"/>
        <v/>
      </c>
      <c r="AH77" s="7" t="str">
        <f t="shared" si="36"/>
        <v/>
      </c>
      <c r="AJ77" s="7" t="str">
        <f t="shared" si="37"/>
        <v/>
      </c>
      <c r="AK77" s="7" t="str">
        <f t="shared" si="38"/>
        <v/>
      </c>
      <c r="AL77" s="7" t="str">
        <f t="shared" si="22"/>
        <v/>
      </c>
      <c r="AM77" s="7" t="str">
        <f t="shared" si="39"/>
        <v/>
      </c>
      <c r="AN77" s="7" t="str">
        <f t="shared" si="40"/>
        <v/>
      </c>
      <c r="AO77" s="7" t="str">
        <f t="shared" si="41"/>
        <v/>
      </c>
      <c r="AP77" s="2">
        <v>44621</v>
      </c>
      <c r="AQ77" s="3" t="str">
        <f t="shared" si="1"/>
        <v>Mar-2022</v>
      </c>
      <c r="AR77" s="7">
        <v>34</v>
      </c>
      <c r="AS77" s="7">
        <f t="shared" si="48"/>
        <v>9</v>
      </c>
      <c r="AT77" s="7">
        <v>3</v>
      </c>
      <c r="AU77" s="7">
        <f t="shared" si="46"/>
        <v>0</v>
      </c>
      <c r="AV77" s="8">
        <f t="shared" si="14"/>
        <v>0.1</v>
      </c>
      <c r="AY77" s="7"/>
      <c r="AZ77" s="7">
        <f t="shared" si="47"/>
        <v>0</v>
      </c>
      <c r="BA77" s="7">
        <f t="shared" si="42"/>
        <v>0</v>
      </c>
      <c r="BB77" s="64" t="str">
        <f t="shared" si="2"/>
        <v>Mar-2022</v>
      </c>
      <c r="BC77" s="9">
        <v>0</v>
      </c>
    </row>
    <row r="78" spans="2:55" ht="25.5" customHeight="1" x14ac:dyDescent="0.25">
      <c r="B78" s="34" t="str">
        <f t="shared" si="27"/>
        <v/>
      </c>
      <c r="C78" s="28" t="str">
        <f t="shared" si="23"/>
        <v/>
      </c>
      <c r="D78" s="34" t="str">
        <f t="shared" si="24"/>
        <v/>
      </c>
      <c r="E78" s="34" t="str">
        <f t="shared" si="16"/>
        <v/>
      </c>
      <c r="F78" s="34" t="str">
        <f>IF(D78="","",IF(D78=$N$10,$O$7,IF(E78="JUL",MROUND(ROUND(1.03*F77,0),100),IF(D78="TOTAL",SUM($F$17:F77),F77))))</f>
        <v/>
      </c>
      <c r="G78" s="34" t="str">
        <f>IF(D78="","",IF(D78="TOTAL",SUM($G$17:G77),(ROUND(F78*AJ78/100,0))))</f>
        <v/>
      </c>
      <c r="H78" s="34" t="str">
        <f>IF(D78="","",IF(D78="TOTAL",SUM($H$17:H77),(ROUND(F78*AK78/100,0))))</f>
        <v/>
      </c>
      <c r="I78" s="75">
        <f t="shared" si="43"/>
        <v>0</v>
      </c>
      <c r="J78" s="75"/>
      <c r="K78" s="34" t="str">
        <f>IF(D78="","",IF(D78=$O$10,$O$8,IF(E78="JUL",MROUND(ROUND(1.03*K77,0),100),IF(D78="TOTAL",SUM($K$17:K77),K77))))</f>
        <v/>
      </c>
      <c r="L78" s="34" t="str">
        <f>IF(D78="","",IF(D78="TOTAL",SUM($L$17:L77),(ROUND(K78*AJ78/100,0))))</f>
        <v/>
      </c>
      <c r="M78" s="34" t="str">
        <f>IF(D78="","",IF(D78="TOTAL",SUM($M$17:M77),(ROUND(K78*AK78/100,0))))</f>
        <v/>
      </c>
      <c r="N78" s="33">
        <f t="shared" si="18"/>
        <v>0</v>
      </c>
      <c r="O78" s="34" t="str">
        <f t="shared" si="31"/>
        <v/>
      </c>
      <c r="P78" s="34" t="str">
        <f t="shared" si="32"/>
        <v/>
      </c>
      <c r="Q78" s="34" t="str">
        <f t="shared" si="32"/>
        <v/>
      </c>
      <c r="R78" s="26"/>
      <c r="S78" s="33">
        <f t="shared" si="19"/>
        <v>0</v>
      </c>
      <c r="T78" s="27" t="str">
        <f>IF(D78="","",IF(D78="TOTAL",SUM($T$17:T77),IF($U$8="YES",BA78,BD78)))</f>
        <v/>
      </c>
      <c r="U78" s="34" t="str">
        <f>IF(D78="","",IF(D78="TOTAL",SUM($U$17:U77),(ROUND(S78*AM78,0))))</f>
        <v/>
      </c>
      <c r="V78" s="26" t="str">
        <f>IF(D78="","",IF(D78=$Y$9,$X$3,IF(D78="TOTAL",SUM($V$17:V77),V77)))</f>
        <v/>
      </c>
      <c r="W78" s="33" t="str">
        <f>IF(D78="","",IF(D78="TOTAL",SUM($W$17:W77),(SUM(AG79:AH79))))</f>
        <v/>
      </c>
      <c r="X78" s="33">
        <f t="shared" si="20"/>
        <v>0</v>
      </c>
      <c r="Y78" s="33">
        <f t="shared" si="21"/>
        <v>0</v>
      </c>
      <c r="Z78" s="142"/>
      <c r="AA78" s="141"/>
      <c r="AB78" s="35" t="str">
        <f t="shared" si="44"/>
        <v/>
      </c>
      <c r="AC78" s="35" t="str">
        <f t="shared" si="45"/>
        <v/>
      </c>
      <c r="AE78" s="7" t="str">
        <f t="shared" si="33"/>
        <v/>
      </c>
      <c r="AF78" s="7" t="str">
        <f t="shared" si="34"/>
        <v/>
      </c>
      <c r="AG78" s="7" t="str">
        <f t="shared" si="35"/>
        <v/>
      </c>
      <c r="AH78" s="7" t="str">
        <f t="shared" si="36"/>
        <v/>
      </c>
      <c r="AJ78" s="7" t="str">
        <f t="shared" si="37"/>
        <v/>
      </c>
      <c r="AK78" s="7" t="str">
        <f t="shared" si="38"/>
        <v/>
      </c>
      <c r="AL78" s="7" t="str">
        <f t="shared" si="22"/>
        <v/>
      </c>
      <c r="AM78" s="7" t="str">
        <f t="shared" si="39"/>
        <v/>
      </c>
      <c r="AN78" s="7" t="str">
        <f t="shared" si="40"/>
        <v/>
      </c>
      <c r="AO78" s="7" t="str">
        <f t="shared" si="41"/>
        <v/>
      </c>
      <c r="AP78" s="2">
        <v>44652</v>
      </c>
      <c r="AQ78" s="3" t="str">
        <f t="shared" si="1"/>
        <v>Apr-2022</v>
      </c>
      <c r="AR78" s="7">
        <v>34</v>
      </c>
      <c r="AS78" s="7">
        <f t="shared" si="48"/>
        <v>9</v>
      </c>
      <c r="AU78" s="7">
        <f t="shared" si="46"/>
        <v>0</v>
      </c>
      <c r="AV78" s="8">
        <f t="shared" si="14"/>
        <v>0.1</v>
      </c>
      <c r="AY78" s="7"/>
      <c r="AZ78" s="7">
        <f t="shared" si="47"/>
        <v>0</v>
      </c>
      <c r="BA78" s="7">
        <f t="shared" si="42"/>
        <v>0</v>
      </c>
      <c r="BB78" s="64" t="str">
        <f t="shared" si="2"/>
        <v>Apr-2022</v>
      </c>
      <c r="BC78" s="9">
        <v>0</v>
      </c>
    </row>
    <row r="79" spans="2:55" ht="25.5" customHeight="1" x14ac:dyDescent="0.25">
      <c r="B79" s="34" t="str">
        <f t="shared" si="27"/>
        <v/>
      </c>
      <c r="C79" s="28" t="str">
        <f t="shared" si="23"/>
        <v/>
      </c>
      <c r="D79" s="34" t="str">
        <f t="shared" si="24"/>
        <v/>
      </c>
      <c r="E79" s="34" t="str">
        <f t="shared" si="16"/>
        <v/>
      </c>
      <c r="F79" s="34" t="str">
        <f>IF(D79="","",IF(D79=$N$10,$O$7,IF(E79="JUL",MROUND(ROUND(1.03*F78,0),100),IF(D79="TOTAL",SUM($F$17:F78),F78))))</f>
        <v/>
      </c>
      <c r="G79" s="34" t="str">
        <f>IF(D79="","",IF(D79="TOTAL",SUM($G$17:G78),(ROUND(F79*AJ79/100,0))))</f>
        <v/>
      </c>
      <c r="H79" s="34" t="str">
        <f>IF(D79="","",IF(D79="TOTAL",SUM($H$17:H78),(ROUND(F79*AK79/100,0))))</f>
        <v/>
      </c>
      <c r="I79" s="75">
        <f t="shared" si="43"/>
        <v>0</v>
      </c>
      <c r="J79" s="75"/>
      <c r="K79" s="34" t="str">
        <f>IF(D79="","",IF(D79=$O$10,$O$8,IF(E79="JUL",MROUND(ROUND(1.03*K78,0),100),IF(D79="TOTAL",SUM($K$17:K78),K78))))</f>
        <v/>
      </c>
      <c r="L79" s="34" t="str">
        <f>IF(D79="","",IF(D79="TOTAL",SUM($L$17:L78),(ROUND(K79*AJ79/100,0))))</f>
        <v/>
      </c>
      <c r="M79" s="34" t="str">
        <f>IF(D79="","",IF(D79="TOTAL",SUM($M$17:M78),(ROUND(K79*AK79/100,0))))</f>
        <v/>
      </c>
      <c r="N79" s="33">
        <f t="shared" si="18"/>
        <v>0</v>
      </c>
      <c r="O79" s="34" t="str">
        <f t="shared" si="31"/>
        <v/>
      </c>
      <c r="P79" s="34" t="str">
        <f t="shared" si="32"/>
        <v/>
      </c>
      <c r="Q79" s="34" t="str">
        <f t="shared" si="32"/>
        <v/>
      </c>
      <c r="R79" s="26"/>
      <c r="S79" s="33">
        <f t="shared" si="19"/>
        <v>0</v>
      </c>
      <c r="T79" s="27" t="str">
        <f>IF(D79="","",IF(D79="TOTAL",SUM($T$17:T78),IF($U$8="YES",BA79,BD79)))</f>
        <v/>
      </c>
      <c r="U79" s="34" t="str">
        <f>IF(D79="","",IF(D79="TOTAL",SUM($U$17:U78),(ROUND(S79*AM79,0))))</f>
        <v/>
      </c>
      <c r="V79" s="26" t="str">
        <f>IF(D79="","",IF(D79=$Y$9,$X$3,IF(D79="TOTAL",SUM($V$17:V78),V78)))</f>
        <v/>
      </c>
      <c r="W79" s="33" t="str">
        <f>IF(D79="","",IF(D79="TOTAL",SUM($W$17:W78),(SUM(AG80:AH80))))</f>
        <v/>
      </c>
      <c r="X79" s="33">
        <f t="shared" si="20"/>
        <v>0</v>
      </c>
      <c r="Y79" s="33">
        <f t="shared" si="21"/>
        <v>0</v>
      </c>
      <c r="Z79" s="142"/>
      <c r="AA79" s="141"/>
      <c r="AB79" s="35" t="str">
        <f t="shared" si="44"/>
        <v/>
      </c>
      <c r="AC79" s="35" t="str">
        <f t="shared" si="45"/>
        <v/>
      </c>
      <c r="AE79" s="7" t="str">
        <f t="shared" si="33"/>
        <v/>
      </c>
      <c r="AF79" s="7" t="str">
        <f t="shared" si="34"/>
        <v/>
      </c>
      <c r="AG79" s="7" t="str">
        <f t="shared" si="35"/>
        <v/>
      </c>
      <c r="AH79" s="7" t="str">
        <f t="shared" si="36"/>
        <v/>
      </c>
      <c r="AJ79" s="7" t="str">
        <f t="shared" si="37"/>
        <v/>
      </c>
      <c r="AK79" s="7" t="str">
        <f t="shared" si="38"/>
        <v/>
      </c>
      <c r="AL79" s="7" t="str">
        <f t="shared" si="22"/>
        <v/>
      </c>
      <c r="AM79" s="7" t="str">
        <f t="shared" si="39"/>
        <v/>
      </c>
      <c r="AN79" s="7" t="str">
        <f t="shared" si="40"/>
        <v/>
      </c>
      <c r="AO79" s="7" t="str">
        <f t="shared" si="41"/>
        <v/>
      </c>
      <c r="AP79" s="2">
        <v>44682</v>
      </c>
      <c r="AQ79" s="3" t="str">
        <f t="shared" si="1"/>
        <v>May-2022</v>
      </c>
      <c r="AR79" s="7">
        <v>34</v>
      </c>
      <c r="AS79" s="7">
        <f t="shared" si="48"/>
        <v>9</v>
      </c>
      <c r="AU79" s="7">
        <f t="shared" si="46"/>
        <v>0</v>
      </c>
      <c r="AV79" s="8">
        <f t="shared" si="14"/>
        <v>0.1</v>
      </c>
      <c r="AY79" s="7"/>
      <c r="AZ79" s="7">
        <f t="shared" si="47"/>
        <v>0</v>
      </c>
      <c r="BA79" s="7">
        <f t="shared" si="42"/>
        <v>0</v>
      </c>
      <c r="BB79" s="64" t="str">
        <f t="shared" si="2"/>
        <v>May-2022</v>
      </c>
      <c r="BC79" s="9">
        <v>0</v>
      </c>
    </row>
    <row r="80" spans="2:55" ht="25.5" customHeight="1" x14ac:dyDescent="0.25">
      <c r="B80" s="34" t="str">
        <f t="shared" si="27"/>
        <v/>
      </c>
      <c r="C80" s="28" t="str">
        <f t="shared" si="23"/>
        <v/>
      </c>
      <c r="D80" s="34" t="str">
        <f t="shared" si="24"/>
        <v/>
      </c>
      <c r="E80" s="34" t="str">
        <f t="shared" si="16"/>
        <v/>
      </c>
      <c r="F80" s="34" t="str">
        <f>IF(D80="","",IF(D80=$N$10,$O$7,IF(E80="JUL",MROUND(ROUND(1.03*F79,0),100),IF(D80="TOTAL",SUM($F$17:F79),F79))))</f>
        <v/>
      </c>
      <c r="G80" s="34" t="str">
        <f>IF(D80="","",IF(D80="TOTAL",SUM($G$17:G79),(ROUND(F80*AJ80/100,0))))</f>
        <v/>
      </c>
      <c r="H80" s="34" t="str">
        <f>IF(D80="","",IF(D80="TOTAL",SUM($H$17:H79),(ROUND(F80*AK80/100,0))))</f>
        <v/>
      </c>
      <c r="I80" s="75">
        <f t="shared" si="43"/>
        <v>0</v>
      </c>
      <c r="J80" s="75"/>
      <c r="K80" s="34" t="str">
        <f>IF(D80="","",IF(D80=$O$10,$O$8,IF(E80="JUL",MROUND(ROUND(1.03*K79,0),100),IF(D80="TOTAL",SUM($K$17:K79),K79))))</f>
        <v/>
      </c>
      <c r="L80" s="34" t="str">
        <f>IF(D80="","",IF(D80="TOTAL",SUM($L$17:L79),(ROUND(K80*AJ80/100,0))))</f>
        <v/>
      </c>
      <c r="M80" s="34" t="str">
        <f>IF(D80="","",IF(D80="TOTAL",SUM($M$17:M79),(ROUND(K80*AK80/100,0))))</f>
        <v/>
      </c>
      <c r="N80" s="33">
        <f t="shared" si="18"/>
        <v>0</v>
      </c>
      <c r="O80" s="34" t="str">
        <f t="shared" si="31"/>
        <v/>
      </c>
      <c r="P80" s="34" t="str">
        <f t="shared" si="32"/>
        <v/>
      </c>
      <c r="Q80" s="34" t="str">
        <f t="shared" si="32"/>
        <v/>
      </c>
      <c r="R80" s="26"/>
      <c r="S80" s="33">
        <f t="shared" si="19"/>
        <v>0</v>
      </c>
      <c r="T80" s="27" t="str">
        <f>IF(D80="","",IF(D80="TOTAL",SUM($T$17:T79),IF($U$8="YES",BA80,BD80)))</f>
        <v/>
      </c>
      <c r="U80" s="34" t="str">
        <f>IF(D80="","",IF(D80="TOTAL",SUM($U$17:U79),(ROUND(S80*AM80,0))))</f>
        <v/>
      </c>
      <c r="V80" s="26" t="str">
        <f>IF(D80="","",IF(D80=$Y$9,$X$3,IF(D80="TOTAL",SUM($V$17:V79),V79)))</f>
        <v/>
      </c>
      <c r="W80" s="33" t="str">
        <f>IF(D80="","",IF(D80="TOTAL",SUM($W$17:W79),(SUM(AG81:AH81))))</f>
        <v/>
      </c>
      <c r="X80" s="33">
        <f t="shared" si="20"/>
        <v>0</v>
      </c>
      <c r="Y80" s="33">
        <f t="shared" si="21"/>
        <v>0</v>
      </c>
      <c r="Z80" s="142"/>
      <c r="AA80" s="141"/>
      <c r="AB80" s="35" t="str">
        <f t="shared" si="44"/>
        <v/>
      </c>
      <c r="AC80" s="35" t="str">
        <f t="shared" si="45"/>
        <v/>
      </c>
      <c r="AE80" s="7" t="str">
        <f t="shared" si="33"/>
        <v/>
      </c>
      <c r="AF80" s="7" t="str">
        <f t="shared" si="34"/>
        <v/>
      </c>
      <c r="AG80" s="7" t="str">
        <f t="shared" si="35"/>
        <v/>
      </c>
      <c r="AH80" s="7" t="str">
        <f t="shared" si="36"/>
        <v/>
      </c>
      <c r="AJ80" s="7" t="str">
        <f t="shared" si="37"/>
        <v/>
      </c>
      <c r="AK80" s="7" t="str">
        <f t="shared" si="38"/>
        <v/>
      </c>
      <c r="AL80" s="7" t="str">
        <f t="shared" si="22"/>
        <v/>
      </c>
      <c r="AM80" s="7" t="str">
        <f t="shared" si="39"/>
        <v/>
      </c>
      <c r="AN80" s="7" t="str">
        <f t="shared" si="40"/>
        <v/>
      </c>
      <c r="AO80" s="7" t="str">
        <f t="shared" si="41"/>
        <v/>
      </c>
      <c r="AP80" s="2">
        <v>44713</v>
      </c>
      <c r="AQ80" s="3" t="str">
        <f t="shared" ref="AQ80:AQ134" si="49">TEXT(AP80,"mmm-yyyy")</f>
        <v>Jun-2022</v>
      </c>
      <c r="AR80" s="7">
        <v>34</v>
      </c>
      <c r="AS80" s="7">
        <f t="shared" si="48"/>
        <v>9</v>
      </c>
      <c r="AU80" s="7">
        <f t="shared" si="46"/>
        <v>0</v>
      </c>
      <c r="AV80" s="8">
        <f t="shared" si="14"/>
        <v>0.1</v>
      </c>
      <c r="AY80" s="7"/>
      <c r="AZ80" s="7">
        <f t="shared" si="47"/>
        <v>0</v>
      </c>
      <c r="BA80" s="7">
        <f t="shared" si="42"/>
        <v>0</v>
      </c>
      <c r="BB80" s="64" t="str">
        <f t="shared" ref="BB80:BB134" si="50">AQ80</f>
        <v>Jun-2022</v>
      </c>
      <c r="BC80" s="9">
        <v>0</v>
      </c>
    </row>
    <row r="81" spans="2:55" ht="25.5" customHeight="1" x14ac:dyDescent="0.25">
      <c r="B81" s="34" t="str">
        <f t="shared" si="27"/>
        <v/>
      </c>
      <c r="C81" s="28" t="str">
        <f t="shared" si="23"/>
        <v/>
      </c>
      <c r="D81" s="34" t="str">
        <f t="shared" si="24"/>
        <v/>
      </c>
      <c r="E81" s="34" t="str">
        <f t="shared" si="16"/>
        <v/>
      </c>
      <c r="F81" s="34" t="str">
        <f>IF(D81="","",IF(D81=$N$10,$O$7,IF(E81="JUL",MROUND(ROUND(1.03*F80,0),100),IF(D81="TOTAL",SUM($F$17:F80),F80))))</f>
        <v/>
      </c>
      <c r="G81" s="34" t="str">
        <f>IF(D81="","",IF(D81="TOTAL",SUM($G$17:G80),(ROUND(F81*AJ81/100,0))))</f>
        <v/>
      </c>
      <c r="H81" s="34" t="str">
        <f>IF(D81="","",IF(D81="TOTAL",SUM($H$17:H80),(ROUND(F81*AK81/100,0))))</f>
        <v/>
      </c>
      <c r="I81" s="75">
        <f t="shared" si="43"/>
        <v>0</v>
      </c>
      <c r="J81" s="75"/>
      <c r="K81" s="34" t="str">
        <f>IF(D81="","",IF(D81=$O$10,$O$8,IF(E81="JUL",MROUND(ROUND(1.03*K80,0),100),IF(D81="TOTAL",SUM($K$17:K80),K80))))</f>
        <v/>
      </c>
      <c r="L81" s="34" t="str">
        <f>IF(D81="","",IF(D81="TOTAL",SUM($L$17:L80),(ROUND(K81*AJ81/100,0))))</f>
        <v/>
      </c>
      <c r="M81" s="34" t="str">
        <f>IF(D81="","",IF(D81="TOTAL",SUM($M$17:M80),(ROUND(K81*AK81/100,0))))</f>
        <v/>
      </c>
      <c r="N81" s="33">
        <f t="shared" si="18"/>
        <v>0</v>
      </c>
      <c r="O81" s="34" t="str">
        <f t="shared" ref="O81:O113" si="51">IFERROR(MIN(F81-K81),"")</f>
        <v/>
      </c>
      <c r="P81" s="34" t="str">
        <f t="shared" ref="P81:Q106" si="52">IFERROR(MIN(G81-L81),"")</f>
        <v/>
      </c>
      <c r="Q81" s="34" t="str">
        <f t="shared" si="52"/>
        <v/>
      </c>
      <c r="R81" s="26"/>
      <c r="S81" s="33">
        <f t="shared" si="19"/>
        <v>0</v>
      </c>
      <c r="T81" s="27" t="str">
        <f>IF(D81="","",IF(D81="TOTAL",SUM($T$17:T80),IF($U$8="YES",BA81,BD81)))</f>
        <v/>
      </c>
      <c r="U81" s="34" t="str">
        <f>IF(D81="","",IF(D81="TOTAL",SUM($U$17:U80),(ROUND(S81*AM81,0))))</f>
        <v/>
      </c>
      <c r="V81" s="26" t="str">
        <f>IF(D81="","",IF(D81=$Y$9,$X$3,IF(D81="TOTAL",SUM($V$17:V80),V80)))</f>
        <v/>
      </c>
      <c r="W81" s="33" t="str">
        <f>IF(D81="","",IF(D81="TOTAL",SUM($W$17:W80),(SUM(AG82:AH82))))</f>
        <v/>
      </c>
      <c r="X81" s="33">
        <f t="shared" si="20"/>
        <v>0</v>
      </c>
      <c r="Y81" s="33">
        <f t="shared" si="21"/>
        <v>0</v>
      </c>
      <c r="Z81" s="142"/>
      <c r="AA81" s="141"/>
      <c r="AB81" s="35" t="str">
        <f t="shared" si="44"/>
        <v/>
      </c>
      <c r="AC81" s="35" t="str">
        <f t="shared" si="45"/>
        <v/>
      </c>
      <c r="AE81" s="7" t="str">
        <f t="shared" ref="AE81:AE112" si="53">IFERROR(VLOOKUP(D81,$AQ$15:$BE$211,8,0),"")</f>
        <v/>
      </c>
      <c r="AF81" s="7" t="str">
        <f t="shared" ref="AF81:AF112" si="54">IFERROR(VLOOKUP(D81,$AQ$15:$BE$211,9,0),"")</f>
        <v/>
      </c>
      <c r="AG81" s="7" t="str">
        <f t="shared" ref="AG81:AG112" si="55">IFERROR(ROUND(O81/31*AN81,0),"")</f>
        <v/>
      </c>
      <c r="AH81" s="7" t="str">
        <f t="shared" ref="AH81:AH112" si="56">IFERROR(ROUND(S81/31*AO81,0),"")</f>
        <v/>
      </c>
      <c r="AJ81" s="7" t="str">
        <f t="shared" ref="AJ81:AJ112" si="57">IFERROR(VLOOKUP(D81,$AQ$15:$AR$211,2,0),"")</f>
        <v/>
      </c>
      <c r="AK81" s="7" t="str">
        <f t="shared" ref="AK81:AK112" si="58">IFERROR(VLOOKUP(D81,$AQ$15:$AAT$211,3,0),"")</f>
        <v/>
      </c>
      <c r="AL81" s="7" t="str">
        <f t="shared" si="22"/>
        <v/>
      </c>
      <c r="AM81" s="7" t="str">
        <f t="shared" ref="AM81:AM112" si="59">IFERROR(VLOOKUP(D81,$AQ$15:$AAU$211,6,0),"")</f>
        <v/>
      </c>
      <c r="AN81" s="7" t="str">
        <f t="shared" ref="AN81:AN112" si="60">IFERROR(VLOOKUP(D81,$AQ$15:$AAU$111,7,0),"")</f>
        <v/>
      </c>
      <c r="AO81" s="7" t="str">
        <f t="shared" ref="AO81:AO112" si="61">IFERROR(VLOOKUP(D81,$AQ$15:$AAU$111,8,0),"")</f>
        <v/>
      </c>
      <c r="AP81" s="2">
        <v>44743</v>
      </c>
      <c r="AQ81" s="3" t="str">
        <f t="shared" si="49"/>
        <v>Jul-2022</v>
      </c>
      <c r="AR81" s="7">
        <v>38</v>
      </c>
      <c r="AS81" s="7">
        <f t="shared" si="48"/>
        <v>9</v>
      </c>
      <c r="AT81" s="7">
        <v>3</v>
      </c>
      <c r="AU81" s="7">
        <f t="shared" ref="AU81:AU125" si="62">IF($Y$6="GPF",AT81,AT81)</f>
        <v>3</v>
      </c>
      <c r="AV81" s="8">
        <f t="shared" ref="AV81:AV134" si="63">AV80</f>
        <v>0.1</v>
      </c>
      <c r="AY81" s="7"/>
      <c r="AZ81" s="7">
        <f t="shared" si="47"/>
        <v>0</v>
      </c>
      <c r="BA81" s="7">
        <f t="shared" ref="BA81:BA137" si="64">IFERROR(ROUND(O81*AL81/100,0)+R81,0)</f>
        <v>0</v>
      </c>
      <c r="BB81" s="64" t="str">
        <f t="shared" si="50"/>
        <v>Jul-2022</v>
      </c>
      <c r="BC81" s="9">
        <v>0</v>
      </c>
    </row>
    <row r="82" spans="2:55" ht="25.5" customHeight="1" x14ac:dyDescent="0.25">
      <c r="B82" s="34" t="str">
        <f t="shared" si="27"/>
        <v/>
      </c>
      <c r="C82" s="28" t="str">
        <f t="shared" si="23"/>
        <v/>
      </c>
      <c r="D82" s="34" t="str">
        <f t="shared" si="24"/>
        <v/>
      </c>
      <c r="E82" s="34" t="str">
        <f t="shared" ref="E82:E124" si="65">TEXT(D82,"mmm")</f>
        <v/>
      </c>
      <c r="F82" s="34" t="str">
        <f>IF(D82="","",IF(D82=$N$10,$O$7,IF(E82="JUL",MROUND(ROUND(1.03*F81,0),100),IF(D82="TOTAL",SUM($F$17:F81),F81))))</f>
        <v/>
      </c>
      <c r="G82" s="34" t="str">
        <f>IF(D82="","",IF(D82="TOTAL",SUM($G$17:G81),(ROUND(F82*AJ82/100,0))))</f>
        <v/>
      </c>
      <c r="H82" s="34" t="str">
        <f>IF(D82="","",IF(D82="TOTAL",SUM($H$17:H81),(ROUND(F82*AK82/100,0))))</f>
        <v/>
      </c>
      <c r="I82" s="75">
        <f t="shared" ref="I82:I113" si="66">SUM(F82:H82)</f>
        <v>0</v>
      </c>
      <c r="J82" s="75"/>
      <c r="K82" s="34" t="str">
        <f>IF(D82="","",IF(D82=$O$10,$O$8,IF(E82="JUL",MROUND(ROUND(1.03*K81,0),100),IF(D82="TOTAL",SUM($K$17:K81),K81))))</f>
        <v/>
      </c>
      <c r="L82" s="34" t="str">
        <f>IF(D82="","",IF(D82="TOTAL",SUM($L$17:L81),(ROUND(K82*AJ82/100,0))))</f>
        <v/>
      </c>
      <c r="M82" s="34" t="str">
        <f>IF(D82="","",IF(D82="TOTAL",SUM($M$17:M81),(ROUND(K82*AK82/100,0))))</f>
        <v/>
      </c>
      <c r="N82" s="33">
        <f t="shared" ref="N82:N113" si="67">IFERROR(SUM(K82:M82),"")</f>
        <v>0</v>
      </c>
      <c r="O82" s="34" t="str">
        <f t="shared" si="51"/>
        <v/>
      </c>
      <c r="P82" s="34" t="str">
        <f t="shared" si="52"/>
        <v/>
      </c>
      <c r="Q82" s="34" t="str">
        <f t="shared" si="52"/>
        <v/>
      </c>
      <c r="R82" s="26"/>
      <c r="S82" s="33">
        <f t="shared" ref="S82:S106" si="68">IFERROR(SUM(O82:R82),"")</f>
        <v>0</v>
      </c>
      <c r="T82" s="27" t="str">
        <f>IF(D82="","",IF(D82="TOTAL",SUM($T$17:T81),IF($U$8="YES",BA82,BD82)))</f>
        <v/>
      </c>
      <c r="U82" s="34" t="str">
        <f>IF(D82="","",IF(D82="TOTAL",SUM($U$17:U81),(ROUND(S82*AM82,0))))</f>
        <v/>
      </c>
      <c r="V82" s="26" t="str">
        <f>IF(D82="","",IF(D82=$Y$9,$X$3,IF(D82="TOTAL",SUM($V$17:V81),V81)))</f>
        <v/>
      </c>
      <c r="W82" s="33" t="str">
        <f>IF(D82="","",IF(D82="TOTAL",SUM($W$17:W81),(SUM(AG83:AH83))))</f>
        <v/>
      </c>
      <c r="X82" s="33">
        <f t="shared" ref="X82:X113" si="69">IFERROR(SUM(T82:W82),"")</f>
        <v>0</v>
      </c>
      <c r="Y82" s="33">
        <f t="shared" ref="Y82:Y113" si="70">S82-X82</f>
        <v>0</v>
      </c>
      <c r="Z82" s="142"/>
      <c r="AA82" s="141"/>
      <c r="AB82" s="35" t="str">
        <f t="shared" si="44"/>
        <v/>
      </c>
      <c r="AC82" s="35" t="str">
        <f t="shared" si="45"/>
        <v/>
      </c>
      <c r="AE82" s="7" t="str">
        <f t="shared" si="53"/>
        <v/>
      </c>
      <c r="AF82" s="7" t="str">
        <f t="shared" si="54"/>
        <v/>
      </c>
      <c r="AG82" s="7" t="str">
        <f t="shared" si="55"/>
        <v/>
      </c>
      <c r="AH82" s="7" t="str">
        <f t="shared" si="56"/>
        <v/>
      </c>
      <c r="AJ82" s="7" t="str">
        <f t="shared" si="57"/>
        <v/>
      </c>
      <c r="AK82" s="7" t="str">
        <f t="shared" si="58"/>
        <v/>
      </c>
      <c r="AL82" s="7" t="str">
        <f t="shared" ref="AL82:AL125" si="71">IFERROR(VLOOKUP(D82,$AQ$15:$AAU$211,5,0),"")</f>
        <v/>
      </c>
      <c r="AM82" s="7" t="str">
        <f t="shared" si="59"/>
        <v/>
      </c>
      <c r="AN82" s="7" t="str">
        <f t="shared" si="60"/>
        <v/>
      </c>
      <c r="AO82" s="7" t="str">
        <f t="shared" si="61"/>
        <v/>
      </c>
      <c r="AP82" s="2">
        <v>44774</v>
      </c>
      <c r="AQ82" s="3" t="str">
        <f t="shared" si="49"/>
        <v>Aug-2022</v>
      </c>
      <c r="AR82" s="7">
        <v>38</v>
      </c>
      <c r="AS82" s="7">
        <f t="shared" si="48"/>
        <v>9</v>
      </c>
      <c r="AT82" s="7">
        <v>3</v>
      </c>
      <c r="AU82" s="7">
        <f t="shared" si="62"/>
        <v>3</v>
      </c>
      <c r="AV82" s="8">
        <f t="shared" si="63"/>
        <v>0.1</v>
      </c>
      <c r="AY82" s="7"/>
      <c r="AZ82" s="7">
        <f t="shared" si="47"/>
        <v>0</v>
      </c>
      <c r="BA82" s="7">
        <f t="shared" si="64"/>
        <v>0</v>
      </c>
      <c r="BB82" s="64" t="str">
        <f t="shared" si="50"/>
        <v>Aug-2022</v>
      </c>
      <c r="BC82" s="9">
        <v>0</v>
      </c>
    </row>
    <row r="83" spans="2:55" ht="25.5" customHeight="1" x14ac:dyDescent="0.25">
      <c r="B83" s="34" t="str">
        <f t="shared" si="27"/>
        <v/>
      </c>
      <c r="C83" s="28" t="str">
        <f t="shared" ref="C83:C113" si="72">IFERROR(IF(AB83="","",IF(DATE(YEAR(AB83),MONTH(AB83),DAY(AB83))=DATE(YEAR($N$9),MONTH($N$9)+1,DAY($N$9)),"TOTAL",IF(AB83&gt;$N$9,"",AB83))),"")</f>
        <v/>
      </c>
      <c r="D83" s="34" t="str">
        <f t="shared" ref="D83:D113" si="73">TEXT(C83,"mmm-yyyy")</f>
        <v/>
      </c>
      <c r="E83" s="34" t="str">
        <f t="shared" si="65"/>
        <v/>
      </c>
      <c r="F83" s="34" t="str">
        <f>IF(D83="","",IF(D83=$N$10,$O$7,IF(E83="JUL",MROUND(ROUND(1.03*F82,0),100),IF(D83="TOTAL",SUM($F$17:F82),F82))))</f>
        <v/>
      </c>
      <c r="G83" s="34" t="str">
        <f>IF(D83="","",IF(D83="TOTAL",SUM($G$17:G82),(ROUND(F83*AJ83/100,0))))</f>
        <v/>
      </c>
      <c r="H83" s="34" t="str">
        <f>IF(D83="","",IF(D83="TOTAL",SUM($H$17:H82),(ROUND(F83*AK83/100,0))))</f>
        <v/>
      </c>
      <c r="I83" s="75">
        <f t="shared" si="66"/>
        <v>0</v>
      </c>
      <c r="J83" s="75"/>
      <c r="K83" s="34" t="str">
        <f>IF(D83="","",IF(D83=$O$10,$O$8,IF(E83="JUL",MROUND(ROUND(1.03*K82,0),100),IF(D83="TOTAL",SUM($K$17:K82),K82))))</f>
        <v/>
      </c>
      <c r="L83" s="34" t="str">
        <f>IF(D83="","",IF(D83="TOTAL",SUM($L$17:L82),(ROUND(K83*AJ83/100,0))))</f>
        <v/>
      </c>
      <c r="M83" s="34" t="str">
        <f>IF(D83="","",IF(D83="TOTAL",SUM($M$17:M82),(ROUND(K83*AK83/100,0))))</f>
        <v/>
      </c>
      <c r="N83" s="33">
        <f t="shared" si="67"/>
        <v>0</v>
      </c>
      <c r="O83" s="34" t="str">
        <f t="shared" si="51"/>
        <v/>
      </c>
      <c r="P83" s="34" t="str">
        <f t="shared" si="52"/>
        <v/>
      </c>
      <c r="Q83" s="34" t="str">
        <f t="shared" si="52"/>
        <v/>
      </c>
      <c r="R83" s="26"/>
      <c r="S83" s="33">
        <f t="shared" si="68"/>
        <v>0</v>
      </c>
      <c r="T83" s="27" t="str">
        <f>IF(D83="","",IF(D83="TOTAL",SUM($T$17:T82),IF($U$8="YES",BA83,BD83)))</f>
        <v/>
      </c>
      <c r="U83" s="34" t="str">
        <f>IF(D83="","",IF(D83="TOTAL",SUM($U$17:U82),(ROUND(S83*AM83,0))))</f>
        <v/>
      </c>
      <c r="V83" s="26" t="str">
        <f>IF(D83="","",IF(D83=$Y$9,$X$3,IF(D83="TOTAL",SUM($V$17:V82),V82)))</f>
        <v/>
      </c>
      <c r="W83" s="33" t="str">
        <f>IF(D83="","",IF(D83="TOTAL",SUM($W$17:W82),(SUM(AG84:AH84))))</f>
        <v/>
      </c>
      <c r="X83" s="33">
        <f t="shared" si="69"/>
        <v>0</v>
      </c>
      <c r="Y83" s="33">
        <f t="shared" si="70"/>
        <v>0</v>
      </c>
      <c r="Z83" s="142"/>
      <c r="AA83" s="141"/>
      <c r="AB83" s="35" t="str">
        <f t="shared" ref="AB83:AB114" si="74">IFERROR(DATE(YEAR(C82),MONTH(C82)+1,DAY(C82)),"")</f>
        <v/>
      </c>
      <c r="AC83" s="35" t="str">
        <f t="shared" ref="AC83:AC114" si="75">IFERROR(IF(AB83="","",IF(DATE(YEAR(AB83),MONTH(AB83),DAY(AB83))=DATE(YEAR($N$9),MONTH($N$9)+1,DAY($N$9)),"TOTAL",IF(AB83&gt;$N$9,"",AB83))),"")</f>
        <v/>
      </c>
      <c r="AE83" s="7" t="str">
        <f t="shared" si="53"/>
        <v/>
      </c>
      <c r="AF83" s="7" t="str">
        <f t="shared" si="54"/>
        <v/>
      </c>
      <c r="AG83" s="7" t="str">
        <f t="shared" si="55"/>
        <v/>
      </c>
      <c r="AH83" s="7" t="str">
        <f t="shared" si="56"/>
        <v/>
      </c>
      <c r="AJ83" s="7" t="str">
        <f t="shared" si="57"/>
        <v/>
      </c>
      <c r="AK83" s="7" t="str">
        <f t="shared" si="58"/>
        <v/>
      </c>
      <c r="AL83" s="7" t="str">
        <f t="shared" si="71"/>
        <v/>
      </c>
      <c r="AM83" s="7" t="str">
        <f t="shared" si="59"/>
        <v/>
      </c>
      <c r="AN83" s="7" t="str">
        <f t="shared" si="60"/>
        <v/>
      </c>
      <c r="AO83" s="7" t="str">
        <f t="shared" si="61"/>
        <v/>
      </c>
      <c r="AP83" s="2">
        <v>44805</v>
      </c>
      <c r="AQ83" s="3" t="str">
        <f t="shared" si="49"/>
        <v>Sep-2022</v>
      </c>
      <c r="AR83" s="7">
        <v>38</v>
      </c>
      <c r="AS83" s="7">
        <f t="shared" si="48"/>
        <v>9</v>
      </c>
      <c r="AT83" s="7">
        <v>3</v>
      </c>
      <c r="AU83" s="7">
        <f t="shared" si="62"/>
        <v>3</v>
      </c>
      <c r="AV83" s="8">
        <f t="shared" si="63"/>
        <v>0.1</v>
      </c>
      <c r="AY83" s="7"/>
      <c r="AZ83" s="7">
        <f t="shared" si="47"/>
        <v>0</v>
      </c>
      <c r="BA83" s="7">
        <f t="shared" si="64"/>
        <v>0</v>
      </c>
      <c r="BB83" s="64" t="str">
        <f t="shared" si="50"/>
        <v>Sep-2022</v>
      </c>
      <c r="BC83" s="9">
        <v>0</v>
      </c>
    </row>
    <row r="84" spans="2:55" ht="25.5" customHeight="1" x14ac:dyDescent="0.25">
      <c r="B84" s="34" t="str">
        <f t="shared" ref="B84:B147" si="76">IF(B83&gt;=$I$9,"",(B83+1))</f>
        <v/>
      </c>
      <c r="C84" s="28" t="str">
        <f t="shared" si="72"/>
        <v/>
      </c>
      <c r="D84" s="34" t="str">
        <f t="shared" si="73"/>
        <v/>
      </c>
      <c r="E84" s="34" t="str">
        <f t="shared" si="65"/>
        <v/>
      </c>
      <c r="F84" s="34" t="str">
        <f>IF(D84="","",IF(D84=$N$10,$O$7,IF(E84="JUL",MROUND(ROUND(1.03*F83,0),100),IF(D84="TOTAL",SUM($F$17:F83),F83))))</f>
        <v/>
      </c>
      <c r="G84" s="34" t="str">
        <f>IF(D84="","",IF(D84="TOTAL",SUM($G$17:G83),(ROUND(F84*AJ84/100,0))))</f>
        <v/>
      </c>
      <c r="H84" s="34" t="str">
        <f>IF(D84="","",IF(D84="TOTAL",SUM($H$17:H83),(ROUND(F84*AK84/100,0))))</f>
        <v/>
      </c>
      <c r="I84" s="75">
        <f t="shared" si="66"/>
        <v>0</v>
      </c>
      <c r="J84" s="75"/>
      <c r="K84" s="34" t="str">
        <f>IF(D84="","",IF(D84=$O$10,$O$8,IF(E84="JUL",MROUND(ROUND(1.03*K83,0),100),IF(D84="TOTAL",SUM($K$17:K83),K83))))</f>
        <v/>
      </c>
      <c r="L84" s="34" t="str">
        <f>IF(D84="","",IF(D84="TOTAL",SUM($L$17:L83),(ROUND(K84*AJ84/100,0))))</f>
        <v/>
      </c>
      <c r="M84" s="34" t="str">
        <f>IF(D84="","",IF(D84="TOTAL",SUM($M$17:M83),(ROUND(K84*AK84/100,0))))</f>
        <v/>
      </c>
      <c r="N84" s="33">
        <f t="shared" si="67"/>
        <v>0</v>
      </c>
      <c r="O84" s="34" t="str">
        <f t="shared" si="51"/>
        <v/>
      </c>
      <c r="P84" s="34" t="str">
        <f t="shared" si="52"/>
        <v/>
      </c>
      <c r="Q84" s="34" t="str">
        <f t="shared" si="52"/>
        <v/>
      </c>
      <c r="R84" s="26"/>
      <c r="S84" s="33">
        <f t="shared" si="68"/>
        <v>0</v>
      </c>
      <c r="T84" s="27" t="str">
        <f>IF(D84="","",IF(D84="TOTAL",SUM($T$17:T83),IF($U$8="YES",BA84,BD84)))</f>
        <v/>
      </c>
      <c r="U84" s="34" t="str">
        <f>IF(D84="","",IF(D84="TOTAL",SUM($U$17:U83),(ROUND(S84*AM84,0))))</f>
        <v/>
      </c>
      <c r="V84" s="26" t="str">
        <f>IF(D84="","",IF(D84=$Y$9,$X$3,IF(D84="TOTAL",SUM($V$17:V83),V83)))</f>
        <v/>
      </c>
      <c r="W84" s="33" t="str">
        <f>IF(D84="","",IF(D84="TOTAL",SUM($W$17:W83),(SUM(AG85:AH85))))</f>
        <v/>
      </c>
      <c r="X84" s="33">
        <f t="shared" si="69"/>
        <v>0</v>
      </c>
      <c r="Y84" s="33">
        <f t="shared" si="70"/>
        <v>0</v>
      </c>
      <c r="Z84" s="142"/>
      <c r="AA84" s="141"/>
      <c r="AB84" s="35" t="str">
        <f t="shared" si="74"/>
        <v/>
      </c>
      <c r="AC84" s="35" t="str">
        <f t="shared" si="75"/>
        <v/>
      </c>
      <c r="AE84" s="7" t="str">
        <f t="shared" si="53"/>
        <v/>
      </c>
      <c r="AF84" s="7" t="str">
        <f t="shared" si="54"/>
        <v/>
      </c>
      <c r="AG84" s="7" t="str">
        <f t="shared" si="55"/>
        <v/>
      </c>
      <c r="AH84" s="7" t="str">
        <f t="shared" si="56"/>
        <v/>
      </c>
      <c r="AJ84" s="7" t="str">
        <f t="shared" si="57"/>
        <v/>
      </c>
      <c r="AK84" s="7" t="str">
        <f t="shared" si="58"/>
        <v/>
      </c>
      <c r="AL84" s="7" t="str">
        <f t="shared" si="71"/>
        <v/>
      </c>
      <c r="AM84" s="7" t="str">
        <f t="shared" si="59"/>
        <v/>
      </c>
      <c r="AN84" s="7" t="str">
        <f t="shared" si="60"/>
        <v/>
      </c>
      <c r="AO84" s="7" t="str">
        <f t="shared" si="61"/>
        <v/>
      </c>
      <c r="AP84" s="2">
        <v>44835</v>
      </c>
      <c r="AQ84" s="3" t="str">
        <f t="shared" si="49"/>
        <v>Oct-2022</v>
      </c>
      <c r="AR84" s="7">
        <v>38</v>
      </c>
      <c r="AS84" s="7">
        <f t="shared" si="48"/>
        <v>9</v>
      </c>
      <c r="AU84" s="7">
        <f t="shared" si="62"/>
        <v>0</v>
      </c>
      <c r="AV84" s="8">
        <f t="shared" si="63"/>
        <v>0.1</v>
      </c>
      <c r="AY84" s="7"/>
      <c r="AZ84" s="7">
        <f t="shared" si="47"/>
        <v>0</v>
      </c>
      <c r="BA84" s="7">
        <f t="shared" si="64"/>
        <v>0</v>
      </c>
      <c r="BB84" s="64" t="str">
        <f t="shared" si="50"/>
        <v>Oct-2022</v>
      </c>
      <c r="BC84" s="9">
        <v>0</v>
      </c>
    </row>
    <row r="85" spans="2:55" ht="25.5" customHeight="1" x14ac:dyDescent="0.25">
      <c r="B85" s="34" t="str">
        <f t="shared" si="76"/>
        <v/>
      </c>
      <c r="C85" s="28" t="str">
        <f t="shared" si="72"/>
        <v/>
      </c>
      <c r="D85" s="34" t="str">
        <f t="shared" si="73"/>
        <v/>
      </c>
      <c r="E85" s="34" t="str">
        <f t="shared" si="65"/>
        <v/>
      </c>
      <c r="F85" s="34" t="str">
        <f>IF(D85="","",IF(D85=$N$10,$O$7,IF(E85="JUL",MROUND(ROUND(1.03*F84,0),100),IF(D85="TOTAL",SUM($F$17:F84),F84))))</f>
        <v/>
      </c>
      <c r="G85" s="34" t="str">
        <f>IF(D85="","",IF(D85="TOTAL",SUM($G$17:G84),(ROUND(F85*AJ85/100,0))))</f>
        <v/>
      </c>
      <c r="H85" s="34" t="str">
        <f>IF(D85="","",IF(D85="TOTAL",SUM($H$17:H84),(ROUND(F85*AK85/100,0))))</f>
        <v/>
      </c>
      <c r="I85" s="75">
        <f t="shared" si="66"/>
        <v>0</v>
      </c>
      <c r="J85" s="75"/>
      <c r="K85" s="34" t="str">
        <f>IF(D85="","",IF(D85=$O$10,$O$8,IF(E85="JUL",MROUND(ROUND(1.03*K84,0),100),IF(D85="TOTAL",SUM($K$17:K84),K84))))</f>
        <v/>
      </c>
      <c r="L85" s="34" t="str">
        <f>IF(D85="","",IF(D85="TOTAL",SUM($L$17:L84),(ROUND(K85*AJ85/100,0))))</f>
        <v/>
      </c>
      <c r="M85" s="34" t="str">
        <f>IF(D85="","",IF(D85="TOTAL",SUM($M$17:M84),(ROUND(K85*AK85/100,0))))</f>
        <v/>
      </c>
      <c r="N85" s="33">
        <f t="shared" si="67"/>
        <v>0</v>
      </c>
      <c r="O85" s="34" t="str">
        <f t="shared" si="51"/>
        <v/>
      </c>
      <c r="P85" s="34" t="str">
        <f t="shared" si="52"/>
        <v/>
      </c>
      <c r="Q85" s="34" t="str">
        <f t="shared" si="52"/>
        <v/>
      </c>
      <c r="R85" s="26"/>
      <c r="S85" s="33">
        <f t="shared" si="68"/>
        <v>0</v>
      </c>
      <c r="T85" s="27" t="str">
        <f>IF(D85="","",IF(D85="TOTAL",SUM($T$17:T84),IF($U$8="YES",BA85,BD85)))</f>
        <v/>
      </c>
      <c r="U85" s="34" t="str">
        <f>IF(D85="","",IF(D85="TOTAL",SUM($U$17:U84),(ROUND(S85*AM85,0))))</f>
        <v/>
      </c>
      <c r="V85" s="26" t="str">
        <f>IF(D85="","",IF(D85=$Y$9,$X$3,IF(D85="TOTAL",SUM($V$17:V84),V84)))</f>
        <v/>
      </c>
      <c r="W85" s="33" t="str">
        <f>IF(D85="","",IF(D85="TOTAL",SUM($W$17:W84),(SUM(AG86:AH86))))</f>
        <v/>
      </c>
      <c r="X85" s="33">
        <f t="shared" si="69"/>
        <v>0</v>
      </c>
      <c r="Y85" s="33">
        <f t="shared" si="70"/>
        <v>0</v>
      </c>
      <c r="Z85" s="142"/>
      <c r="AA85" s="141"/>
      <c r="AB85" s="35" t="str">
        <f t="shared" si="74"/>
        <v/>
      </c>
      <c r="AC85" s="35" t="str">
        <f t="shared" si="75"/>
        <v/>
      </c>
      <c r="AE85" s="7" t="str">
        <f t="shared" si="53"/>
        <v/>
      </c>
      <c r="AF85" s="7" t="str">
        <f t="shared" si="54"/>
        <v/>
      </c>
      <c r="AG85" s="7" t="str">
        <f t="shared" si="55"/>
        <v/>
      </c>
      <c r="AH85" s="7" t="str">
        <f t="shared" si="56"/>
        <v/>
      </c>
      <c r="AJ85" s="7" t="str">
        <f t="shared" si="57"/>
        <v/>
      </c>
      <c r="AK85" s="7" t="str">
        <f t="shared" si="58"/>
        <v/>
      </c>
      <c r="AL85" s="7" t="str">
        <f t="shared" si="71"/>
        <v/>
      </c>
      <c r="AM85" s="7" t="str">
        <f t="shared" si="59"/>
        <v/>
      </c>
      <c r="AN85" s="7" t="str">
        <f t="shared" si="60"/>
        <v/>
      </c>
      <c r="AO85" s="7" t="str">
        <f t="shared" si="61"/>
        <v/>
      </c>
      <c r="AP85" s="2">
        <v>44866</v>
      </c>
      <c r="AQ85" s="3" t="str">
        <f t="shared" si="49"/>
        <v>Nov-2022</v>
      </c>
      <c r="AR85" s="7">
        <v>38</v>
      </c>
      <c r="AS85" s="7">
        <f t="shared" si="48"/>
        <v>9</v>
      </c>
      <c r="AU85" s="7">
        <f t="shared" si="62"/>
        <v>0</v>
      </c>
      <c r="AV85" s="8">
        <f t="shared" si="63"/>
        <v>0.1</v>
      </c>
      <c r="AY85" s="7"/>
      <c r="AZ85" s="7">
        <f t="shared" si="47"/>
        <v>0</v>
      </c>
      <c r="BA85" s="7">
        <f t="shared" si="64"/>
        <v>0</v>
      </c>
      <c r="BB85" s="64" t="str">
        <f t="shared" si="50"/>
        <v>Nov-2022</v>
      </c>
      <c r="BC85" s="9">
        <v>0</v>
      </c>
    </row>
    <row r="86" spans="2:55" ht="25.5" customHeight="1" x14ac:dyDescent="0.25">
      <c r="B86" s="34" t="str">
        <f t="shared" si="76"/>
        <v/>
      </c>
      <c r="C86" s="28" t="str">
        <f t="shared" si="72"/>
        <v/>
      </c>
      <c r="D86" s="34" t="str">
        <f t="shared" si="73"/>
        <v/>
      </c>
      <c r="E86" s="34" t="str">
        <f t="shared" si="65"/>
        <v/>
      </c>
      <c r="F86" s="34" t="str">
        <f>IF(D86="","",IF(D86=$N$10,$O$7,IF(E86="JUL",MROUND(ROUND(1.03*F85,0),100),IF(D86="TOTAL",SUM($F$17:F85),F85))))</f>
        <v/>
      </c>
      <c r="G86" s="34" t="str">
        <f>IF(D86="","",IF(D86="TOTAL",SUM($G$17:G85),(ROUND(F86*AJ86/100,0))))</f>
        <v/>
      </c>
      <c r="H86" s="34" t="str">
        <f>IF(D86="","",IF(D86="TOTAL",SUM($H$17:H85),(ROUND(F86*AK86/100,0))))</f>
        <v/>
      </c>
      <c r="I86" s="75">
        <f t="shared" si="66"/>
        <v>0</v>
      </c>
      <c r="J86" s="75"/>
      <c r="K86" s="34" t="str">
        <f>IF(D86="","",IF(D86=$O$10,$O$8,IF(E86="JUL",MROUND(ROUND(1.03*K85,0),100),IF(D86="TOTAL",SUM($K$17:K85),K85))))</f>
        <v/>
      </c>
      <c r="L86" s="34" t="str">
        <f>IF(D86="","",IF(D86="TOTAL",SUM($L$17:L85),(ROUND(K86*AJ86/100,0))))</f>
        <v/>
      </c>
      <c r="M86" s="34" t="str">
        <f>IF(D86="","",IF(D86="TOTAL",SUM($M$17:M85),(ROUND(K86*AK86/100,0))))</f>
        <v/>
      </c>
      <c r="N86" s="33">
        <f t="shared" si="67"/>
        <v>0</v>
      </c>
      <c r="O86" s="34" t="str">
        <f t="shared" si="51"/>
        <v/>
      </c>
      <c r="P86" s="34" t="str">
        <f t="shared" si="52"/>
        <v/>
      </c>
      <c r="Q86" s="34" t="str">
        <f t="shared" si="52"/>
        <v/>
      </c>
      <c r="R86" s="26"/>
      <c r="S86" s="33">
        <f t="shared" si="68"/>
        <v>0</v>
      </c>
      <c r="T86" s="27" t="str">
        <f>IF(D86="","",IF(D86="TOTAL",SUM($T$17:T85),IF($U$8="YES",BA86,BD86)))</f>
        <v/>
      </c>
      <c r="U86" s="34" t="str">
        <f>IF(D86="","",IF(D86="TOTAL",SUM($U$17:U85),(ROUND(S86*AM86,0))))</f>
        <v/>
      </c>
      <c r="V86" s="26" t="str">
        <f>IF(D86="","",IF(D86=$Y$9,$X$3,IF(D86="TOTAL",SUM($V$17:V85),V85)))</f>
        <v/>
      </c>
      <c r="W86" s="33" t="str">
        <f>IF(D86="","",IF(D86="TOTAL",SUM($W$17:W85),(SUM(AG87:AH87))))</f>
        <v/>
      </c>
      <c r="X86" s="33">
        <f t="shared" si="69"/>
        <v>0</v>
      </c>
      <c r="Y86" s="33">
        <f t="shared" si="70"/>
        <v>0</v>
      </c>
      <c r="Z86" s="142"/>
      <c r="AA86" s="141"/>
      <c r="AB86" s="35" t="str">
        <f t="shared" si="74"/>
        <v/>
      </c>
      <c r="AC86" s="35" t="str">
        <f t="shared" si="75"/>
        <v/>
      </c>
      <c r="AE86" s="7" t="str">
        <f t="shared" si="53"/>
        <v/>
      </c>
      <c r="AF86" s="7" t="str">
        <f t="shared" si="54"/>
        <v/>
      </c>
      <c r="AG86" s="7" t="str">
        <f t="shared" si="55"/>
        <v/>
      </c>
      <c r="AH86" s="7" t="str">
        <f t="shared" si="56"/>
        <v/>
      </c>
      <c r="AJ86" s="7" t="str">
        <f t="shared" si="57"/>
        <v/>
      </c>
      <c r="AK86" s="7" t="str">
        <f t="shared" si="58"/>
        <v/>
      </c>
      <c r="AL86" s="7" t="str">
        <f t="shared" si="71"/>
        <v/>
      </c>
      <c r="AM86" s="7" t="str">
        <f t="shared" si="59"/>
        <v/>
      </c>
      <c r="AN86" s="7" t="str">
        <f t="shared" si="60"/>
        <v/>
      </c>
      <c r="AO86" s="7" t="str">
        <f t="shared" si="61"/>
        <v/>
      </c>
      <c r="AP86" s="2">
        <v>44896</v>
      </c>
      <c r="AQ86" s="3" t="str">
        <f t="shared" si="49"/>
        <v>Dec-2022</v>
      </c>
      <c r="AR86" s="7">
        <v>38</v>
      </c>
      <c r="AS86" s="7">
        <f t="shared" si="48"/>
        <v>9</v>
      </c>
      <c r="AU86" s="7">
        <f t="shared" si="62"/>
        <v>0</v>
      </c>
      <c r="AV86" s="8">
        <f t="shared" si="63"/>
        <v>0.1</v>
      </c>
      <c r="AY86" s="7"/>
      <c r="AZ86" s="7">
        <f t="shared" si="47"/>
        <v>0</v>
      </c>
      <c r="BA86" s="7">
        <f t="shared" si="64"/>
        <v>0</v>
      </c>
      <c r="BB86" s="64" t="str">
        <f t="shared" si="50"/>
        <v>Dec-2022</v>
      </c>
      <c r="BC86" s="9">
        <v>0</v>
      </c>
    </row>
    <row r="87" spans="2:55" ht="25.5" customHeight="1" x14ac:dyDescent="0.25">
      <c r="B87" s="34" t="str">
        <f t="shared" si="76"/>
        <v/>
      </c>
      <c r="C87" s="28" t="str">
        <f t="shared" si="72"/>
        <v/>
      </c>
      <c r="D87" s="34" t="str">
        <f t="shared" si="73"/>
        <v/>
      </c>
      <c r="E87" s="34" t="str">
        <f t="shared" si="65"/>
        <v/>
      </c>
      <c r="F87" s="34" t="str">
        <f>IF(D87="","",IF(D87=$N$10,$O$7,IF(E87="JUL",MROUND(ROUND(1.03*F86,0),100),IF(D87="TOTAL",SUM($F$17:F86),F86))))</f>
        <v/>
      </c>
      <c r="G87" s="34" t="str">
        <f>IF(D87="","",IF(D87="TOTAL",SUM($G$17:G86),(ROUND(F87*AJ87/100,0))))</f>
        <v/>
      </c>
      <c r="H87" s="34" t="str">
        <f>IF(D87="","",IF(D87="TOTAL",SUM($H$17:H86),(ROUND(F87*AK87/100,0))))</f>
        <v/>
      </c>
      <c r="I87" s="75">
        <f t="shared" si="66"/>
        <v>0</v>
      </c>
      <c r="J87" s="75"/>
      <c r="K87" s="34" t="str">
        <f>IF(D87="","",IF(D87=$O$10,$O$8,IF(E87="JUL",MROUND(ROUND(1.03*K86,0),100),IF(D87="TOTAL",SUM($K$17:K86),K86))))</f>
        <v/>
      </c>
      <c r="L87" s="34" t="str">
        <f>IF(D87="","",IF(D87="TOTAL",SUM($L$17:L86),(ROUND(K87*AJ87/100,0))))</f>
        <v/>
      </c>
      <c r="M87" s="34" t="str">
        <f>IF(D87="","",IF(D87="TOTAL",SUM($M$17:M86),(ROUND(K87*AK87/100,0))))</f>
        <v/>
      </c>
      <c r="N87" s="33">
        <f t="shared" si="67"/>
        <v>0</v>
      </c>
      <c r="O87" s="34" t="str">
        <f t="shared" si="51"/>
        <v/>
      </c>
      <c r="P87" s="34" t="str">
        <f t="shared" si="52"/>
        <v/>
      </c>
      <c r="Q87" s="34" t="str">
        <f t="shared" si="52"/>
        <v/>
      </c>
      <c r="R87" s="26"/>
      <c r="S87" s="33">
        <f t="shared" si="68"/>
        <v>0</v>
      </c>
      <c r="T87" s="27" t="str">
        <f>IF(D87="","",IF(D87="TOTAL",SUM($T$17:T86),IF($U$8="YES",BA87,BD87)))</f>
        <v/>
      </c>
      <c r="U87" s="34" t="str">
        <f>IF(D87="","",IF(D87="TOTAL",SUM($U$17:U86),(ROUND(S87*AM87,0))))</f>
        <v/>
      </c>
      <c r="V87" s="26" t="str">
        <f>IF(D87="","",IF(D87=$Y$9,$X$3,IF(D87="TOTAL",SUM($V$17:V86),V86)))</f>
        <v/>
      </c>
      <c r="W87" s="33" t="str">
        <f>IF(D87="","",IF(D87="TOTAL",SUM($W$17:W86),(SUM(AG88:AH88))))</f>
        <v/>
      </c>
      <c r="X87" s="33">
        <f t="shared" si="69"/>
        <v>0</v>
      </c>
      <c r="Y87" s="33">
        <f t="shared" si="70"/>
        <v>0</v>
      </c>
      <c r="Z87" s="142"/>
      <c r="AA87" s="141"/>
      <c r="AB87" s="35" t="str">
        <f t="shared" si="74"/>
        <v/>
      </c>
      <c r="AC87" s="35" t="str">
        <f t="shared" si="75"/>
        <v/>
      </c>
      <c r="AE87" s="7" t="str">
        <f t="shared" si="53"/>
        <v/>
      </c>
      <c r="AF87" s="7" t="str">
        <f t="shared" si="54"/>
        <v/>
      </c>
      <c r="AG87" s="7" t="str">
        <f t="shared" si="55"/>
        <v/>
      </c>
      <c r="AH87" s="7" t="str">
        <f t="shared" si="56"/>
        <v/>
      </c>
      <c r="AJ87" s="7" t="str">
        <f t="shared" si="57"/>
        <v/>
      </c>
      <c r="AK87" s="7" t="str">
        <f t="shared" si="58"/>
        <v/>
      </c>
      <c r="AL87" s="7" t="str">
        <f t="shared" si="71"/>
        <v/>
      </c>
      <c r="AM87" s="7" t="str">
        <f t="shared" si="59"/>
        <v/>
      </c>
      <c r="AN87" s="7" t="str">
        <f t="shared" si="60"/>
        <v/>
      </c>
      <c r="AO87" s="7" t="str">
        <f t="shared" si="61"/>
        <v/>
      </c>
      <c r="AP87" s="2">
        <v>44927</v>
      </c>
      <c r="AQ87" s="3" t="str">
        <f t="shared" si="49"/>
        <v>Jan-2023</v>
      </c>
      <c r="AR87" s="7">
        <v>42</v>
      </c>
      <c r="AS87" s="7">
        <f t="shared" si="48"/>
        <v>9</v>
      </c>
      <c r="AT87" s="7">
        <v>4</v>
      </c>
      <c r="AU87" s="7">
        <f t="shared" si="62"/>
        <v>4</v>
      </c>
      <c r="AV87" s="8">
        <f t="shared" si="63"/>
        <v>0.1</v>
      </c>
      <c r="AY87" s="7"/>
      <c r="AZ87" s="7">
        <f t="shared" si="47"/>
        <v>0</v>
      </c>
      <c r="BA87" s="7">
        <f t="shared" si="64"/>
        <v>0</v>
      </c>
      <c r="BB87" s="64" t="str">
        <f t="shared" si="50"/>
        <v>Jan-2023</v>
      </c>
      <c r="BC87" s="9">
        <v>0</v>
      </c>
    </row>
    <row r="88" spans="2:55" ht="25.5" customHeight="1" x14ac:dyDescent="0.25">
      <c r="B88" s="34" t="str">
        <f t="shared" si="76"/>
        <v/>
      </c>
      <c r="C88" s="28" t="str">
        <f t="shared" si="72"/>
        <v/>
      </c>
      <c r="D88" s="34" t="str">
        <f t="shared" si="73"/>
        <v/>
      </c>
      <c r="E88" s="34" t="str">
        <f t="shared" si="65"/>
        <v/>
      </c>
      <c r="F88" s="34" t="str">
        <f>IF(D88="","",IF(D88=$N$10,$O$7,IF(E88="JUL",MROUND(ROUND(1.03*F87,0),100),IF(D88="TOTAL",SUM($F$17:F87),F87))))</f>
        <v/>
      </c>
      <c r="G88" s="34" t="str">
        <f>IF(D88="","",IF(D88="TOTAL",SUM($G$17:G87),(ROUND(F88*AJ88/100,0))))</f>
        <v/>
      </c>
      <c r="H88" s="34" t="str">
        <f>IF(D88="","",IF(D88="TOTAL",SUM($H$17:H87),(ROUND(F88*AK88/100,0))))</f>
        <v/>
      </c>
      <c r="I88" s="75">
        <f t="shared" si="66"/>
        <v>0</v>
      </c>
      <c r="J88" s="75"/>
      <c r="K88" s="34" t="str">
        <f>IF(D88="","",IF(D88=$O$10,$O$8,IF(E88="JUL",MROUND(ROUND(1.03*K87,0),100),IF(D88="TOTAL",SUM($K$17:K87),K87))))</f>
        <v/>
      </c>
      <c r="L88" s="34" t="str">
        <f>IF(D88="","",IF(D88="TOTAL",SUM($L$17:L87),(ROUND(K88*AJ88/100,0))))</f>
        <v/>
      </c>
      <c r="M88" s="34" t="str">
        <f>IF(D88="","",IF(D88="TOTAL",SUM($M$17:M87),(ROUND(K88*AK88/100,0))))</f>
        <v/>
      </c>
      <c r="N88" s="33">
        <f t="shared" si="67"/>
        <v>0</v>
      </c>
      <c r="O88" s="34" t="str">
        <f t="shared" si="51"/>
        <v/>
      </c>
      <c r="P88" s="34" t="str">
        <f t="shared" si="52"/>
        <v/>
      </c>
      <c r="Q88" s="34" t="str">
        <f t="shared" si="52"/>
        <v/>
      </c>
      <c r="R88" s="26"/>
      <c r="S88" s="33">
        <f t="shared" si="68"/>
        <v>0</v>
      </c>
      <c r="T88" s="27" t="str">
        <f>IF(D88="","",IF(D88="TOTAL",SUM($T$17:T87),IF($U$8="YES",BA88,BD88)))</f>
        <v/>
      </c>
      <c r="U88" s="34" t="str">
        <f>IF(D88="","",IF(D88="TOTAL",SUM($U$17:U87),(ROUND(S88*AM88,0))))</f>
        <v/>
      </c>
      <c r="V88" s="26" t="str">
        <f>IF(D88="","",IF(D88=$Y$9,$X$3,IF(D88="TOTAL",SUM($V$17:V87),V87)))</f>
        <v/>
      </c>
      <c r="W88" s="33" t="str">
        <f>IF(D88="","",IF(D88="TOTAL",SUM($W$17:W87),(SUM(AG89:AH89))))</f>
        <v/>
      </c>
      <c r="X88" s="33">
        <f t="shared" si="69"/>
        <v>0</v>
      </c>
      <c r="Y88" s="33">
        <f t="shared" si="70"/>
        <v>0</v>
      </c>
      <c r="Z88" s="142"/>
      <c r="AA88" s="141"/>
      <c r="AB88" s="35" t="str">
        <f t="shared" si="74"/>
        <v/>
      </c>
      <c r="AC88" s="35" t="str">
        <f t="shared" si="75"/>
        <v/>
      </c>
      <c r="AE88" s="7" t="str">
        <f t="shared" si="53"/>
        <v/>
      </c>
      <c r="AF88" s="7" t="str">
        <f t="shared" si="54"/>
        <v/>
      </c>
      <c r="AG88" s="7" t="str">
        <f t="shared" si="55"/>
        <v/>
      </c>
      <c r="AH88" s="7" t="str">
        <f t="shared" si="56"/>
        <v/>
      </c>
      <c r="AJ88" s="7" t="str">
        <f t="shared" si="57"/>
        <v/>
      </c>
      <c r="AK88" s="7" t="str">
        <f t="shared" si="58"/>
        <v/>
      </c>
      <c r="AL88" s="7" t="str">
        <f t="shared" si="71"/>
        <v/>
      </c>
      <c r="AM88" s="7" t="str">
        <f t="shared" si="59"/>
        <v/>
      </c>
      <c r="AN88" s="7" t="str">
        <f t="shared" si="60"/>
        <v/>
      </c>
      <c r="AO88" s="7" t="str">
        <f t="shared" si="61"/>
        <v/>
      </c>
      <c r="AP88" s="2">
        <v>44958</v>
      </c>
      <c r="AQ88" s="3" t="str">
        <f t="shared" si="49"/>
        <v>Feb-2023</v>
      </c>
      <c r="AR88" s="7">
        <v>42</v>
      </c>
      <c r="AS88" s="7">
        <f t="shared" si="48"/>
        <v>9</v>
      </c>
      <c r="AT88" s="7">
        <v>4</v>
      </c>
      <c r="AU88" s="7">
        <f t="shared" si="62"/>
        <v>4</v>
      </c>
      <c r="AV88" s="8">
        <f t="shared" si="63"/>
        <v>0.1</v>
      </c>
      <c r="AY88" s="7"/>
      <c r="AZ88" s="7">
        <f t="shared" si="47"/>
        <v>0</v>
      </c>
      <c r="BA88" s="7">
        <f t="shared" si="64"/>
        <v>0</v>
      </c>
      <c r="BB88" s="64" t="str">
        <f t="shared" si="50"/>
        <v>Feb-2023</v>
      </c>
      <c r="BC88" s="9">
        <v>0</v>
      </c>
    </row>
    <row r="89" spans="2:55" ht="25.5" customHeight="1" x14ac:dyDescent="0.25">
      <c r="B89" s="34" t="str">
        <f t="shared" si="76"/>
        <v/>
      </c>
      <c r="C89" s="28" t="str">
        <f t="shared" si="72"/>
        <v/>
      </c>
      <c r="D89" s="34" t="str">
        <f t="shared" si="73"/>
        <v/>
      </c>
      <c r="E89" s="34" t="str">
        <f t="shared" si="65"/>
        <v/>
      </c>
      <c r="F89" s="34" t="str">
        <f>IF(D89="","",IF(D89=$N$10,$O$7,IF(E89="JUL",MROUND(ROUND(1.03*F88,0),100),IF(D89="TOTAL",SUM($F$17:F88),F88))))</f>
        <v/>
      </c>
      <c r="G89" s="34" t="str">
        <f>IF(D89="","",IF(D89="TOTAL",SUM($G$17:G88),(ROUND(F89*AJ89/100,0))))</f>
        <v/>
      </c>
      <c r="H89" s="34" t="str">
        <f>IF(D89="","",IF(D89="TOTAL",SUM($H$17:H88),(ROUND(F89*AK89/100,0))))</f>
        <v/>
      </c>
      <c r="I89" s="75">
        <f t="shared" si="66"/>
        <v>0</v>
      </c>
      <c r="J89" s="75"/>
      <c r="K89" s="34" t="str">
        <f>IF(D89="","",IF(D89=$O$10,$O$8,IF(E89="JUL",MROUND(ROUND(1.03*K88,0),100),IF(D89="TOTAL",SUM($K$17:K88),K88))))</f>
        <v/>
      </c>
      <c r="L89" s="34" t="str">
        <f>IF(D89="","",IF(D89="TOTAL",SUM($L$17:L88),(ROUND(K89*AJ89/100,0))))</f>
        <v/>
      </c>
      <c r="M89" s="34" t="str">
        <f>IF(D89="","",IF(D89="TOTAL",SUM($M$17:M88),(ROUND(K89*AK89/100,0))))</f>
        <v/>
      </c>
      <c r="N89" s="33">
        <f t="shared" si="67"/>
        <v>0</v>
      </c>
      <c r="O89" s="34" t="str">
        <f t="shared" si="51"/>
        <v/>
      </c>
      <c r="P89" s="34" t="str">
        <f t="shared" si="52"/>
        <v/>
      </c>
      <c r="Q89" s="34" t="str">
        <f t="shared" si="52"/>
        <v/>
      </c>
      <c r="R89" s="26"/>
      <c r="S89" s="33">
        <f t="shared" si="68"/>
        <v>0</v>
      </c>
      <c r="T89" s="27" t="str">
        <f>IF(D89="","",IF(D89="TOTAL",SUM($T$17:T88),IF($U$8="YES",BA89,BD89)))</f>
        <v/>
      </c>
      <c r="U89" s="34" t="str">
        <f>IF(D89="","",IF(D89="TOTAL",SUM($U$17:U88),(ROUND(S89*AM89,0))))</f>
        <v/>
      </c>
      <c r="V89" s="26" t="str">
        <f>IF(D89="","",IF(D89=$Y$9,$X$3,IF(D89="TOTAL",SUM($V$17:V88),V88)))</f>
        <v/>
      </c>
      <c r="W89" s="33" t="str">
        <f>IF(D89="","",IF(D89="TOTAL",SUM($W$17:W88),(SUM(AG90:AH90))))</f>
        <v/>
      </c>
      <c r="X89" s="33">
        <f t="shared" si="69"/>
        <v>0</v>
      </c>
      <c r="Y89" s="33">
        <f t="shared" si="70"/>
        <v>0</v>
      </c>
      <c r="Z89" s="142"/>
      <c r="AA89" s="141"/>
      <c r="AB89" s="35" t="str">
        <f t="shared" si="74"/>
        <v/>
      </c>
      <c r="AC89" s="35" t="str">
        <f t="shared" si="75"/>
        <v/>
      </c>
      <c r="AE89" s="7" t="str">
        <f t="shared" si="53"/>
        <v/>
      </c>
      <c r="AF89" s="7" t="str">
        <f t="shared" si="54"/>
        <v/>
      </c>
      <c r="AG89" s="7" t="str">
        <f t="shared" si="55"/>
        <v/>
      </c>
      <c r="AH89" s="7" t="str">
        <f t="shared" si="56"/>
        <v/>
      </c>
      <c r="AJ89" s="7" t="str">
        <f t="shared" si="57"/>
        <v/>
      </c>
      <c r="AK89" s="7" t="str">
        <f t="shared" si="58"/>
        <v/>
      </c>
      <c r="AL89" s="7" t="str">
        <f t="shared" si="71"/>
        <v/>
      </c>
      <c r="AM89" s="7" t="str">
        <f t="shared" si="59"/>
        <v/>
      </c>
      <c r="AN89" s="7" t="str">
        <f t="shared" si="60"/>
        <v/>
      </c>
      <c r="AO89" s="7" t="str">
        <f t="shared" si="61"/>
        <v/>
      </c>
      <c r="AP89" s="2">
        <v>44986</v>
      </c>
      <c r="AQ89" s="3" t="str">
        <f t="shared" si="49"/>
        <v>Mar-2023</v>
      </c>
      <c r="AR89" s="7">
        <v>42</v>
      </c>
      <c r="AS89" s="7">
        <f t="shared" si="48"/>
        <v>9</v>
      </c>
      <c r="AT89" s="7">
        <v>4</v>
      </c>
      <c r="AU89" s="7">
        <f t="shared" si="62"/>
        <v>4</v>
      </c>
      <c r="AV89" s="8">
        <f t="shared" si="63"/>
        <v>0.1</v>
      </c>
      <c r="AY89" s="7"/>
      <c r="AZ89" s="7">
        <f t="shared" si="47"/>
        <v>0</v>
      </c>
      <c r="BA89" s="7">
        <f t="shared" si="64"/>
        <v>0</v>
      </c>
      <c r="BB89" s="64" t="str">
        <f t="shared" si="50"/>
        <v>Mar-2023</v>
      </c>
      <c r="BC89" s="9">
        <v>0</v>
      </c>
    </row>
    <row r="90" spans="2:55" ht="25.5" customHeight="1" x14ac:dyDescent="0.25">
      <c r="B90" s="34" t="str">
        <f t="shared" si="76"/>
        <v/>
      </c>
      <c r="C90" s="28" t="str">
        <f t="shared" si="72"/>
        <v/>
      </c>
      <c r="D90" s="34" t="str">
        <f t="shared" si="73"/>
        <v/>
      </c>
      <c r="E90" s="34" t="str">
        <f t="shared" si="65"/>
        <v/>
      </c>
      <c r="F90" s="34" t="str">
        <f>IF(D90="","",IF(D90=$N$10,$O$7,IF(E90="JUL",MROUND(ROUND(1.03*F89,0),100),IF(D90="TOTAL",SUM($F$17:F89),F89))))</f>
        <v/>
      </c>
      <c r="G90" s="34" t="str">
        <f>IF(D90="","",IF(D90="TOTAL",SUM($G$17:G89),(ROUND(F90*AJ90/100,0))))</f>
        <v/>
      </c>
      <c r="H90" s="34" t="str">
        <f>IF(D90="","",IF(D90="TOTAL",SUM($H$17:H89),(ROUND(F90*AK90/100,0))))</f>
        <v/>
      </c>
      <c r="I90" s="75">
        <f t="shared" si="66"/>
        <v>0</v>
      </c>
      <c r="J90" s="75"/>
      <c r="K90" s="34" t="str">
        <f>IF(D90="","",IF(D90=$O$10,$O$8,IF(E90="JUL",MROUND(ROUND(1.03*K89,0),100),IF(D90="TOTAL",SUM($K$17:K89),K89))))</f>
        <v/>
      </c>
      <c r="L90" s="34" t="str">
        <f>IF(D90="","",IF(D90="TOTAL",SUM($L$17:L89),(ROUND(K90*AJ90/100,0))))</f>
        <v/>
      </c>
      <c r="M90" s="34" t="str">
        <f>IF(D90="","",IF(D90="TOTAL",SUM($M$17:M89),(ROUND(K90*AK90/100,0))))</f>
        <v/>
      </c>
      <c r="N90" s="33">
        <f t="shared" si="67"/>
        <v>0</v>
      </c>
      <c r="O90" s="34" t="str">
        <f t="shared" si="51"/>
        <v/>
      </c>
      <c r="P90" s="34" t="str">
        <f t="shared" si="52"/>
        <v/>
      </c>
      <c r="Q90" s="34" t="str">
        <f t="shared" si="52"/>
        <v/>
      </c>
      <c r="R90" s="26"/>
      <c r="S90" s="33">
        <f t="shared" si="68"/>
        <v>0</v>
      </c>
      <c r="T90" s="27" t="str">
        <f>IF(D90="","",IF(D90="TOTAL",SUM($T$17:T89),IF($U$8="YES",BA90,BD90)))</f>
        <v/>
      </c>
      <c r="U90" s="34" t="str">
        <f>IF(D90="","",IF(D90="TOTAL",SUM($U$17:U89),(ROUND(S90*AM90,0))))</f>
        <v/>
      </c>
      <c r="V90" s="26" t="str">
        <f>IF(D90="","",IF(D90=$Y$9,$X$3,IF(D90="TOTAL",SUM($V$17:V89),V89)))</f>
        <v/>
      </c>
      <c r="W90" s="33" t="str">
        <f>IF(D90="","",IF(D90="TOTAL",SUM($W$17:W89),(SUM(AG91:AH91))))</f>
        <v/>
      </c>
      <c r="X90" s="33">
        <f t="shared" si="69"/>
        <v>0</v>
      </c>
      <c r="Y90" s="33">
        <f t="shared" si="70"/>
        <v>0</v>
      </c>
      <c r="Z90" s="142"/>
      <c r="AA90" s="141"/>
      <c r="AB90" s="35" t="str">
        <f t="shared" si="74"/>
        <v/>
      </c>
      <c r="AC90" s="35" t="str">
        <f t="shared" si="75"/>
        <v/>
      </c>
      <c r="AE90" s="7" t="str">
        <f t="shared" si="53"/>
        <v/>
      </c>
      <c r="AF90" s="7" t="str">
        <f t="shared" si="54"/>
        <v/>
      </c>
      <c r="AG90" s="7" t="str">
        <f t="shared" si="55"/>
        <v/>
      </c>
      <c r="AH90" s="7" t="str">
        <f t="shared" si="56"/>
        <v/>
      </c>
      <c r="AJ90" s="7" t="str">
        <f t="shared" si="57"/>
        <v/>
      </c>
      <c r="AK90" s="7" t="str">
        <f t="shared" si="58"/>
        <v/>
      </c>
      <c r="AL90" s="7" t="str">
        <f t="shared" si="71"/>
        <v/>
      </c>
      <c r="AM90" s="7" t="str">
        <f t="shared" si="59"/>
        <v/>
      </c>
      <c r="AN90" s="7" t="str">
        <f t="shared" si="60"/>
        <v/>
      </c>
      <c r="AO90" s="7" t="str">
        <f t="shared" si="61"/>
        <v/>
      </c>
      <c r="AP90" s="2">
        <v>45017</v>
      </c>
      <c r="AQ90" s="3" t="str">
        <f t="shared" si="49"/>
        <v>Apr-2023</v>
      </c>
      <c r="AR90" s="7">
        <v>42</v>
      </c>
      <c r="AS90" s="7">
        <f t="shared" si="48"/>
        <v>9</v>
      </c>
      <c r="AU90" s="7">
        <f t="shared" si="62"/>
        <v>0</v>
      </c>
      <c r="AV90" s="8">
        <f t="shared" si="63"/>
        <v>0.1</v>
      </c>
      <c r="AY90" s="7"/>
      <c r="AZ90" s="7">
        <f t="shared" si="47"/>
        <v>0</v>
      </c>
      <c r="BA90" s="7">
        <f t="shared" si="64"/>
        <v>0</v>
      </c>
      <c r="BB90" s="64" t="str">
        <f t="shared" si="50"/>
        <v>Apr-2023</v>
      </c>
      <c r="BC90" s="9">
        <v>0</v>
      </c>
    </row>
    <row r="91" spans="2:55" ht="25.5" customHeight="1" x14ac:dyDescent="0.25">
      <c r="B91" s="34" t="str">
        <f t="shared" si="76"/>
        <v/>
      </c>
      <c r="C91" s="28" t="str">
        <f t="shared" si="72"/>
        <v/>
      </c>
      <c r="D91" s="34" t="str">
        <f t="shared" si="73"/>
        <v/>
      </c>
      <c r="E91" s="34" t="str">
        <f t="shared" si="65"/>
        <v/>
      </c>
      <c r="F91" s="34" t="str">
        <f>IF(D91="","",IF(D91=$N$10,$O$7,IF(E91="JUL",MROUND(ROUND(1.03*F90,0),100),IF(D91="TOTAL",SUM($F$17:F90),F90))))</f>
        <v/>
      </c>
      <c r="G91" s="34" t="str">
        <f>IF(D91="","",IF(D91="TOTAL",SUM($G$17:G90),(ROUND(F91*AJ91/100,0))))</f>
        <v/>
      </c>
      <c r="H91" s="34" t="str">
        <f>IF(D91="","",IF(D91="TOTAL",SUM($H$17:H90),(ROUND(F91*AK91/100,0))))</f>
        <v/>
      </c>
      <c r="I91" s="75">
        <f t="shared" si="66"/>
        <v>0</v>
      </c>
      <c r="J91" s="75"/>
      <c r="K91" s="34" t="str">
        <f>IF(D91="","",IF(D91=$O$10,$O$8,IF(E91="JUL",MROUND(ROUND(1.03*K90,0),100),IF(D91="TOTAL",SUM($K$17:K90),K90))))</f>
        <v/>
      </c>
      <c r="L91" s="34" t="str">
        <f>IF(D91="","",IF(D91="TOTAL",SUM($L$17:L90),(ROUND(K91*AJ91/100,0))))</f>
        <v/>
      </c>
      <c r="M91" s="34" t="str">
        <f>IF(D91="","",IF(D91="TOTAL",SUM($M$17:M90),(ROUND(K91*AK91/100,0))))</f>
        <v/>
      </c>
      <c r="N91" s="33">
        <f t="shared" si="67"/>
        <v>0</v>
      </c>
      <c r="O91" s="34" t="str">
        <f t="shared" si="51"/>
        <v/>
      </c>
      <c r="P91" s="34" t="str">
        <f t="shared" si="52"/>
        <v/>
      </c>
      <c r="Q91" s="34" t="str">
        <f t="shared" si="52"/>
        <v/>
      </c>
      <c r="R91" s="26"/>
      <c r="S91" s="33">
        <f t="shared" si="68"/>
        <v>0</v>
      </c>
      <c r="T91" s="27" t="str">
        <f>IF(D91="","",IF(D91="TOTAL",SUM($T$17:T90),IF($U$8="YES",BA91,BD91)))</f>
        <v/>
      </c>
      <c r="U91" s="34" t="str">
        <f>IF(D91="","",IF(D91="TOTAL",SUM($U$17:U90),(ROUND(S91*AM91,0))))</f>
        <v/>
      </c>
      <c r="V91" s="26" t="str">
        <f>IF(D91="","",IF(D91=$Y$9,$X$3,IF(D91="TOTAL",SUM($V$17:V90),V90)))</f>
        <v/>
      </c>
      <c r="W91" s="33" t="str">
        <f>IF(D91="","",IF(D91="TOTAL",SUM($W$17:W90),(SUM(AG92:AH92))))</f>
        <v/>
      </c>
      <c r="X91" s="33">
        <f t="shared" si="69"/>
        <v>0</v>
      </c>
      <c r="Y91" s="33">
        <f t="shared" si="70"/>
        <v>0</v>
      </c>
      <c r="Z91" s="142"/>
      <c r="AA91" s="141"/>
      <c r="AB91" s="35" t="str">
        <f t="shared" si="74"/>
        <v/>
      </c>
      <c r="AC91" s="35" t="str">
        <f t="shared" si="75"/>
        <v/>
      </c>
      <c r="AE91" s="7" t="str">
        <f t="shared" si="53"/>
        <v/>
      </c>
      <c r="AF91" s="7" t="str">
        <f t="shared" si="54"/>
        <v/>
      </c>
      <c r="AG91" s="7" t="str">
        <f t="shared" si="55"/>
        <v/>
      </c>
      <c r="AH91" s="7" t="str">
        <f t="shared" si="56"/>
        <v/>
      </c>
      <c r="AJ91" s="7" t="str">
        <f t="shared" si="57"/>
        <v/>
      </c>
      <c r="AK91" s="7" t="str">
        <f t="shared" si="58"/>
        <v/>
      </c>
      <c r="AL91" s="7" t="str">
        <f t="shared" si="71"/>
        <v/>
      </c>
      <c r="AM91" s="7" t="str">
        <f t="shared" si="59"/>
        <v/>
      </c>
      <c r="AN91" s="7" t="str">
        <f t="shared" si="60"/>
        <v/>
      </c>
      <c r="AO91" s="7" t="str">
        <f t="shared" si="61"/>
        <v/>
      </c>
      <c r="AP91" s="2">
        <v>45047</v>
      </c>
      <c r="AQ91" s="3" t="str">
        <f t="shared" si="49"/>
        <v>May-2023</v>
      </c>
      <c r="AR91" s="7">
        <v>42</v>
      </c>
      <c r="AS91" s="7">
        <f t="shared" si="48"/>
        <v>9</v>
      </c>
      <c r="AU91" s="7">
        <f t="shared" si="62"/>
        <v>0</v>
      </c>
      <c r="AV91" s="8">
        <f t="shared" si="63"/>
        <v>0.1</v>
      </c>
      <c r="AY91" s="7"/>
      <c r="AZ91" s="7">
        <f t="shared" si="47"/>
        <v>0</v>
      </c>
      <c r="BA91" s="7">
        <f t="shared" si="64"/>
        <v>0</v>
      </c>
      <c r="BB91" s="64" t="str">
        <f t="shared" si="50"/>
        <v>May-2023</v>
      </c>
      <c r="BC91" s="9">
        <v>0</v>
      </c>
    </row>
    <row r="92" spans="2:55" ht="25.5" customHeight="1" x14ac:dyDescent="0.25">
      <c r="B92" s="34" t="str">
        <f t="shared" si="76"/>
        <v/>
      </c>
      <c r="C92" s="28" t="str">
        <f t="shared" si="72"/>
        <v/>
      </c>
      <c r="D92" s="34" t="str">
        <f t="shared" si="73"/>
        <v/>
      </c>
      <c r="E92" s="34" t="str">
        <f t="shared" si="65"/>
        <v/>
      </c>
      <c r="F92" s="34" t="str">
        <f>IF(D92="","",IF(D92=$N$10,$O$7,IF(E92="JUL",MROUND(ROUND(1.03*F91,0),100),IF(D92="TOTAL",SUM($F$17:F91),F91))))</f>
        <v/>
      </c>
      <c r="G92" s="34" t="str">
        <f>IF(D92="","",IF(D92="TOTAL",SUM($G$17:G91),(ROUND(F92*AJ92/100,0))))</f>
        <v/>
      </c>
      <c r="H92" s="34" t="str">
        <f>IF(D92="","",IF(D92="TOTAL",SUM($H$17:H91),(ROUND(F92*AK92/100,0))))</f>
        <v/>
      </c>
      <c r="I92" s="75">
        <f t="shared" si="66"/>
        <v>0</v>
      </c>
      <c r="J92" s="75"/>
      <c r="K92" s="34" t="str">
        <f>IF(D92="","",IF(D92=$O$10,$O$8,IF(E92="JUL",MROUND(ROUND(1.03*K91,0),100),IF(D92="TOTAL",SUM($K$17:K91),K91))))</f>
        <v/>
      </c>
      <c r="L92" s="34" t="str">
        <f>IF(D92="","",IF(D92="TOTAL",SUM($L$17:L91),(ROUND(K92*AJ92/100,0))))</f>
        <v/>
      </c>
      <c r="M92" s="34" t="str">
        <f>IF(D92="","",IF(D92="TOTAL",SUM($M$17:M91),(ROUND(K92*AK92/100,0))))</f>
        <v/>
      </c>
      <c r="N92" s="33">
        <f t="shared" si="67"/>
        <v>0</v>
      </c>
      <c r="O92" s="34" t="str">
        <f t="shared" si="51"/>
        <v/>
      </c>
      <c r="P92" s="34" t="str">
        <f t="shared" si="52"/>
        <v/>
      </c>
      <c r="Q92" s="34" t="str">
        <f t="shared" si="52"/>
        <v/>
      </c>
      <c r="R92" s="26"/>
      <c r="S92" s="33">
        <f t="shared" si="68"/>
        <v>0</v>
      </c>
      <c r="T92" s="27" t="str">
        <f>IF(D92="","",IF(D92="TOTAL",SUM($T$17:T91),IF($U$8="YES",BA92,BD92)))</f>
        <v/>
      </c>
      <c r="U92" s="34" t="str">
        <f>IF(D92="","",IF(D92="TOTAL",SUM($U$17:U91),(ROUND(S92*AM92,0))))</f>
        <v/>
      </c>
      <c r="V92" s="26" t="str">
        <f>IF(D92="","",IF(D92=$Y$9,$X$3,IF(D92="TOTAL",SUM($V$17:V91),V91)))</f>
        <v/>
      </c>
      <c r="W92" s="33" t="str">
        <f>IF(D92="","",IF(D92="TOTAL",SUM($W$17:W91),(SUM(AG93:AH93))))</f>
        <v/>
      </c>
      <c r="X92" s="33">
        <f t="shared" si="69"/>
        <v>0</v>
      </c>
      <c r="Y92" s="33">
        <f t="shared" si="70"/>
        <v>0</v>
      </c>
      <c r="Z92" s="142"/>
      <c r="AA92" s="141"/>
      <c r="AB92" s="35" t="str">
        <f t="shared" si="74"/>
        <v/>
      </c>
      <c r="AC92" s="35" t="str">
        <f t="shared" si="75"/>
        <v/>
      </c>
      <c r="AE92" s="7" t="str">
        <f t="shared" si="53"/>
        <v/>
      </c>
      <c r="AF92" s="7" t="str">
        <f t="shared" si="54"/>
        <v/>
      </c>
      <c r="AG92" s="7" t="str">
        <f t="shared" si="55"/>
        <v/>
      </c>
      <c r="AH92" s="7" t="str">
        <f t="shared" si="56"/>
        <v/>
      </c>
      <c r="AJ92" s="7" t="str">
        <f t="shared" si="57"/>
        <v/>
      </c>
      <c r="AK92" s="7" t="str">
        <f t="shared" si="58"/>
        <v/>
      </c>
      <c r="AL92" s="7" t="str">
        <f t="shared" si="71"/>
        <v/>
      </c>
      <c r="AM92" s="7" t="str">
        <f t="shared" si="59"/>
        <v/>
      </c>
      <c r="AN92" s="7" t="str">
        <f t="shared" si="60"/>
        <v/>
      </c>
      <c r="AO92" s="7" t="str">
        <f t="shared" si="61"/>
        <v/>
      </c>
      <c r="AP92" s="2">
        <v>45078</v>
      </c>
      <c r="AQ92" s="3" t="str">
        <f t="shared" si="49"/>
        <v>Jun-2023</v>
      </c>
      <c r="AR92" s="7">
        <v>42</v>
      </c>
      <c r="AS92" s="7">
        <f t="shared" si="48"/>
        <v>9</v>
      </c>
      <c r="AU92" s="7">
        <f t="shared" si="62"/>
        <v>0</v>
      </c>
      <c r="AV92" s="8">
        <f t="shared" si="63"/>
        <v>0.1</v>
      </c>
      <c r="AY92" s="7"/>
      <c r="AZ92" s="7">
        <f t="shared" si="47"/>
        <v>0</v>
      </c>
      <c r="BA92" s="7">
        <f t="shared" si="64"/>
        <v>0</v>
      </c>
      <c r="BB92" s="64" t="str">
        <f t="shared" si="50"/>
        <v>Jun-2023</v>
      </c>
      <c r="BC92" s="9">
        <v>0</v>
      </c>
    </row>
    <row r="93" spans="2:55" ht="25.5" customHeight="1" x14ac:dyDescent="0.25">
      <c r="B93" s="34" t="str">
        <f t="shared" si="76"/>
        <v/>
      </c>
      <c r="C93" s="28" t="str">
        <f t="shared" si="72"/>
        <v/>
      </c>
      <c r="D93" s="34" t="str">
        <f t="shared" si="73"/>
        <v/>
      </c>
      <c r="E93" s="34" t="str">
        <f t="shared" si="65"/>
        <v/>
      </c>
      <c r="F93" s="34" t="str">
        <f>IF(D93="","",IF(D93=$N$10,$O$7,IF(E93="JUL",MROUND(ROUND(1.03*F92,0),100),IF(D93="TOTAL",SUM($F$17:F92),F92))))</f>
        <v/>
      </c>
      <c r="G93" s="34" t="str">
        <f>IF(D93="","",IF(D93="TOTAL",SUM($G$17:G92),(ROUND(F93*AJ93/100,0))))</f>
        <v/>
      </c>
      <c r="H93" s="34" t="str">
        <f>IF(D93="","",IF(D93="TOTAL",SUM($H$17:H92),(ROUND(F93*AK93/100,0))))</f>
        <v/>
      </c>
      <c r="I93" s="75">
        <f t="shared" si="66"/>
        <v>0</v>
      </c>
      <c r="J93" s="75"/>
      <c r="K93" s="34" t="str">
        <f>IF(D93="","",IF(D93=$O$10,$O$8,IF(E93="JUL",MROUND(ROUND(1.03*K92,0),100),IF(D93="TOTAL",SUM($K$17:K92),K92))))</f>
        <v/>
      </c>
      <c r="L93" s="34" t="str">
        <f>IF(D93="","",IF(D93="TOTAL",SUM($L$17:L92),(ROUND(K93*AJ93/100,0))))</f>
        <v/>
      </c>
      <c r="M93" s="34" t="str">
        <f>IF(D93="","",IF(D93="TOTAL",SUM($M$17:M92),(ROUND(K93*AK93/100,0))))</f>
        <v/>
      </c>
      <c r="N93" s="33">
        <f t="shared" si="67"/>
        <v>0</v>
      </c>
      <c r="O93" s="34" t="str">
        <f t="shared" si="51"/>
        <v/>
      </c>
      <c r="P93" s="34" t="str">
        <f t="shared" si="52"/>
        <v/>
      </c>
      <c r="Q93" s="34" t="str">
        <f t="shared" si="52"/>
        <v/>
      </c>
      <c r="R93" s="26"/>
      <c r="S93" s="33">
        <f t="shared" si="68"/>
        <v>0</v>
      </c>
      <c r="T93" s="27" t="str">
        <f>IF(D93="","",IF(D93="TOTAL",SUM($T$17:T92),IF($U$8="YES",BA93,BD93)))</f>
        <v/>
      </c>
      <c r="U93" s="34" t="str">
        <f>IF(D93="","",IF(D93="TOTAL",SUM($U$17:U92),(ROUND(S93*AM93,0))))</f>
        <v/>
      </c>
      <c r="V93" s="26" t="str">
        <f>IF(D93="","",IF(D93=$Y$9,$X$3,IF(D93="TOTAL",SUM($V$17:V92),V92)))</f>
        <v/>
      </c>
      <c r="W93" s="33" t="str">
        <f>IF(D93="","",IF(D93="TOTAL",SUM($W$17:W92),(SUM(AG94:AH94))))</f>
        <v/>
      </c>
      <c r="X93" s="33">
        <f t="shared" si="69"/>
        <v>0</v>
      </c>
      <c r="Y93" s="33">
        <f t="shared" si="70"/>
        <v>0</v>
      </c>
      <c r="Z93" s="142"/>
      <c r="AA93" s="141"/>
      <c r="AB93" s="35" t="str">
        <f t="shared" si="74"/>
        <v/>
      </c>
      <c r="AC93" s="35" t="str">
        <f t="shared" si="75"/>
        <v/>
      </c>
      <c r="AE93" s="7" t="str">
        <f t="shared" si="53"/>
        <v/>
      </c>
      <c r="AF93" s="7" t="str">
        <f t="shared" si="54"/>
        <v/>
      </c>
      <c r="AG93" s="7" t="str">
        <f t="shared" si="55"/>
        <v/>
      </c>
      <c r="AH93" s="7" t="str">
        <f t="shared" si="56"/>
        <v/>
      </c>
      <c r="AJ93" s="7" t="str">
        <f t="shared" si="57"/>
        <v/>
      </c>
      <c r="AK93" s="7" t="str">
        <f t="shared" si="58"/>
        <v/>
      </c>
      <c r="AL93" s="7" t="str">
        <f t="shared" si="71"/>
        <v/>
      </c>
      <c r="AM93" s="7" t="str">
        <f t="shared" si="59"/>
        <v/>
      </c>
      <c r="AN93" s="7" t="str">
        <f t="shared" si="60"/>
        <v/>
      </c>
      <c r="AO93" s="7" t="str">
        <f t="shared" si="61"/>
        <v/>
      </c>
      <c r="AP93" s="2">
        <v>45108</v>
      </c>
      <c r="AQ93" s="3" t="str">
        <f t="shared" si="49"/>
        <v>Jul-2023</v>
      </c>
      <c r="AR93" s="7">
        <v>46</v>
      </c>
      <c r="AS93" s="7">
        <f t="shared" si="48"/>
        <v>9</v>
      </c>
      <c r="AT93" s="7">
        <v>4</v>
      </c>
      <c r="AU93" s="7">
        <f t="shared" si="62"/>
        <v>4</v>
      </c>
      <c r="AV93" s="8">
        <f t="shared" si="63"/>
        <v>0.1</v>
      </c>
      <c r="AY93" s="7"/>
      <c r="AZ93" s="7">
        <f t="shared" si="47"/>
        <v>0</v>
      </c>
      <c r="BA93" s="7">
        <f t="shared" si="64"/>
        <v>0</v>
      </c>
      <c r="BB93" s="64" t="str">
        <f t="shared" si="50"/>
        <v>Jul-2023</v>
      </c>
      <c r="BC93" s="9">
        <v>0</v>
      </c>
    </row>
    <row r="94" spans="2:55" ht="25.5" customHeight="1" x14ac:dyDescent="0.25">
      <c r="B94" s="34" t="str">
        <f t="shared" si="76"/>
        <v/>
      </c>
      <c r="C94" s="28" t="str">
        <f t="shared" si="72"/>
        <v/>
      </c>
      <c r="D94" s="34" t="str">
        <f t="shared" si="73"/>
        <v/>
      </c>
      <c r="E94" s="34" t="str">
        <f t="shared" si="65"/>
        <v/>
      </c>
      <c r="F94" s="34" t="str">
        <f>IF(D94="","",IF(D94=$N$10,$O$7,IF(E94="JUL",MROUND(ROUND(1.03*F93,0),100),IF(D94="TOTAL",SUM($F$17:F93),F93))))</f>
        <v/>
      </c>
      <c r="G94" s="34" t="str">
        <f>IF(D94="","",IF(D94="TOTAL",SUM($G$17:G93),(ROUND(F94*AJ94/100,0))))</f>
        <v/>
      </c>
      <c r="H94" s="34" t="str">
        <f>IF(D94="","",IF(D94="TOTAL",SUM($H$17:H93),(ROUND(F94*AK94/100,0))))</f>
        <v/>
      </c>
      <c r="I94" s="75">
        <f t="shared" si="66"/>
        <v>0</v>
      </c>
      <c r="J94" s="75"/>
      <c r="K94" s="34" t="str">
        <f>IF(D94="","",IF(D94=$O$10,$O$8,IF(E94="JUL",MROUND(ROUND(1.03*K93,0),100),IF(D94="TOTAL",SUM($K$17:K93),K93))))</f>
        <v/>
      </c>
      <c r="L94" s="34" t="str">
        <f>IF(D94="","",IF(D94="TOTAL",SUM($L$17:L93),(ROUND(K94*AJ94/100,0))))</f>
        <v/>
      </c>
      <c r="M94" s="34" t="str">
        <f>IF(D94="","",IF(D94="TOTAL",SUM($M$17:M93),(ROUND(K94*AK94/100,0))))</f>
        <v/>
      </c>
      <c r="N94" s="33">
        <f t="shared" si="67"/>
        <v>0</v>
      </c>
      <c r="O94" s="34" t="str">
        <f t="shared" si="51"/>
        <v/>
      </c>
      <c r="P94" s="34" t="str">
        <f t="shared" si="52"/>
        <v/>
      </c>
      <c r="Q94" s="34" t="str">
        <f t="shared" si="52"/>
        <v/>
      </c>
      <c r="R94" s="26"/>
      <c r="S94" s="33">
        <f t="shared" si="68"/>
        <v>0</v>
      </c>
      <c r="T94" s="27" t="str">
        <f>IF(D94="","",IF(D94="TOTAL",SUM($T$17:T93),IF($U$8="YES",BA94,BD94)))</f>
        <v/>
      </c>
      <c r="U94" s="34" t="str">
        <f>IF(D94="","",IF(D94="TOTAL",SUM($U$17:U93),(ROUND(S94*AM94,0))))</f>
        <v/>
      </c>
      <c r="V94" s="26" t="str">
        <f>IF(D94="","",IF(D94=$Y$9,$X$3,IF(D94="TOTAL",SUM($V$17:V93),V93)))</f>
        <v/>
      </c>
      <c r="W94" s="33" t="str">
        <f>IF(D94="","",IF(D94="TOTAL",SUM($W$17:W93),(SUM(AG95:AH95))))</f>
        <v/>
      </c>
      <c r="X94" s="33">
        <f t="shared" si="69"/>
        <v>0</v>
      </c>
      <c r="Y94" s="33">
        <f t="shared" si="70"/>
        <v>0</v>
      </c>
      <c r="Z94" s="142"/>
      <c r="AA94" s="141"/>
      <c r="AB94" s="35" t="str">
        <f t="shared" si="74"/>
        <v/>
      </c>
      <c r="AC94" s="35" t="str">
        <f t="shared" si="75"/>
        <v/>
      </c>
      <c r="AE94" s="7" t="str">
        <f t="shared" si="53"/>
        <v/>
      </c>
      <c r="AF94" s="7" t="str">
        <f t="shared" si="54"/>
        <v/>
      </c>
      <c r="AG94" s="7" t="str">
        <f t="shared" si="55"/>
        <v/>
      </c>
      <c r="AH94" s="7" t="str">
        <f t="shared" si="56"/>
        <v/>
      </c>
      <c r="AJ94" s="7" t="str">
        <f t="shared" si="57"/>
        <v/>
      </c>
      <c r="AK94" s="7" t="str">
        <f t="shared" si="58"/>
        <v/>
      </c>
      <c r="AL94" s="7" t="str">
        <f t="shared" si="71"/>
        <v/>
      </c>
      <c r="AM94" s="7" t="str">
        <f t="shared" si="59"/>
        <v/>
      </c>
      <c r="AN94" s="7" t="str">
        <f t="shared" si="60"/>
        <v/>
      </c>
      <c r="AO94" s="7" t="str">
        <f t="shared" si="61"/>
        <v/>
      </c>
      <c r="AP94" s="2">
        <v>45139</v>
      </c>
      <c r="AQ94" s="3" t="str">
        <f t="shared" si="49"/>
        <v>Aug-2023</v>
      </c>
      <c r="AR94" s="7">
        <v>46</v>
      </c>
      <c r="AS94" s="7">
        <f t="shared" si="48"/>
        <v>9</v>
      </c>
      <c r="AT94" s="7">
        <v>4</v>
      </c>
      <c r="AU94" s="7">
        <f t="shared" si="62"/>
        <v>4</v>
      </c>
      <c r="AV94" s="8">
        <f t="shared" si="63"/>
        <v>0.1</v>
      </c>
      <c r="AY94" s="7"/>
      <c r="AZ94" s="7">
        <f t="shared" si="47"/>
        <v>0</v>
      </c>
      <c r="BA94" s="7">
        <f t="shared" si="64"/>
        <v>0</v>
      </c>
      <c r="BB94" s="64" t="str">
        <f t="shared" si="50"/>
        <v>Aug-2023</v>
      </c>
      <c r="BC94" s="9">
        <v>0</v>
      </c>
    </row>
    <row r="95" spans="2:55" ht="25.5" customHeight="1" x14ac:dyDescent="0.25">
      <c r="B95" s="34" t="str">
        <f t="shared" si="76"/>
        <v/>
      </c>
      <c r="C95" s="28" t="str">
        <f t="shared" si="72"/>
        <v/>
      </c>
      <c r="D95" s="34" t="str">
        <f t="shared" si="73"/>
        <v/>
      </c>
      <c r="E95" s="34" t="str">
        <f t="shared" si="65"/>
        <v/>
      </c>
      <c r="F95" s="34" t="str">
        <f>IF(D95="","",IF(D95=$N$10,$O$7,IF(E95="JUL",MROUND(ROUND(1.03*F94,0),100),IF(D95="TOTAL",SUM($F$17:F94),F94))))</f>
        <v/>
      </c>
      <c r="G95" s="34" t="str">
        <f>IF(D95="","",IF(D95="TOTAL",SUM($G$17:G94),(ROUND(F95*AJ95/100,0))))</f>
        <v/>
      </c>
      <c r="H95" s="34" t="str">
        <f>IF(D95="","",IF(D95="TOTAL",SUM($H$17:H94),(ROUND(F95*AK95/100,0))))</f>
        <v/>
      </c>
      <c r="I95" s="75">
        <f t="shared" si="66"/>
        <v>0</v>
      </c>
      <c r="J95" s="75"/>
      <c r="K95" s="34" t="str">
        <f>IF(D95="","",IF(D95=$O$10,$O$8,IF(E95="JUL",MROUND(ROUND(1.03*K94,0),100),IF(D95="TOTAL",SUM($K$17:K94),K94))))</f>
        <v/>
      </c>
      <c r="L95" s="34" t="str">
        <f>IF(D95="","",IF(D95="TOTAL",SUM($L$17:L94),(ROUND(K95*AJ95/100,0))))</f>
        <v/>
      </c>
      <c r="M95" s="34" t="str">
        <f>IF(D95="","",IF(D95="TOTAL",SUM($M$17:M94),(ROUND(K95*AK95/100,0))))</f>
        <v/>
      </c>
      <c r="N95" s="33">
        <f t="shared" si="67"/>
        <v>0</v>
      </c>
      <c r="O95" s="34" t="str">
        <f t="shared" si="51"/>
        <v/>
      </c>
      <c r="P95" s="34" t="str">
        <f t="shared" si="52"/>
        <v/>
      </c>
      <c r="Q95" s="34" t="str">
        <f t="shared" si="52"/>
        <v/>
      </c>
      <c r="R95" s="26"/>
      <c r="S95" s="33">
        <f t="shared" si="68"/>
        <v>0</v>
      </c>
      <c r="T95" s="27" t="str">
        <f>IF(D95="","",IF(D95="TOTAL",SUM($T$17:T94),IF($U$8="YES",BA95,BD95)))</f>
        <v/>
      </c>
      <c r="U95" s="34" t="str">
        <f>IF(D95="","",IF(D95="TOTAL",SUM($U$17:U94),(ROUND(S95*AM95,0))))</f>
        <v/>
      </c>
      <c r="V95" s="26" t="str">
        <f>IF(D95="","",IF(D95=$Y$9,$X$3,IF(D95="TOTAL",SUM($V$17:V94),V94)))</f>
        <v/>
      </c>
      <c r="W95" s="33" t="str">
        <f>IF(D95="","",IF(D95="TOTAL",SUM($W$17:W94),(SUM(AG96:AH96))))</f>
        <v/>
      </c>
      <c r="X95" s="33">
        <f t="shared" si="69"/>
        <v>0</v>
      </c>
      <c r="Y95" s="33">
        <f t="shared" si="70"/>
        <v>0</v>
      </c>
      <c r="Z95" s="142"/>
      <c r="AA95" s="141"/>
      <c r="AB95" s="35" t="str">
        <f t="shared" si="74"/>
        <v/>
      </c>
      <c r="AC95" s="35" t="str">
        <f t="shared" si="75"/>
        <v/>
      </c>
      <c r="AE95" s="7" t="str">
        <f t="shared" si="53"/>
        <v/>
      </c>
      <c r="AF95" s="7" t="str">
        <f t="shared" si="54"/>
        <v/>
      </c>
      <c r="AG95" s="7" t="str">
        <f t="shared" si="55"/>
        <v/>
      </c>
      <c r="AH95" s="7" t="str">
        <f t="shared" si="56"/>
        <v/>
      </c>
      <c r="AJ95" s="7" t="str">
        <f t="shared" si="57"/>
        <v/>
      </c>
      <c r="AK95" s="7" t="str">
        <f t="shared" si="58"/>
        <v/>
      </c>
      <c r="AL95" s="7" t="str">
        <f t="shared" si="71"/>
        <v/>
      </c>
      <c r="AM95" s="7" t="str">
        <f t="shared" si="59"/>
        <v/>
      </c>
      <c r="AN95" s="7" t="str">
        <f t="shared" si="60"/>
        <v/>
      </c>
      <c r="AO95" s="7" t="str">
        <f t="shared" si="61"/>
        <v/>
      </c>
      <c r="AP95" s="2">
        <v>45170</v>
      </c>
      <c r="AQ95" s="3" t="str">
        <f t="shared" si="49"/>
        <v>Sep-2023</v>
      </c>
      <c r="AR95" s="7">
        <v>46</v>
      </c>
      <c r="AS95" s="7">
        <f t="shared" si="48"/>
        <v>9</v>
      </c>
      <c r="AT95" s="7">
        <v>4</v>
      </c>
      <c r="AU95" s="7">
        <f t="shared" si="62"/>
        <v>4</v>
      </c>
      <c r="AV95" s="8">
        <f t="shared" si="63"/>
        <v>0.1</v>
      </c>
      <c r="AY95" s="7"/>
      <c r="AZ95" s="7">
        <f t="shared" si="47"/>
        <v>0</v>
      </c>
      <c r="BA95" s="7">
        <f t="shared" si="64"/>
        <v>0</v>
      </c>
      <c r="BB95" s="64" t="str">
        <f t="shared" si="50"/>
        <v>Sep-2023</v>
      </c>
      <c r="BC95" s="9">
        <v>0</v>
      </c>
    </row>
    <row r="96" spans="2:55" ht="25.5" customHeight="1" x14ac:dyDescent="0.25">
      <c r="B96" s="34" t="str">
        <f t="shared" si="76"/>
        <v/>
      </c>
      <c r="C96" s="28" t="str">
        <f t="shared" si="72"/>
        <v/>
      </c>
      <c r="D96" s="34" t="str">
        <f t="shared" si="73"/>
        <v/>
      </c>
      <c r="E96" s="34" t="str">
        <f t="shared" si="65"/>
        <v/>
      </c>
      <c r="F96" s="34" t="str">
        <f>IF(D96="","",IF(D96=$N$10,$O$7,IF(E96="JUL",MROUND(ROUND(1.03*F95,0),100),IF(D96="TOTAL",SUM($F$17:F95),F95))))</f>
        <v/>
      </c>
      <c r="G96" s="34" t="str">
        <f>IF(D96="","",IF(D96="TOTAL",SUM($G$17:G95),(ROUND(F96*AJ96/100,0))))</f>
        <v/>
      </c>
      <c r="H96" s="34" t="str">
        <f>IF(D96="","",IF(D96="TOTAL",SUM($H$17:H95),(ROUND(F96*AK96/100,0))))</f>
        <v/>
      </c>
      <c r="I96" s="75">
        <f t="shared" si="66"/>
        <v>0</v>
      </c>
      <c r="J96" s="75"/>
      <c r="K96" s="34" t="str">
        <f>IF(D96="","",IF(D96=$O$10,$O$8,IF(E96="JUL",MROUND(ROUND(1.03*K95,0),100),IF(D96="TOTAL",SUM($K$17:K95),K95))))</f>
        <v/>
      </c>
      <c r="L96" s="34" t="str">
        <f>IF(D96="","",IF(D96="TOTAL",SUM($L$17:L95),(ROUND(K96*AJ96/100,0))))</f>
        <v/>
      </c>
      <c r="M96" s="34" t="str">
        <f>IF(D96="","",IF(D96="TOTAL",SUM($M$17:M95),(ROUND(K96*AK96/100,0))))</f>
        <v/>
      </c>
      <c r="N96" s="33">
        <f t="shared" si="67"/>
        <v>0</v>
      </c>
      <c r="O96" s="34" t="str">
        <f t="shared" si="51"/>
        <v/>
      </c>
      <c r="P96" s="34" t="str">
        <f t="shared" si="52"/>
        <v/>
      </c>
      <c r="Q96" s="34" t="str">
        <f t="shared" si="52"/>
        <v/>
      </c>
      <c r="R96" s="26"/>
      <c r="S96" s="33">
        <f t="shared" si="68"/>
        <v>0</v>
      </c>
      <c r="T96" s="27" t="str">
        <f>IF(D96="","",IF(D96="TOTAL",SUM($T$17:T95),IF($U$8="YES",BA96,BD96)))</f>
        <v/>
      </c>
      <c r="U96" s="34" t="str">
        <f>IF(D96="","",IF(D96="TOTAL",SUM($U$17:U95),(ROUND(S96*AM96,0))))</f>
        <v/>
      </c>
      <c r="V96" s="26" t="str">
        <f>IF(D96="","",IF(D96=$Y$9,$X$3,IF(D96="TOTAL",SUM($V$17:V95),V95)))</f>
        <v/>
      </c>
      <c r="W96" s="33" t="str">
        <f>IF(D96="","",IF(D96="TOTAL",SUM($W$17:W95),(SUM(AG97:AH97))))</f>
        <v/>
      </c>
      <c r="X96" s="33">
        <f t="shared" si="69"/>
        <v>0</v>
      </c>
      <c r="Y96" s="33">
        <f t="shared" si="70"/>
        <v>0</v>
      </c>
      <c r="Z96" s="142"/>
      <c r="AA96" s="141"/>
      <c r="AB96" s="35" t="str">
        <f t="shared" si="74"/>
        <v/>
      </c>
      <c r="AC96" s="35" t="str">
        <f t="shared" si="75"/>
        <v/>
      </c>
      <c r="AE96" s="7" t="str">
        <f t="shared" si="53"/>
        <v/>
      </c>
      <c r="AF96" s="7" t="str">
        <f t="shared" si="54"/>
        <v/>
      </c>
      <c r="AG96" s="7" t="str">
        <f t="shared" si="55"/>
        <v/>
      </c>
      <c r="AH96" s="7" t="str">
        <f t="shared" si="56"/>
        <v/>
      </c>
      <c r="AJ96" s="7" t="str">
        <f t="shared" si="57"/>
        <v/>
      </c>
      <c r="AK96" s="7" t="str">
        <f t="shared" si="58"/>
        <v/>
      </c>
      <c r="AL96" s="7" t="str">
        <f t="shared" si="71"/>
        <v/>
      </c>
      <c r="AM96" s="7" t="str">
        <f t="shared" si="59"/>
        <v/>
      </c>
      <c r="AN96" s="7" t="str">
        <f t="shared" si="60"/>
        <v/>
      </c>
      <c r="AO96" s="7" t="str">
        <f t="shared" si="61"/>
        <v/>
      </c>
      <c r="AP96" s="2">
        <v>45200</v>
      </c>
      <c r="AQ96" s="3" t="str">
        <f t="shared" si="49"/>
        <v>Oct-2023</v>
      </c>
      <c r="AR96" s="7">
        <v>46</v>
      </c>
      <c r="AS96" s="7">
        <f t="shared" si="48"/>
        <v>9</v>
      </c>
      <c r="AT96" s="7">
        <v>4</v>
      </c>
      <c r="AU96" s="7">
        <f t="shared" si="62"/>
        <v>4</v>
      </c>
      <c r="AV96" s="8">
        <f t="shared" si="63"/>
        <v>0.1</v>
      </c>
      <c r="AY96" s="7"/>
      <c r="AZ96" s="7">
        <f t="shared" si="47"/>
        <v>0</v>
      </c>
      <c r="BA96" s="7">
        <f t="shared" si="64"/>
        <v>0</v>
      </c>
      <c r="BB96" s="64" t="str">
        <f t="shared" si="50"/>
        <v>Oct-2023</v>
      </c>
      <c r="BC96" s="9">
        <v>0</v>
      </c>
    </row>
    <row r="97" spans="2:55" ht="25.5" customHeight="1" x14ac:dyDescent="0.25">
      <c r="B97" s="34" t="str">
        <f t="shared" si="76"/>
        <v/>
      </c>
      <c r="C97" s="28" t="str">
        <f t="shared" si="72"/>
        <v/>
      </c>
      <c r="D97" s="34" t="str">
        <f t="shared" si="73"/>
        <v/>
      </c>
      <c r="E97" s="34" t="str">
        <f t="shared" si="65"/>
        <v/>
      </c>
      <c r="F97" s="34" t="str">
        <f>IF(D97="","",IF(D97=$N$10,$O$7,IF(E97="JUL",MROUND(ROUND(1.03*F96,0),100),IF(D97="TOTAL",SUM($F$17:F96),F96))))</f>
        <v/>
      </c>
      <c r="G97" s="34" t="str">
        <f>IF(D97="","",IF(D97="TOTAL",SUM($G$17:G96),(ROUND(F97*AJ97/100,0))))</f>
        <v/>
      </c>
      <c r="H97" s="34" t="str">
        <f>IF(D97="","",IF(D97="TOTAL",SUM($H$17:H96),(ROUND(F97*AK97/100,0))))</f>
        <v/>
      </c>
      <c r="I97" s="75">
        <f t="shared" si="66"/>
        <v>0</v>
      </c>
      <c r="J97" s="75"/>
      <c r="K97" s="34" t="str">
        <f>IF(D97="","",IF(D97=$O$10,$O$8,IF(E97="JUL",MROUND(ROUND(1.03*K96,0),100),IF(D97="TOTAL",SUM($K$17:K96),K96))))</f>
        <v/>
      </c>
      <c r="L97" s="34" t="str">
        <f>IF(D97="","",IF(D97="TOTAL",SUM($L$17:L96),(ROUND(K97*AJ97/100,0))))</f>
        <v/>
      </c>
      <c r="M97" s="34" t="str">
        <f>IF(D97="","",IF(D97="TOTAL",SUM($M$17:M96),(ROUND(K97*AK97/100,0))))</f>
        <v/>
      </c>
      <c r="N97" s="33">
        <f t="shared" si="67"/>
        <v>0</v>
      </c>
      <c r="O97" s="34" t="str">
        <f t="shared" si="51"/>
        <v/>
      </c>
      <c r="P97" s="34" t="str">
        <f t="shared" si="52"/>
        <v/>
      </c>
      <c r="Q97" s="34" t="str">
        <f t="shared" si="52"/>
        <v/>
      </c>
      <c r="R97" s="26"/>
      <c r="S97" s="33">
        <f t="shared" si="68"/>
        <v>0</v>
      </c>
      <c r="T97" s="27" t="str">
        <f>IF(D97="","",IF(D97="TOTAL",SUM($T$17:T96),IF($U$8="YES",BA97,BD97)))</f>
        <v/>
      </c>
      <c r="U97" s="34" t="str">
        <f>IF(D97="","",IF(D97="TOTAL",SUM($U$17:U96),(ROUND(S97*AM97,0))))</f>
        <v/>
      </c>
      <c r="V97" s="26" t="str">
        <f>IF(D97="","",IF(D97=$Y$9,$X$3,IF(D97="TOTAL",SUM($V$17:V96),V96)))</f>
        <v/>
      </c>
      <c r="W97" s="33" t="str">
        <f>IF(D97="","",IF(D97="TOTAL",SUM($W$17:W96),(SUM(AG98:AH98))))</f>
        <v/>
      </c>
      <c r="X97" s="33">
        <f t="shared" si="69"/>
        <v>0</v>
      </c>
      <c r="Y97" s="33">
        <f t="shared" si="70"/>
        <v>0</v>
      </c>
      <c r="Z97" s="142"/>
      <c r="AA97" s="141"/>
      <c r="AB97" s="35" t="str">
        <f t="shared" si="74"/>
        <v/>
      </c>
      <c r="AC97" s="35" t="str">
        <f t="shared" si="75"/>
        <v/>
      </c>
      <c r="AE97" s="7" t="str">
        <f t="shared" si="53"/>
        <v/>
      </c>
      <c r="AF97" s="7" t="str">
        <f t="shared" si="54"/>
        <v/>
      </c>
      <c r="AG97" s="7" t="str">
        <f t="shared" si="55"/>
        <v/>
      </c>
      <c r="AH97" s="7" t="str">
        <f t="shared" si="56"/>
        <v/>
      </c>
      <c r="AJ97" s="7" t="str">
        <f t="shared" si="57"/>
        <v/>
      </c>
      <c r="AK97" s="7" t="str">
        <f t="shared" si="58"/>
        <v/>
      </c>
      <c r="AL97" s="7" t="str">
        <f t="shared" si="71"/>
        <v/>
      </c>
      <c r="AM97" s="7" t="str">
        <f t="shared" si="59"/>
        <v/>
      </c>
      <c r="AN97" s="7" t="str">
        <f t="shared" si="60"/>
        <v/>
      </c>
      <c r="AO97" s="7" t="str">
        <f t="shared" si="61"/>
        <v/>
      </c>
      <c r="AP97" s="2">
        <v>45231</v>
      </c>
      <c r="AQ97" s="3" t="str">
        <f t="shared" si="49"/>
        <v>Nov-2023</v>
      </c>
      <c r="AR97" s="7">
        <v>46</v>
      </c>
      <c r="AS97" s="7">
        <f t="shared" si="48"/>
        <v>9</v>
      </c>
      <c r="AU97" s="7">
        <f t="shared" si="62"/>
        <v>0</v>
      </c>
      <c r="AV97" s="8">
        <f t="shared" si="63"/>
        <v>0.1</v>
      </c>
      <c r="AY97" s="7"/>
      <c r="AZ97" s="7">
        <f t="shared" si="47"/>
        <v>0</v>
      </c>
      <c r="BA97" s="7">
        <f t="shared" si="64"/>
        <v>0</v>
      </c>
      <c r="BB97" s="64" t="str">
        <f t="shared" si="50"/>
        <v>Nov-2023</v>
      </c>
      <c r="BC97" s="9">
        <v>0</v>
      </c>
    </row>
    <row r="98" spans="2:55" ht="25.5" customHeight="1" x14ac:dyDescent="0.25">
      <c r="B98" s="34" t="str">
        <f t="shared" si="76"/>
        <v/>
      </c>
      <c r="C98" s="28" t="str">
        <f t="shared" si="72"/>
        <v/>
      </c>
      <c r="D98" s="34" t="str">
        <f t="shared" si="73"/>
        <v/>
      </c>
      <c r="E98" s="34" t="str">
        <f t="shared" si="65"/>
        <v/>
      </c>
      <c r="F98" s="34" t="str">
        <f>IF(D98="","",IF(D98=$N$10,$O$7,IF(E98="JUL",MROUND(ROUND(1.03*F97,0),100),IF(D98="TOTAL",SUM($F$17:F97),F97))))</f>
        <v/>
      </c>
      <c r="G98" s="34" t="str">
        <f>IF(D98="","",IF(D98="TOTAL",SUM($G$17:G97),(ROUND(F98*AJ98/100,0))))</f>
        <v/>
      </c>
      <c r="H98" s="34" t="str">
        <f>IF(D98="","",IF(D98="TOTAL",SUM($H$17:H97),(ROUND(F98*AK98/100,0))))</f>
        <v/>
      </c>
      <c r="I98" s="75">
        <f t="shared" si="66"/>
        <v>0</v>
      </c>
      <c r="J98" s="75"/>
      <c r="K98" s="34" t="str">
        <f>IF(D98="","",IF(D98=$O$10,$O$8,IF(E98="JUL",MROUND(ROUND(1.03*K97,0),100),IF(D98="TOTAL",SUM($K$17:K97),K97))))</f>
        <v/>
      </c>
      <c r="L98" s="34" t="str">
        <f>IF(D98="","",IF(D98="TOTAL",SUM($L$17:L97),(ROUND(K98*AJ98/100,0))))</f>
        <v/>
      </c>
      <c r="M98" s="34" t="str">
        <f>IF(D98="","",IF(D98="TOTAL",SUM($M$17:M97),(ROUND(K98*AK98/100,0))))</f>
        <v/>
      </c>
      <c r="N98" s="33">
        <f t="shared" si="67"/>
        <v>0</v>
      </c>
      <c r="O98" s="34" t="str">
        <f t="shared" si="51"/>
        <v/>
      </c>
      <c r="P98" s="34" t="str">
        <f t="shared" si="52"/>
        <v/>
      </c>
      <c r="Q98" s="34" t="str">
        <f t="shared" si="52"/>
        <v/>
      </c>
      <c r="R98" s="26"/>
      <c r="S98" s="33">
        <f t="shared" si="68"/>
        <v>0</v>
      </c>
      <c r="T98" s="27" t="str">
        <f>IF(D98="","",IF(D98="TOTAL",SUM($T$17:T97),IF($U$8="YES",BA98,BD98)))</f>
        <v/>
      </c>
      <c r="U98" s="34" t="str">
        <f>IF(D98="","",IF(D98="TOTAL",SUM($U$17:U97),(ROUND(S98*AM98,0))))</f>
        <v/>
      </c>
      <c r="V98" s="26" t="str">
        <f>IF(D98="","",IF(D98=$Y$9,$X$3,IF(D98="TOTAL",SUM($V$17:V97),V97)))</f>
        <v/>
      </c>
      <c r="W98" s="33" t="str">
        <f>IF(D98="","",IF(D98="TOTAL",SUM($W$17:W97),(SUM(AG99:AH99))))</f>
        <v/>
      </c>
      <c r="X98" s="33">
        <f t="shared" si="69"/>
        <v>0</v>
      </c>
      <c r="Y98" s="33">
        <f t="shared" si="70"/>
        <v>0</v>
      </c>
      <c r="Z98" s="142"/>
      <c r="AA98" s="141"/>
      <c r="AB98" s="35" t="str">
        <f t="shared" si="74"/>
        <v/>
      </c>
      <c r="AC98" s="35" t="str">
        <f t="shared" si="75"/>
        <v/>
      </c>
      <c r="AE98" s="7" t="str">
        <f t="shared" si="53"/>
        <v/>
      </c>
      <c r="AF98" s="7" t="str">
        <f t="shared" si="54"/>
        <v/>
      </c>
      <c r="AG98" s="7" t="str">
        <f t="shared" si="55"/>
        <v/>
      </c>
      <c r="AH98" s="7" t="str">
        <f t="shared" si="56"/>
        <v/>
      </c>
      <c r="AJ98" s="7" t="str">
        <f t="shared" si="57"/>
        <v/>
      </c>
      <c r="AK98" s="7" t="str">
        <f t="shared" si="58"/>
        <v/>
      </c>
      <c r="AL98" s="7" t="str">
        <f t="shared" si="71"/>
        <v/>
      </c>
      <c r="AM98" s="7" t="str">
        <f t="shared" si="59"/>
        <v/>
      </c>
      <c r="AN98" s="7" t="str">
        <f t="shared" si="60"/>
        <v/>
      </c>
      <c r="AO98" s="7" t="str">
        <f t="shared" si="61"/>
        <v/>
      </c>
      <c r="AP98" s="2">
        <v>45261</v>
      </c>
      <c r="AQ98" s="3" t="str">
        <f t="shared" si="49"/>
        <v>Dec-2023</v>
      </c>
      <c r="AR98" s="7">
        <v>46</v>
      </c>
      <c r="AS98" s="7">
        <f t="shared" si="48"/>
        <v>9</v>
      </c>
      <c r="AU98" s="7">
        <f t="shared" si="62"/>
        <v>0</v>
      </c>
      <c r="AV98" s="8">
        <f t="shared" si="63"/>
        <v>0.1</v>
      </c>
      <c r="AY98" s="7"/>
      <c r="AZ98" s="7">
        <f t="shared" si="47"/>
        <v>0</v>
      </c>
      <c r="BA98" s="7">
        <f t="shared" si="64"/>
        <v>0</v>
      </c>
      <c r="BB98" s="64" t="str">
        <f t="shared" si="50"/>
        <v>Dec-2023</v>
      </c>
      <c r="BC98" s="9">
        <v>0</v>
      </c>
    </row>
    <row r="99" spans="2:55" ht="25.5" customHeight="1" x14ac:dyDescent="0.25">
      <c r="B99" s="34" t="str">
        <f t="shared" si="76"/>
        <v/>
      </c>
      <c r="C99" s="28" t="str">
        <f t="shared" si="72"/>
        <v/>
      </c>
      <c r="D99" s="34" t="str">
        <f t="shared" si="73"/>
        <v/>
      </c>
      <c r="E99" s="34" t="str">
        <f t="shared" si="65"/>
        <v/>
      </c>
      <c r="F99" s="34" t="str">
        <f>IF(D99="","",IF(D99=$N$10,$O$7,IF(E99="JUL",MROUND(ROUND(1.03*F98,0),100),IF(D99="TOTAL",SUM($F$17:F98),F98))))</f>
        <v/>
      </c>
      <c r="G99" s="34" t="str">
        <f>IF(D99="","",IF(D99="TOTAL",SUM($G$17:G98),(ROUND(F99*AJ99/100,0))))</f>
        <v/>
      </c>
      <c r="H99" s="34" t="str">
        <f>IF(D99="","",IF(D99="TOTAL",SUM($H$17:H98),(ROUND(F99*AK99/100,0))))</f>
        <v/>
      </c>
      <c r="I99" s="75">
        <f t="shared" si="66"/>
        <v>0</v>
      </c>
      <c r="J99" s="75"/>
      <c r="K99" s="34" t="str">
        <f>IF(D99="","",IF(D99=$O$10,$O$8,IF(E99="JUL",MROUND(ROUND(1.03*K98,0),100),IF(D99="TOTAL",SUM($K$17:K98),K98))))</f>
        <v/>
      </c>
      <c r="L99" s="34" t="str">
        <f>IF(D99="","",IF(D99="TOTAL",SUM($L$17:L98),(ROUND(K99*AJ99/100,0))))</f>
        <v/>
      </c>
      <c r="M99" s="34" t="str">
        <f>IF(D99="","",IF(D99="TOTAL",SUM($M$17:M98),(ROUND(K99*AK99/100,0))))</f>
        <v/>
      </c>
      <c r="N99" s="33">
        <f t="shared" si="67"/>
        <v>0</v>
      </c>
      <c r="O99" s="34" t="str">
        <f t="shared" si="51"/>
        <v/>
      </c>
      <c r="P99" s="34" t="str">
        <f t="shared" si="52"/>
        <v/>
      </c>
      <c r="Q99" s="34" t="str">
        <f t="shared" si="52"/>
        <v/>
      </c>
      <c r="R99" s="26"/>
      <c r="S99" s="33">
        <f t="shared" si="68"/>
        <v>0</v>
      </c>
      <c r="T99" s="27" t="str">
        <f>IF(D99="","",IF(D99="TOTAL",SUM($T$17:T98),IF($U$8="YES",BA99,BD99)))</f>
        <v/>
      </c>
      <c r="U99" s="34" t="str">
        <f>IF(D99="","",IF(D99="TOTAL",SUM($U$17:U98),(ROUND(S99*AM99,0))))</f>
        <v/>
      </c>
      <c r="V99" s="26" t="str">
        <f>IF(D99="","",IF(D99=$Y$9,$X$3,IF(D99="TOTAL",SUM($V$17:V98),V98)))</f>
        <v/>
      </c>
      <c r="W99" s="33" t="str">
        <f>IF(D99="","",IF(D99="TOTAL",SUM($W$17:W98),(SUM(AG100:AH100))))</f>
        <v/>
      </c>
      <c r="X99" s="33">
        <f t="shared" si="69"/>
        <v>0</v>
      </c>
      <c r="Y99" s="33">
        <f t="shared" si="70"/>
        <v>0</v>
      </c>
      <c r="Z99" s="142"/>
      <c r="AA99" s="141"/>
      <c r="AB99" s="35" t="str">
        <f t="shared" si="74"/>
        <v/>
      </c>
      <c r="AC99" s="35" t="str">
        <f t="shared" si="75"/>
        <v/>
      </c>
      <c r="AE99" s="7" t="str">
        <f t="shared" si="53"/>
        <v/>
      </c>
      <c r="AF99" s="7" t="str">
        <f t="shared" si="54"/>
        <v/>
      </c>
      <c r="AG99" s="7" t="str">
        <f t="shared" si="55"/>
        <v/>
      </c>
      <c r="AH99" s="7" t="str">
        <f t="shared" si="56"/>
        <v/>
      </c>
      <c r="AJ99" s="7" t="str">
        <f t="shared" si="57"/>
        <v/>
      </c>
      <c r="AK99" s="7" t="str">
        <f t="shared" si="58"/>
        <v/>
      </c>
      <c r="AL99" s="7" t="str">
        <f t="shared" si="71"/>
        <v/>
      </c>
      <c r="AM99" s="7" t="str">
        <f t="shared" si="59"/>
        <v/>
      </c>
      <c r="AN99" s="7" t="str">
        <f t="shared" si="60"/>
        <v/>
      </c>
      <c r="AO99" s="7" t="str">
        <f t="shared" si="61"/>
        <v/>
      </c>
      <c r="AP99" s="2">
        <v>45292</v>
      </c>
      <c r="AQ99" s="3" t="str">
        <f t="shared" si="49"/>
        <v>Jan-2024</v>
      </c>
      <c r="AR99" s="7">
        <v>50</v>
      </c>
      <c r="AS99" s="7">
        <f t="shared" si="48"/>
        <v>9</v>
      </c>
      <c r="AT99" s="7">
        <v>4</v>
      </c>
      <c r="AU99" s="7">
        <f t="shared" si="62"/>
        <v>4</v>
      </c>
      <c r="AV99" s="8">
        <f t="shared" si="63"/>
        <v>0.1</v>
      </c>
      <c r="AY99" s="7"/>
      <c r="AZ99" s="7">
        <f t="shared" si="47"/>
        <v>0</v>
      </c>
      <c r="BA99" s="7">
        <f t="shared" si="64"/>
        <v>0</v>
      </c>
      <c r="BB99" s="64" t="str">
        <f t="shared" si="50"/>
        <v>Jan-2024</v>
      </c>
      <c r="BC99" s="9">
        <v>0</v>
      </c>
    </row>
    <row r="100" spans="2:55" ht="25.5" customHeight="1" x14ac:dyDescent="0.25">
      <c r="B100" s="34" t="str">
        <f t="shared" si="76"/>
        <v/>
      </c>
      <c r="C100" s="28" t="str">
        <f t="shared" si="72"/>
        <v/>
      </c>
      <c r="D100" s="34" t="str">
        <f t="shared" si="73"/>
        <v/>
      </c>
      <c r="E100" s="34" t="str">
        <f t="shared" si="65"/>
        <v/>
      </c>
      <c r="F100" s="34" t="str">
        <f>IF(D100="","",IF(D100=$N$10,$O$7,IF(E100="JUL",MROUND(ROUND(1.03*F99,0),100),IF(D100="TOTAL",SUM($F$17:F99),F99))))</f>
        <v/>
      </c>
      <c r="G100" s="34" t="str">
        <f>IF(D100="","",IF(D100="TOTAL",SUM($G$17:G99),(ROUND(F100*AJ100/100,0))))</f>
        <v/>
      </c>
      <c r="H100" s="34" t="str">
        <f>IF(D100="","",IF(D100="TOTAL",SUM($H$17:H99),(ROUND(F100*AK100/100,0))))</f>
        <v/>
      </c>
      <c r="I100" s="75">
        <f t="shared" si="66"/>
        <v>0</v>
      </c>
      <c r="J100" s="75"/>
      <c r="K100" s="34" t="str">
        <f>IF(D100="","",IF(D100=$O$10,$O$8,IF(E100="JUL",MROUND(ROUND(1.03*K99,0),100),IF(D100="TOTAL",SUM($K$17:K99),K99))))</f>
        <v/>
      </c>
      <c r="L100" s="34" t="str">
        <f>IF(D100="","",IF(D100="TOTAL",SUM($L$17:L99),(ROUND(K100*AJ100/100,0))))</f>
        <v/>
      </c>
      <c r="M100" s="34" t="str">
        <f>IF(D100="","",IF(D100="TOTAL",SUM($M$17:M99),(ROUND(K100*AK100/100,0))))</f>
        <v/>
      </c>
      <c r="N100" s="33">
        <f t="shared" si="67"/>
        <v>0</v>
      </c>
      <c r="O100" s="34" t="str">
        <f t="shared" si="51"/>
        <v/>
      </c>
      <c r="P100" s="34" t="str">
        <f t="shared" si="52"/>
        <v/>
      </c>
      <c r="Q100" s="34" t="str">
        <f t="shared" si="52"/>
        <v/>
      </c>
      <c r="R100" s="26"/>
      <c r="S100" s="33">
        <f t="shared" si="68"/>
        <v>0</v>
      </c>
      <c r="T100" s="27" t="str">
        <f>IF(D100="","",IF(D100="TOTAL",SUM($T$17:T99),IF($U$8="YES",BA100,BD100)))</f>
        <v/>
      </c>
      <c r="U100" s="34" t="str">
        <f>IF(D100="","",IF(D100="TOTAL",SUM($U$17:U99),(ROUND(S100*AM100,0))))</f>
        <v/>
      </c>
      <c r="V100" s="26" t="str">
        <f>IF(D100="","",IF(D100=$Y$9,$X$3,IF(D100="TOTAL",SUM($V$17:V99),V99)))</f>
        <v/>
      </c>
      <c r="W100" s="33" t="str">
        <f>IF(D100="","",IF(D100="TOTAL",SUM($W$17:W99),(SUM(AG101:AH101))))</f>
        <v/>
      </c>
      <c r="X100" s="33">
        <f t="shared" si="69"/>
        <v>0</v>
      </c>
      <c r="Y100" s="33">
        <f t="shared" si="70"/>
        <v>0</v>
      </c>
      <c r="Z100" s="142"/>
      <c r="AA100" s="141"/>
      <c r="AB100" s="35" t="str">
        <f t="shared" si="74"/>
        <v/>
      </c>
      <c r="AC100" s="35" t="str">
        <f t="shared" si="75"/>
        <v/>
      </c>
      <c r="AE100" s="7" t="str">
        <f t="shared" si="53"/>
        <v/>
      </c>
      <c r="AF100" s="7" t="str">
        <f t="shared" si="54"/>
        <v/>
      </c>
      <c r="AG100" s="7" t="str">
        <f t="shared" si="55"/>
        <v/>
      </c>
      <c r="AH100" s="7" t="str">
        <f t="shared" si="56"/>
        <v/>
      </c>
      <c r="AJ100" s="7" t="str">
        <f t="shared" si="57"/>
        <v/>
      </c>
      <c r="AK100" s="7" t="str">
        <f t="shared" si="58"/>
        <v/>
      </c>
      <c r="AL100" s="7" t="str">
        <f t="shared" si="71"/>
        <v/>
      </c>
      <c r="AM100" s="7" t="str">
        <f t="shared" si="59"/>
        <v/>
      </c>
      <c r="AN100" s="7" t="str">
        <f t="shared" si="60"/>
        <v/>
      </c>
      <c r="AO100" s="7" t="str">
        <f t="shared" si="61"/>
        <v/>
      </c>
      <c r="AP100" s="2">
        <v>45323</v>
      </c>
      <c r="AQ100" s="3" t="str">
        <f t="shared" si="49"/>
        <v>Feb-2024</v>
      </c>
      <c r="AR100" s="7">
        <v>50</v>
      </c>
      <c r="AS100" s="7">
        <f t="shared" si="48"/>
        <v>9</v>
      </c>
      <c r="AT100" s="7">
        <v>4</v>
      </c>
      <c r="AU100" s="7">
        <f t="shared" si="62"/>
        <v>4</v>
      </c>
      <c r="AV100" s="8">
        <f t="shared" si="63"/>
        <v>0.1</v>
      </c>
      <c r="AY100" s="7"/>
      <c r="AZ100" s="7">
        <f t="shared" si="47"/>
        <v>0</v>
      </c>
      <c r="BA100" s="7">
        <f t="shared" si="64"/>
        <v>0</v>
      </c>
      <c r="BB100" s="64" t="str">
        <f t="shared" si="50"/>
        <v>Feb-2024</v>
      </c>
      <c r="BC100" s="9">
        <v>0</v>
      </c>
    </row>
    <row r="101" spans="2:55" ht="25.5" customHeight="1" x14ac:dyDescent="0.25">
      <c r="B101" s="34" t="str">
        <f t="shared" si="76"/>
        <v/>
      </c>
      <c r="C101" s="28" t="str">
        <f t="shared" si="72"/>
        <v/>
      </c>
      <c r="D101" s="34" t="str">
        <f t="shared" si="73"/>
        <v/>
      </c>
      <c r="E101" s="34" t="str">
        <f t="shared" si="65"/>
        <v/>
      </c>
      <c r="F101" s="34" t="str">
        <f>IF(D101="","",IF(D101=$N$10,$O$7,IF(E101="JUL",MROUND(ROUND(1.03*F100,0),100),IF(D101="TOTAL",SUM($F$17:F100),F100))))</f>
        <v/>
      </c>
      <c r="G101" s="34" t="str">
        <f>IF(D101="","",IF(D101="TOTAL",SUM($G$17:G100),(ROUND(F101*AJ101/100,0))))</f>
        <v/>
      </c>
      <c r="H101" s="34" t="str">
        <f>IF(D101="","",IF(D101="TOTAL",SUM($H$17:H100),(ROUND(F101*AK101/100,0))))</f>
        <v/>
      </c>
      <c r="I101" s="75">
        <f t="shared" si="66"/>
        <v>0</v>
      </c>
      <c r="J101" s="75"/>
      <c r="K101" s="34" t="str">
        <f>IF(D101="","",IF(D101=$O$10,$O$8,IF(E101="JUL",MROUND(ROUND(1.03*K100,0),100),IF(D101="TOTAL",SUM($K$17:K100),K100))))</f>
        <v/>
      </c>
      <c r="L101" s="34" t="str">
        <f>IF(D101="","",IF(D101="TOTAL",SUM($L$17:L100),(ROUND(K101*AJ101/100,0))))</f>
        <v/>
      </c>
      <c r="M101" s="34" t="str">
        <f>IF(D101="","",IF(D101="TOTAL",SUM($M$17:M100),(ROUND(K101*AK101/100,0))))</f>
        <v/>
      </c>
      <c r="N101" s="33">
        <f t="shared" si="67"/>
        <v>0</v>
      </c>
      <c r="O101" s="34" t="str">
        <f t="shared" si="51"/>
        <v/>
      </c>
      <c r="P101" s="34" t="str">
        <f t="shared" si="52"/>
        <v/>
      </c>
      <c r="Q101" s="34" t="str">
        <f t="shared" si="52"/>
        <v/>
      </c>
      <c r="R101" s="26"/>
      <c r="S101" s="33">
        <f t="shared" si="68"/>
        <v>0</v>
      </c>
      <c r="T101" s="27" t="str">
        <f>IF(D101="","",IF(D101="TOTAL",SUM($T$17:T100),IF($U$8="YES",BA101,BD101)))</f>
        <v/>
      </c>
      <c r="U101" s="34" t="str">
        <f>IF(D101="","",IF(D101="TOTAL",SUM($U$17:U100),(ROUND(S101*AM101,0))))</f>
        <v/>
      </c>
      <c r="V101" s="26" t="str">
        <f>IF(D101="","",IF(D101=$Y$9,$X$3,IF(D101="TOTAL",SUM($V$17:V100),V100)))</f>
        <v/>
      </c>
      <c r="W101" s="33" t="str">
        <f>IF(D101="","",IF(D101="TOTAL",SUM($W$17:W100),(SUM(AG102:AH102))))</f>
        <v/>
      </c>
      <c r="X101" s="33">
        <f t="shared" si="69"/>
        <v>0</v>
      </c>
      <c r="Y101" s="33">
        <f t="shared" si="70"/>
        <v>0</v>
      </c>
      <c r="Z101" s="142"/>
      <c r="AA101" s="141"/>
      <c r="AB101" s="35" t="str">
        <f t="shared" si="74"/>
        <v/>
      </c>
      <c r="AC101" s="35" t="str">
        <f t="shared" si="75"/>
        <v/>
      </c>
      <c r="AE101" s="7" t="str">
        <f t="shared" si="53"/>
        <v/>
      </c>
      <c r="AF101" s="7" t="str">
        <f t="shared" si="54"/>
        <v/>
      </c>
      <c r="AG101" s="7" t="str">
        <f t="shared" si="55"/>
        <v/>
      </c>
      <c r="AH101" s="7" t="str">
        <f t="shared" si="56"/>
        <v/>
      </c>
      <c r="AJ101" s="7" t="str">
        <f t="shared" si="57"/>
        <v/>
      </c>
      <c r="AK101" s="7" t="str">
        <f t="shared" si="58"/>
        <v/>
      </c>
      <c r="AL101" s="7" t="str">
        <f t="shared" si="71"/>
        <v/>
      </c>
      <c r="AM101" s="7" t="str">
        <f t="shared" si="59"/>
        <v/>
      </c>
      <c r="AN101" s="7" t="str">
        <f t="shared" si="60"/>
        <v/>
      </c>
      <c r="AO101" s="7" t="str">
        <f t="shared" si="61"/>
        <v/>
      </c>
      <c r="AP101" s="2">
        <v>45352</v>
      </c>
      <c r="AQ101" s="3" t="str">
        <f t="shared" si="49"/>
        <v>Mar-2024</v>
      </c>
      <c r="AR101" s="7">
        <v>50</v>
      </c>
      <c r="AS101" s="7">
        <f t="shared" si="48"/>
        <v>9</v>
      </c>
      <c r="AU101" s="7">
        <f t="shared" si="62"/>
        <v>0</v>
      </c>
      <c r="AV101" s="8">
        <f t="shared" si="63"/>
        <v>0.1</v>
      </c>
      <c r="AY101" s="7"/>
      <c r="AZ101" s="7">
        <f t="shared" ref="AZ101:AZ122" si="77">IF($Y$6="REGULAR",$V$6,0)</f>
        <v>0</v>
      </c>
      <c r="BA101" s="7">
        <f t="shared" si="64"/>
        <v>0</v>
      </c>
      <c r="BB101" s="64" t="str">
        <f t="shared" si="50"/>
        <v>Mar-2024</v>
      </c>
      <c r="BC101" s="9">
        <v>0</v>
      </c>
    </row>
    <row r="102" spans="2:55" ht="25.5" customHeight="1" x14ac:dyDescent="0.25">
      <c r="B102" s="34" t="str">
        <f t="shared" si="76"/>
        <v/>
      </c>
      <c r="C102" s="28" t="str">
        <f t="shared" si="72"/>
        <v/>
      </c>
      <c r="D102" s="34" t="str">
        <f t="shared" si="73"/>
        <v/>
      </c>
      <c r="E102" s="34" t="str">
        <f t="shared" si="65"/>
        <v/>
      </c>
      <c r="F102" s="34" t="str">
        <f>IF(D102="","",IF(D102=$N$10,$O$7,IF(E102="JUL",MROUND(ROUND(1.03*F101,0),100),IF(D102="TOTAL",SUM($F$17:F101),F101))))</f>
        <v/>
      </c>
      <c r="G102" s="34" t="str">
        <f>IF(D102="","",IF(D102="TOTAL",SUM($G$17:G101),(ROUND(F102*AJ102/100,0))))</f>
        <v/>
      </c>
      <c r="H102" s="34" t="str">
        <f>IF(D102="","",IF(D102="TOTAL",SUM($H$17:H101),(ROUND(F102*AK102/100,0))))</f>
        <v/>
      </c>
      <c r="I102" s="75">
        <f t="shared" si="66"/>
        <v>0</v>
      </c>
      <c r="J102" s="75"/>
      <c r="K102" s="34" t="str">
        <f>IF(D102="","",IF(D102=$O$10,$O$8,IF(E102="JUL",MROUND(ROUND(1.03*K101,0),100),IF(D102="TOTAL",SUM($K$17:K101),K101))))</f>
        <v/>
      </c>
      <c r="L102" s="34" t="str">
        <f>IF(D102="","",IF(D102="TOTAL",SUM($L$17:L101),(ROUND(K102*AJ102/100,0))))</f>
        <v/>
      </c>
      <c r="M102" s="34" t="str">
        <f>IF(D102="","",IF(D102="TOTAL",SUM($M$17:M101),(ROUND(K102*AK102/100,0))))</f>
        <v/>
      </c>
      <c r="N102" s="33">
        <f t="shared" si="67"/>
        <v>0</v>
      </c>
      <c r="O102" s="34" t="str">
        <f t="shared" si="51"/>
        <v/>
      </c>
      <c r="P102" s="34" t="str">
        <f t="shared" si="52"/>
        <v/>
      </c>
      <c r="Q102" s="34" t="str">
        <f t="shared" si="52"/>
        <v/>
      </c>
      <c r="R102" s="26"/>
      <c r="S102" s="33">
        <f t="shared" si="68"/>
        <v>0</v>
      </c>
      <c r="T102" s="27" t="str">
        <f>IF(D102="","",IF(D102="TOTAL",SUM($T$17:T101),IF($U$8="YES",BA102,BD102)))</f>
        <v/>
      </c>
      <c r="U102" s="34" t="str">
        <f>IF(D102="","",IF(D102="TOTAL",SUM($U$17:U101),(ROUND(S102*AM102,0))))</f>
        <v/>
      </c>
      <c r="V102" s="26" t="str">
        <f>IF(D102="","",IF(D102=$Y$9,$X$3,IF(D102="TOTAL",SUM($V$17:V101),V101)))</f>
        <v/>
      </c>
      <c r="W102" s="33" t="str">
        <f>IF(D102="","",IF(D102="TOTAL",SUM($W$17:W101),(SUM(AG103:AH103))))</f>
        <v/>
      </c>
      <c r="X102" s="33">
        <f t="shared" si="69"/>
        <v>0</v>
      </c>
      <c r="Y102" s="33">
        <f t="shared" si="70"/>
        <v>0</v>
      </c>
      <c r="Z102" s="142"/>
      <c r="AA102" s="141"/>
      <c r="AB102" s="35" t="str">
        <f t="shared" si="74"/>
        <v/>
      </c>
      <c r="AC102" s="35" t="str">
        <f t="shared" si="75"/>
        <v/>
      </c>
      <c r="AE102" s="7" t="str">
        <f t="shared" si="53"/>
        <v/>
      </c>
      <c r="AF102" s="7" t="str">
        <f t="shared" si="54"/>
        <v/>
      </c>
      <c r="AG102" s="7" t="str">
        <f t="shared" si="55"/>
        <v/>
      </c>
      <c r="AH102" s="7" t="str">
        <f t="shared" si="56"/>
        <v/>
      </c>
      <c r="AJ102" s="7" t="str">
        <f t="shared" si="57"/>
        <v/>
      </c>
      <c r="AK102" s="7" t="str">
        <f t="shared" si="58"/>
        <v/>
      </c>
      <c r="AL102" s="7" t="str">
        <f t="shared" si="71"/>
        <v/>
      </c>
      <c r="AM102" s="7" t="str">
        <f t="shared" si="59"/>
        <v/>
      </c>
      <c r="AN102" s="7" t="str">
        <f t="shared" si="60"/>
        <v/>
      </c>
      <c r="AO102" s="7" t="str">
        <f t="shared" si="61"/>
        <v/>
      </c>
      <c r="AP102" s="2">
        <v>45383</v>
      </c>
      <c r="AQ102" s="3" t="str">
        <f t="shared" si="49"/>
        <v>Apr-2024</v>
      </c>
      <c r="AR102" s="7">
        <v>50</v>
      </c>
      <c r="AS102" s="7">
        <f t="shared" si="48"/>
        <v>9</v>
      </c>
      <c r="AU102" s="7">
        <f t="shared" si="62"/>
        <v>0</v>
      </c>
      <c r="AV102" s="8">
        <f t="shared" si="63"/>
        <v>0.1</v>
      </c>
      <c r="AY102" s="7"/>
      <c r="AZ102" s="7">
        <f t="shared" si="77"/>
        <v>0</v>
      </c>
      <c r="BA102" s="7">
        <f t="shared" si="64"/>
        <v>0</v>
      </c>
      <c r="BB102" s="64" t="str">
        <f t="shared" si="50"/>
        <v>Apr-2024</v>
      </c>
      <c r="BC102" s="9">
        <v>0</v>
      </c>
    </row>
    <row r="103" spans="2:55" ht="25.5" customHeight="1" x14ac:dyDescent="0.25">
      <c r="B103" s="34" t="str">
        <f t="shared" si="76"/>
        <v/>
      </c>
      <c r="C103" s="28" t="str">
        <f t="shared" si="72"/>
        <v/>
      </c>
      <c r="D103" s="34" t="str">
        <f t="shared" si="73"/>
        <v/>
      </c>
      <c r="E103" s="34" t="str">
        <f t="shared" si="65"/>
        <v/>
      </c>
      <c r="F103" s="34" t="str">
        <f>IF(D103="","",IF(D103=$N$10,$O$7,IF(E103="JUL",MROUND(ROUND(1.03*F102,0),100),IF(D103="TOTAL",SUM($F$17:F102),F102))))</f>
        <v/>
      </c>
      <c r="G103" s="34" t="str">
        <f>IF(D103="","",IF(D103="TOTAL",SUM($G$17:G102),(ROUND(F103*AJ103/100,0))))</f>
        <v/>
      </c>
      <c r="H103" s="34" t="str">
        <f>IF(D103="","",IF(D103="TOTAL",SUM($H$17:H102),(ROUND(F103*AK103/100,0))))</f>
        <v/>
      </c>
      <c r="I103" s="75">
        <f t="shared" si="66"/>
        <v>0</v>
      </c>
      <c r="J103" s="75"/>
      <c r="K103" s="34" t="str">
        <f>IF(D103="","",IF(D103=$O$10,$O$8,IF(E103="JUL",MROUND(ROUND(1.03*K102,0),100),IF(D103="TOTAL",SUM($K$17:K102),K102))))</f>
        <v/>
      </c>
      <c r="L103" s="34" t="str">
        <f>IF(D103="","",IF(D103="TOTAL",SUM($L$17:L102),(ROUND(K103*AJ103/100,0))))</f>
        <v/>
      </c>
      <c r="M103" s="34" t="str">
        <f>IF(D103="","",IF(D103="TOTAL",SUM($M$17:M102),(ROUND(K103*AK103/100,0))))</f>
        <v/>
      </c>
      <c r="N103" s="33">
        <f t="shared" si="67"/>
        <v>0</v>
      </c>
      <c r="O103" s="34" t="str">
        <f t="shared" si="51"/>
        <v/>
      </c>
      <c r="P103" s="34" t="str">
        <f t="shared" si="52"/>
        <v/>
      </c>
      <c r="Q103" s="34" t="str">
        <f t="shared" si="52"/>
        <v/>
      </c>
      <c r="R103" s="26"/>
      <c r="S103" s="33">
        <f t="shared" si="68"/>
        <v>0</v>
      </c>
      <c r="T103" s="27" t="str">
        <f>IF(D103="","",IF(D103="TOTAL",SUM($T$17:T102),IF($U$8="YES",BA103,BD103)))</f>
        <v/>
      </c>
      <c r="U103" s="34" t="str">
        <f>IF(D103="","",IF(D103="TOTAL",SUM($U$17:U102),(ROUND(S103*AM103,0))))</f>
        <v/>
      </c>
      <c r="V103" s="26" t="str">
        <f>IF(D103="","",IF(D103=$Y$9,$X$3,IF(D103="TOTAL",SUM($V$17:V102),V102)))</f>
        <v/>
      </c>
      <c r="W103" s="33" t="str">
        <f>IF(D103="","",IF(D103="TOTAL",SUM($W$17:W102),(SUM(AG104:AH104))))</f>
        <v/>
      </c>
      <c r="X103" s="33">
        <f t="shared" si="69"/>
        <v>0</v>
      </c>
      <c r="Y103" s="33">
        <f t="shared" si="70"/>
        <v>0</v>
      </c>
      <c r="Z103" s="142"/>
      <c r="AA103" s="141"/>
      <c r="AB103" s="35" t="str">
        <f t="shared" si="74"/>
        <v/>
      </c>
      <c r="AC103" s="35" t="str">
        <f t="shared" si="75"/>
        <v/>
      </c>
      <c r="AE103" s="7" t="str">
        <f t="shared" si="53"/>
        <v/>
      </c>
      <c r="AF103" s="7" t="str">
        <f t="shared" si="54"/>
        <v/>
      </c>
      <c r="AG103" s="7" t="str">
        <f t="shared" si="55"/>
        <v/>
      </c>
      <c r="AH103" s="7" t="str">
        <f t="shared" si="56"/>
        <v/>
      </c>
      <c r="AJ103" s="7" t="str">
        <f t="shared" si="57"/>
        <v/>
      </c>
      <c r="AK103" s="7" t="str">
        <f t="shared" si="58"/>
        <v/>
      </c>
      <c r="AL103" s="7" t="str">
        <f t="shared" si="71"/>
        <v/>
      </c>
      <c r="AM103" s="7" t="str">
        <f t="shared" si="59"/>
        <v/>
      </c>
      <c r="AN103" s="7" t="str">
        <f t="shared" si="60"/>
        <v/>
      </c>
      <c r="AO103" s="7" t="str">
        <f t="shared" si="61"/>
        <v/>
      </c>
      <c r="AP103" s="2">
        <v>45413</v>
      </c>
      <c r="AQ103" s="3" t="str">
        <f t="shared" si="49"/>
        <v>May-2024</v>
      </c>
      <c r="AR103" s="7">
        <v>50</v>
      </c>
      <c r="AS103" s="7">
        <f t="shared" si="48"/>
        <v>9</v>
      </c>
      <c r="AU103" s="7">
        <f t="shared" si="62"/>
        <v>0</v>
      </c>
      <c r="AV103" s="8">
        <f t="shared" si="63"/>
        <v>0.1</v>
      </c>
      <c r="AY103" s="7"/>
      <c r="AZ103" s="7">
        <f t="shared" si="77"/>
        <v>0</v>
      </c>
      <c r="BA103" s="7">
        <f t="shared" si="64"/>
        <v>0</v>
      </c>
      <c r="BB103" s="64" t="str">
        <f t="shared" si="50"/>
        <v>May-2024</v>
      </c>
      <c r="BC103" s="9">
        <v>0</v>
      </c>
    </row>
    <row r="104" spans="2:55" ht="25.5" customHeight="1" x14ac:dyDescent="0.25">
      <c r="B104" s="34" t="str">
        <f t="shared" si="76"/>
        <v/>
      </c>
      <c r="C104" s="28" t="str">
        <f t="shared" si="72"/>
        <v/>
      </c>
      <c r="D104" s="34" t="str">
        <f t="shared" si="73"/>
        <v/>
      </c>
      <c r="E104" s="34" t="str">
        <f t="shared" si="65"/>
        <v/>
      </c>
      <c r="F104" s="34" t="str">
        <f>IF(D104="","",IF(D104=$N$10,$O$7,IF(E104="JUL",MROUND(ROUND(1.03*F103,0),100),IF(D104="TOTAL",SUM($F$17:F103),F103))))</f>
        <v/>
      </c>
      <c r="G104" s="34" t="str">
        <f>IF(D104="","",IF(D104="TOTAL",SUM($G$17:G103),(ROUND(F104*AJ104/100,0))))</f>
        <v/>
      </c>
      <c r="H104" s="34" t="str">
        <f>IF(D104="","",IF(D104="TOTAL",SUM($H$17:H103),(ROUND(F104*AK104/100,0))))</f>
        <v/>
      </c>
      <c r="I104" s="75">
        <f t="shared" si="66"/>
        <v>0</v>
      </c>
      <c r="J104" s="75"/>
      <c r="K104" s="34" t="str">
        <f>IF(D104="","",IF(D104=$O$10,$O$8,IF(E104="JUL",MROUND(ROUND(1.03*K103,0),100),IF(D104="TOTAL",SUM($K$17:K103),K103))))</f>
        <v/>
      </c>
      <c r="L104" s="34" t="str">
        <f>IF(D104="","",IF(D104="TOTAL",SUM($L$17:L103),(ROUND(K104*AJ104/100,0))))</f>
        <v/>
      </c>
      <c r="M104" s="34" t="str">
        <f>IF(D104="","",IF(D104="TOTAL",SUM($M$17:M103),(ROUND(K104*AK104/100,0))))</f>
        <v/>
      </c>
      <c r="N104" s="33">
        <f t="shared" si="67"/>
        <v>0</v>
      </c>
      <c r="O104" s="34" t="str">
        <f t="shared" si="51"/>
        <v/>
      </c>
      <c r="P104" s="34" t="str">
        <f t="shared" si="52"/>
        <v/>
      </c>
      <c r="Q104" s="34" t="str">
        <f t="shared" si="52"/>
        <v/>
      </c>
      <c r="R104" s="26"/>
      <c r="S104" s="33">
        <f t="shared" si="68"/>
        <v>0</v>
      </c>
      <c r="T104" s="27" t="str">
        <f>IF(D104="","",IF(D104="TOTAL",SUM($T$17:T103),IF($U$8="YES",BA104,BD104)))</f>
        <v/>
      </c>
      <c r="U104" s="34" t="str">
        <f>IF(D104="","",IF(D104="TOTAL",SUM($U$17:U103),(ROUND(S104*AM104,0))))</f>
        <v/>
      </c>
      <c r="V104" s="26" t="str">
        <f>IF(D104="","",IF(D104=$Y$9,$X$3,IF(D104="TOTAL",SUM($V$17:V103),V103)))</f>
        <v/>
      </c>
      <c r="W104" s="33" t="str">
        <f>IF(D104="","",IF(D104="TOTAL",SUM($W$17:W103),(SUM(AG105:AH105))))</f>
        <v/>
      </c>
      <c r="X104" s="33">
        <f t="shared" si="69"/>
        <v>0</v>
      </c>
      <c r="Y104" s="33">
        <f t="shared" si="70"/>
        <v>0</v>
      </c>
      <c r="Z104" s="142"/>
      <c r="AA104" s="141"/>
      <c r="AB104" s="35" t="str">
        <f t="shared" si="74"/>
        <v/>
      </c>
      <c r="AC104" s="35" t="str">
        <f t="shared" si="75"/>
        <v/>
      </c>
      <c r="AE104" s="7" t="str">
        <f t="shared" si="53"/>
        <v/>
      </c>
      <c r="AF104" s="7" t="str">
        <f t="shared" si="54"/>
        <v/>
      </c>
      <c r="AG104" s="7" t="str">
        <f t="shared" si="55"/>
        <v/>
      </c>
      <c r="AH104" s="7" t="str">
        <f t="shared" si="56"/>
        <v/>
      </c>
      <c r="AJ104" s="7" t="str">
        <f t="shared" si="57"/>
        <v/>
      </c>
      <c r="AK104" s="7" t="str">
        <f t="shared" si="58"/>
        <v/>
      </c>
      <c r="AL104" s="7" t="str">
        <f t="shared" si="71"/>
        <v/>
      </c>
      <c r="AM104" s="7" t="str">
        <f t="shared" si="59"/>
        <v/>
      </c>
      <c r="AN104" s="7" t="str">
        <f t="shared" si="60"/>
        <v/>
      </c>
      <c r="AO104" s="7" t="str">
        <f t="shared" si="61"/>
        <v/>
      </c>
      <c r="AP104" s="2">
        <v>45444</v>
      </c>
      <c r="AQ104" s="3" t="str">
        <f t="shared" si="49"/>
        <v>Jun-2024</v>
      </c>
      <c r="AR104" s="7">
        <v>50</v>
      </c>
      <c r="AS104" s="7">
        <f t="shared" si="48"/>
        <v>9</v>
      </c>
      <c r="AU104" s="7">
        <f t="shared" si="62"/>
        <v>0</v>
      </c>
      <c r="AV104" s="8">
        <f t="shared" si="63"/>
        <v>0.1</v>
      </c>
      <c r="AY104" s="7"/>
      <c r="AZ104" s="7">
        <f t="shared" si="77"/>
        <v>0</v>
      </c>
      <c r="BA104" s="7">
        <f t="shared" si="64"/>
        <v>0</v>
      </c>
      <c r="BB104" s="64" t="str">
        <f t="shared" si="50"/>
        <v>Jun-2024</v>
      </c>
      <c r="BC104" s="9">
        <v>0</v>
      </c>
    </row>
    <row r="105" spans="2:55" ht="27.75" customHeight="1" x14ac:dyDescent="0.25">
      <c r="B105" s="34" t="str">
        <f t="shared" si="76"/>
        <v/>
      </c>
      <c r="C105" s="28" t="str">
        <f t="shared" si="72"/>
        <v/>
      </c>
      <c r="D105" s="34" t="str">
        <f t="shared" si="73"/>
        <v/>
      </c>
      <c r="E105" s="34" t="str">
        <f t="shared" si="65"/>
        <v/>
      </c>
      <c r="F105" s="34" t="str">
        <f>IF(D105="","",IF(D105=$N$10,$O$7,IF(E105="JUL",MROUND(ROUND(1.03*F104,0),100),IF(D105="TOTAL",SUM($F$17:F104),F104))))</f>
        <v/>
      </c>
      <c r="G105" s="34" t="str">
        <f>IF(D105="","",IF(D105="TOTAL",SUM($G$17:G104),(ROUND(F105*AJ105/100,0))))</f>
        <v/>
      </c>
      <c r="H105" s="34" t="str">
        <f>IF(D105="","",IF(D105="TOTAL",SUM($H$17:H104),(ROUND(F105*AK105/100,0))))</f>
        <v/>
      </c>
      <c r="I105" s="75">
        <f t="shared" si="66"/>
        <v>0</v>
      </c>
      <c r="J105" s="75"/>
      <c r="K105" s="34" t="str">
        <f>IF(D105="","",IF(D105=$O$10,$O$8,IF(E105="JUL",MROUND(ROUND(1.03*K104,0),100),IF(D105="TOTAL",SUM($K$17:K104),K104))))</f>
        <v/>
      </c>
      <c r="L105" s="34" t="str">
        <f>IF(D105="","",IF(D105="TOTAL",SUM($L$17:L104),(ROUND(K105*AJ105/100,0))))</f>
        <v/>
      </c>
      <c r="M105" s="34" t="str">
        <f>IF(D105="","",IF(D105="TOTAL",SUM($M$17:M104),(ROUND(K105*AK105/100,0))))</f>
        <v/>
      </c>
      <c r="N105" s="33">
        <f t="shared" si="67"/>
        <v>0</v>
      </c>
      <c r="O105" s="34" t="str">
        <f t="shared" si="51"/>
        <v/>
      </c>
      <c r="P105" s="34" t="str">
        <f t="shared" si="52"/>
        <v/>
      </c>
      <c r="Q105" s="34" t="str">
        <f t="shared" si="52"/>
        <v/>
      </c>
      <c r="R105" s="26"/>
      <c r="S105" s="33">
        <f t="shared" si="68"/>
        <v>0</v>
      </c>
      <c r="T105" s="27" t="str">
        <f>IF(D105="","",IF(D105="TOTAL",SUM($T$17:T104),IF($U$8="YES",BA105,BD105)))</f>
        <v/>
      </c>
      <c r="U105" s="34" t="str">
        <f>IF(D105="","",IF(D105="TOTAL",SUM($U$17:U104),(ROUND(S105*AM105,0))))</f>
        <v/>
      </c>
      <c r="V105" s="26" t="str">
        <f>IF(D105="","",IF(D105=$Y$9,$X$3,IF(D105="TOTAL",SUM($V$17:V104),V104)))</f>
        <v/>
      </c>
      <c r="W105" s="33" t="str">
        <f>IF(D105="","",IF(D105="TOTAL",SUM($W$17:W104),(SUM(AG106:AH106))))</f>
        <v/>
      </c>
      <c r="X105" s="33">
        <f t="shared" si="69"/>
        <v>0</v>
      </c>
      <c r="Y105" s="33">
        <f t="shared" si="70"/>
        <v>0</v>
      </c>
      <c r="Z105" s="142"/>
      <c r="AA105" s="141"/>
      <c r="AB105" s="35" t="str">
        <f t="shared" si="74"/>
        <v/>
      </c>
      <c r="AC105" s="35" t="str">
        <f t="shared" si="75"/>
        <v/>
      </c>
      <c r="AE105" s="7" t="str">
        <f t="shared" si="53"/>
        <v/>
      </c>
      <c r="AF105" s="7" t="str">
        <f t="shared" si="54"/>
        <v/>
      </c>
      <c r="AG105" s="7" t="str">
        <f t="shared" si="55"/>
        <v/>
      </c>
      <c r="AH105" s="7" t="str">
        <f t="shared" si="56"/>
        <v/>
      </c>
      <c r="AJ105" s="7" t="str">
        <f t="shared" si="57"/>
        <v/>
      </c>
      <c r="AK105" s="7" t="str">
        <f t="shared" si="58"/>
        <v/>
      </c>
      <c r="AL105" s="7" t="str">
        <f t="shared" si="71"/>
        <v/>
      </c>
      <c r="AM105" s="7" t="str">
        <f t="shared" si="59"/>
        <v/>
      </c>
      <c r="AN105" s="7" t="str">
        <f t="shared" si="60"/>
        <v/>
      </c>
      <c r="AO105" s="7" t="str">
        <f t="shared" si="61"/>
        <v/>
      </c>
      <c r="AP105" s="2">
        <v>45474</v>
      </c>
      <c r="AQ105" s="3" t="str">
        <f t="shared" si="49"/>
        <v>Jul-2024</v>
      </c>
      <c r="AR105" s="7">
        <v>53</v>
      </c>
      <c r="AS105" s="7">
        <f t="shared" si="48"/>
        <v>9</v>
      </c>
      <c r="AT105" s="7">
        <v>3</v>
      </c>
      <c r="AU105" s="7">
        <f t="shared" si="62"/>
        <v>3</v>
      </c>
      <c r="AV105" s="8">
        <f t="shared" si="63"/>
        <v>0.1</v>
      </c>
      <c r="AY105" s="7"/>
      <c r="AZ105" s="7">
        <f t="shared" si="77"/>
        <v>0</v>
      </c>
      <c r="BA105" s="7">
        <f t="shared" si="64"/>
        <v>0</v>
      </c>
      <c r="BB105" s="64" t="str">
        <f t="shared" si="50"/>
        <v>Jul-2024</v>
      </c>
      <c r="BC105" s="9">
        <v>0</v>
      </c>
    </row>
    <row r="106" spans="2:55" ht="27.75" customHeight="1" x14ac:dyDescent="0.25">
      <c r="B106" s="34" t="str">
        <f t="shared" si="76"/>
        <v/>
      </c>
      <c r="C106" s="28" t="str">
        <f t="shared" si="72"/>
        <v/>
      </c>
      <c r="D106" s="34" t="str">
        <f t="shared" si="73"/>
        <v/>
      </c>
      <c r="E106" s="34" t="str">
        <f t="shared" si="65"/>
        <v/>
      </c>
      <c r="F106" s="34" t="str">
        <f>IF(D106="","",IF(D106=$N$10,$O$7,IF(E106="JUL",MROUND(ROUND(1.03*F105,0),100),IF(D106="TOTAL",SUM($F$17:F105),F105))))</f>
        <v/>
      </c>
      <c r="G106" s="34" t="str">
        <f>IF(D106="","",IF(D106="TOTAL",SUM($G$17:G105),(ROUND(F106*AJ106/100,0))))</f>
        <v/>
      </c>
      <c r="H106" s="34" t="str">
        <f>IF(D106="","",IF(D106="TOTAL",SUM($H$17:H105),(ROUND(F106*AK106/100,0))))</f>
        <v/>
      </c>
      <c r="I106" s="75">
        <f t="shared" si="66"/>
        <v>0</v>
      </c>
      <c r="J106" s="75"/>
      <c r="K106" s="34" t="str">
        <f>IF(D106="","",IF(D106=$O$10,$O$8,IF(E106="JUL",MROUND(ROUND(1.03*K105,0),100),IF(D106="TOTAL",SUM($K$17:K105),K105))))</f>
        <v/>
      </c>
      <c r="L106" s="34" t="str">
        <f>IF(D106="","",IF(D106="TOTAL",SUM($L$17:L105),(ROUND(K106*AJ106/100,0))))</f>
        <v/>
      </c>
      <c r="M106" s="34" t="str">
        <f>IF(D106="","",IF(D106="TOTAL",SUM($M$17:M105),(ROUND(K106*AK106/100,0))))</f>
        <v/>
      </c>
      <c r="N106" s="33">
        <f t="shared" si="67"/>
        <v>0</v>
      </c>
      <c r="O106" s="34" t="str">
        <f t="shared" si="51"/>
        <v/>
      </c>
      <c r="P106" s="34" t="str">
        <f t="shared" si="52"/>
        <v/>
      </c>
      <c r="Q106" s="34" t="str">
        <f t="shared" si="52"/>
        <v/>
      </c>
      <c r="R106" s="26"/>
      <c r="S106" s="33">
        <f t="shared" si="68"/>
        <v>0</v>
      </c>
      <c r="T106" s="27" t="str">
        <f>IF(D106="","",IF(D106="TOTAL",SUM($T$17:T105),IF($U$8="YES",BA106,BD106)))</f>
        <v/>
      </c>
      <c r="U106" s="34" t="str">
        <f>IF(D106="","",IF(D106="TOTAL",SUM($U$17:U105),(ROUND(S106*AM106,0))))</f>
        <v/>
      </c>
      <c r="V106" s="26" t="str">
        <f>IF(D106="","",IF(D106=$Y$9,$X$3,IF(D106="TOTAL",SUM($V$17:V105),V105)))</f>
        <v/>
      </c>
      <c r="W106" s="33" t="str">
        <f>IF(D106="","",IF(D106="TOTAL",SUM($W$17:W105),(SUM(AG107:AH107))))</f>
        <v/>
      </c>
      <c r="X106" s="33">
        <f t="shared" si="69"/>
        <v>0</v>
      </c>
      <c r="Y106" s="33">
        <f t="shared" si="70"/>
        <v>0</v>
      </c>
      <c r="Z106" s="142"/>
      <c r="AA106" s="141"/>
      <c r="AB106" s="35" t="str">
        <f t="shared" si="74"/>
        <v/>
      </c>
      <c r="AC106" s="35" t="str">
        <f t="shared" si="75"/>
        <v/>
      </c>
      <c r="AE106" s="7" t="str">
        <f t="shared" si="53"/>
        <v/>
      </c>
      <c r="AF106" s="7" t="str">
        <f t="shared" si="54"/>
        <v/>
      </c>
      <c r="AG106" s="7" t="str">
        <f t="shared" si="55"/>
        <v/>
      </c>
      <c r="AH106" s="7" t="str">
        <f t="shared" si="56"/>
        <v/>
      </c>
      <c r="AJ106" s="7" t="str">
        <f t="shared" si="57"/>
        <v/>
      </c>
      <c r="AK106" s="7" t="str">
        <f t="shared" si="58"/>
        <v/>
      </c>
      <c r="AL106" s="7" t="str">
        <f t="shared" si="71"/>
        <v/>
      </c>
      <c r="AM106" s="7" t="str">
        <f t="shared" si="59"/>
        <v/>
      </c>
      <c r="AN106" s="7" t="str">
        <f t="shared" si="60"/>
        <v/>
      </c>
      <c r="AO106" s="7" t="str">
        <f t="shared" si="61"/>
        <v/>
      </c>
      <c r="AP106" s="2">
        <v>45505</v>
      </c>
      <c r="AQ106" s="3" t="str">
        <f t="shared" si="49"/>
        <v>Aug-2024</v>
      </c>
      <c r="AR106" s="7">
        <v>53</v>
      </c>
      <c r="AS106" s="7">
        <f t="shared" si="48"/>
        <v>9</v>
      </c>
      <c r="AT106" s="7">
        <v>3</v>
      </c>
      <c r="AU106" s="7">
        <f t="shared" si="62"/>
        <v>3</v>
      </c>
      <c r="AV106" s="8">
        <f t="shared" si="63"/>
        <v>0.1</v>
      </c>
      <c r="AY106" s="7"/>
      <c r="AZ106" s="7">
        <f t="shared" si="77"/>
        <v>0</v>
      </c>
      <c r="BA106" s="7">
        <f t="shared" si="64"/>
        <v>0</v>
      </c>
      <c r="BB106" s="64" t="str">
        <f t="shared" si="50"/>
        <v>Aug-2024</v>
      </c>
      <c r="BC106" s="9">
        <v>0</v>
      </c>
    </row>
    <row r="107" spans="2:55" ht="27.75" customHeight="1" x14ac:dyDescent="0.25">
      <c r="B107" s="34" t="str">
        <f t="shared" si="76"/>
        <v/>
      </c>
      <c r="C107" s="28" t="str">
        <f t="shared" si="72"/>
        <v/>
      </c>
      <c r="D107" s="34" t="str">
        <f t="shared" si="73"/>
        <v/>
      </c>
      <c r="E107" s="34" t="str">
        <f t="shared" si="65"/>
        <v/>
      </c>
      <c r="F107" s="34" t="str">
        <f>IF(D107="","",IF(D107=$N$10,$O$7,IF(E107="JUL",MROUND(ROUND(1.03*F106,0),100),IF(D107="TOTAL",SUM($F$17:F106),F106))))</f>
        <v/>
      </c>
      <c r="G107" s="34" t="str">
        <f>IF(D107="","",IF(D107="TOTAL",SUM($G$17:G106),(ROUND(F107*AJ107/100,0))))</f>
        <v/>
      </c>
      <c r="H107" s="34" t="str">
        <f>IF(D107="","",IF(D107="TOTAL",SUM($H$17:H106),(ROUND(F107*AK107/100,0))))</f>
        <v/>
      </c>
      <c r="I107" s="75">
        <f t="shared" si="66"/>
        <v>0</v>
      </c>
      <c r="J107" s="75"/>
      <c r="K107" s="34" t="str">
        <f>IF(D107="","",IF(D107=$O$10,$O$8,IF(E107="JUL",MROUND(ROUND(1.03*K106,0),100),IF(D107="TOTAL",SUM($K$17:K106),K106))))</f>
        <v/>
      </c>
      <c r="L107" s="34" t="str">
        <f>IF(D107="","",IF(D107="TOTAL",SUM($L$17:L106),(ROUND(K107*AJ107/100,0))))</f>
        <v/>
      </c>
      <c r="M107" s="34" t="str">
        <f>IF(D107="","",IF(D107="TOTAL",SUM($M$17:M106),(ROUND(K107*AK107/100,0))))</f>
        <v/>
      </c>
      <c r="N107" s="33">
        <f t="shared" si="67"/>
        <v>0</v>
      </c>
      <c r="O107" s="34" t="str">
        <f t="shared" si="51"/>
        <v/>
      </c>
      <c r="P107" s="34" t="str">
        <f t="shared" ref="P107:Q113" si="78">IFERROR(MIN(G107-L107),"")</f>
        <v/>
      </c>
      <c r="Q107" s="34" t="str">
        <f t="shared" si="78"/>
        <v/>
      </c>
      <c r="R107" s="26"/>
      <c r="S107" s="33">
        <f t="shared" ref="S107:S113" si="79">IFERROR(SUM(O107:R107),"")</f>
        <v>0</v>
      </c>
      <c r="T107" s="27" t="str">
        <f>IF(D107="","",IF(D107="TOTAL",SUM($T$17:T106),IF($U$8="YES",BA107,BD107)))</f>
        <v/>
      </c>
      <c r="U107" s="34" t="str">
        <f>IF(D107="","",IF(D107="TOTAL",SUM($U$17:U106),(ROUND(S107*AM107,0))))</f>
        <v/>
      </c>
      <c r="V107" s="26" t="str">
        <f>IF(D107="","",IF(D107=$Y$9,$X$3,IF(D107="TOTAL",SUM($V$17:V106),V106)))</f>
        <v/>
      </c>
      <c r="W107" s="33" t="str">
        <f>IF(D107="","",IF(D107="TOTAL",SUM($W$17:W106),(SUM(AG108:AH108))))</f>
        <v/>
      </c>
      <c r="X107" s="33">
        <f t="shared" si="69"/>
        <v>0</v>
      </c>
      <c r="Y107" s="33">
        <f t="shared" si="70"/>
        <v>0</v>
      </c>
      <c r="Z107" s="142"/>
      <c r="AA107" s="141"/>
      <c r="AB107" s="35" t="str">
        <f t="shared" si="74"/>
        <v/>
      </c>
      <c r="AC107" s="35" t="str">
        <f t="shared" si="75"/>
        <v/>
      </c>
      <c r="AE107" s="7" t="str">
        <f t="shared" si="53"/>
        <v/>
      </c>
      <c r="AF107" s="7" t="str">
        <f t="shared" si="54"/>
        <v/>
      </c>
      <c r="AG107" s="7" t="str">
        <f t="shared" si="55"/>
        <v/>
      </c>
      <c r="AH107" s="7" t="str">
        <f t="shared" si="56"/>
        <v/>
      </c>
      <c r="AJ107" s="7" t="str">
        <f t="shared" si="57"/>
        <v/>
      </c>
      <c r="AK107" s="7" t="str">
        <f t="shared" si="58"/>
        <v/>
      </c>
      <c r="AL107" s="7" t="str">
        <f t="shared" si="71"/>
        <v/>
      </c>
      <c r="AM107" s="7" t="str">
        <f t="shared" si="59"/>
        <v/>
      </c>
      <c r="AN107" s="7" t="str">
        <f t="shared" si="60"/>
        <v/>
      </c>
      <c r="AO107" s="7" t="str">
        <f t="shared" si="61"/>
        <v/>
      </c>
      <c r="AP107" s="2">
        <v>45536</v>
      </c>
      <c r="AQ107" s="3" t="str">
        <f t="shared" si="49"/>
        <v>Sep-2024</v>
      </c>
      <c r="AR107" s="7">
        <v>53</v>
      </c>
      <c r="AS107" s="7">
        <f t="shared" si="48"/>
        <v>9</v>
      </c>
      <c r="AT107" s="7">
        <v>3</v>
      </c>
      <c r="AU107" s="7">
        <f t="shared" si="62"/>
        <v>3</v>
      </c>
      <c r="AV107" s="8">
        <f t="shared" si="63"/>
        <v>0.1</v>
      </c>
      <c r="AY107" s="7"/>
      <c r="AZ107" s="7">
        <f t="shared" si="77"/>
        <v>0</v>
      </c>
      <c r="BA107" s="7">
        <f t="shared" si="64"/>
        <v>0</v>
      </c>
      <c r="BB107" s="64" t="str">
        <f t="shared" si="50"/>
        <v>Sep-2024</v>
      </c>
      <c r="BC107" s="9">
        <v>0</v>
      </c>
    </row>
    <row r="108" spans="2:55" ht="27.75" customHeight="1" x14ac:dyDescent="0.25">
      <c r="B108" s="34" t="str">
        <f t="shared" si="76"/>
        <v/>
      </c>
      <c r="C108" s="28" t="str">
        <f t="shared" si="72"/>
        <v/>
      </c>
      <c r="D108" s="34" t="str">
        <f t="shared" si="73"/>
        <v/>
      </c>
      <c r="E108" s="34" t="str">
        <f t="shared" si="65"/>
        <v/>
      </c>
      <c r="F108" s="34" t="str">
        <f>IF(D108="","",IF(D108=$N$10,$O$7,IF(E108="JUL",MROUND(ROUND(1.03*F107,0),100),IF(D108="TOTAL",SUM($F$17:F107),F107))))</f>
        <v/>
      </c>
      <c r="G108" s="34" t="str">
        <f>IF(D108="","",IF(D108="TOTAL",SUM($G$17:G107),(ROUND(F108*AJ108/100,0))))</f>
        <v/>
      </c>
      <c r="H108" s="34" t="str">
        <f>IF(D108="","",IF(D108="TOTAL",SUM($H$17:H107),(ROUND(F108*AK108/100,0))))</f>
        <v/>
      </c>
      <c r="I108" s="75">
        <f t="shared" si="66"/>
        <v>0</v>
      </c>
      <c r="J108" s="75"/>
      <c r="K108" s="34" t="str">
        <f>IF(D108="","",IF(D108=$O$10,$O$8,IF(E108="JUL",MROUND(ROUND(1.03*K107,0),100),IF(D108="TOTAL",SUM($K$17:K107),K107))))</f>
        <v/>
      </c>
      <c r="L108" s="34" t="str">
        <f>IF(D108="","",IF(D108="TOTAL",SUM($L$17:L107),(ROUND(K108*AJ108/100,0))))</f>
        <v/>
      </c>
      <c r="M108" s="34" t="str">
        <f>IF(D108="","",IF(D108="TOTAL",SUM($M$17:M107),(ROUND(K108*AK108/100,0))))</f>
        <v/>
      </c>
      <c r="N108" s="33">
        <f t="shared" si="67"/>
        <v>0</v>
      </c>
      <c r="O108" s="34" t="str">
        <f t="shared" si="51"/>
        <v/>
      </c>
      <c r="P108" s="34" t="str">
        <f t="shared" si="78"/>
        <v/>
      </c>
      <c r="Q108" s="34" t="str">
        <f t="shared" si="78"/>
        <v/>
      </c>
      <c r="R108" s="26"/>
      <c r="S108" s="33">
        <f t="shared" si="79"/>
        <v>0</v>
      </c>
      <c r="T108" s="27" t="str">
        <f>IF(D108="","",IF(D108="TOTAL",SUM($T$17:T107),IF($U$8="YES",BA108,BD108)))</f>
        <v/>
      </c>
      <c r="U108" s="34" t="str">
        <f>IF(D108="","",IF(D108="TOTAL",SUM($U$17:U107),(ROUND(S108*AM108,0))))</f>
        <v/>
      </c>
      <c r="V108" s="26" t="str">
        <f>IF(D108="","",IF(D108=$Y$9,$X$3,IF(D108="TOTAL",SUM($V$17:V107),V107)))</f>
        <v/>
      </c>
      <c r="W108" s="33" t="str">
        <f>IF(D108="","",IF(D108="TOTAL",SUM($W$17:W107),(SUM(AG109:AH109))))</f>
        <v/>
      </c>
      <c r="X108" s="33">
        <f t="shared" si="69"/>
        <v>0</v>
      </c>
      <c r="Y108" s="33">
        <f t="shared" si="70"/>
        <v>0</v>
      </c>
      <c r="Z108" s="142"/>
      <c r="AA108" s="141"/>
      <c r="AB108" s="35" t="str">
        <f t="shared" si="74"/>
        <v/>
      </c>
      <c r="AC108" s="35" t="str">
        <f t="shared" si="75"/>
        <v/>
      </c>
      <c r="AE108" s="7" t="str">
        <f t="shared" si="53"/>
        <v/>
      </c>
      <c r="AF108" s="7" t="str">
        <f t="shared" si="54"/>
        <v/>
      </c>
      <c r="AG108" s="7" t="str">
        <f t="shared" si="55"/>
        <v/>
      </c>
      <c r="AH108" s="7" t="str">
        <f t="shared" si="56"/>
        <v/>
      </c>
      <c r="AJ108" s="7" t="str">
        <f t="shared" si="57"/>
        <v/>
      </c>
      <c r="AK108" s="7" t="str">
        <f t="shared" si="58"/>
        <v/>
      </c>
      <c r="AL108" s="7" t="str">
        <f t="shared" si="71"/>
        <v/>
      </c>
      <c r="AM108" s="7" t="str">
        <f t="shared" si="59"/>
        <v/>
      </c>
      <c r="AN108" s="7" t="str">
        <f t="shared" si="60"/>
        <v/>
      </c>
      <c r="AO108" s="7" t="str">
        <f t="shared" si="61"/>
        <v/>
      </c>
      <c r="AP108" s="2">
        <v>45566</v>
      </c>
      <c r="AQ108" s="3" t="str">
        <f t="shared" si="49"/>
        <v>Oct-2024</v>
      </c>
      <c r="AR108" s="7">
        <v>53</v>
      </c>
      <c r="AS108" s="7">
        <f t="shared" si="48"/>
        <v>9</v>
      </c>
      <c r="AT108" s="7">
        <v>3</v>
      </c>
      <c r="AU108" s="7">
        <f t="shared" si="62"/>
        <v>3</v>
      </c>
      <c r="AV108" s="8">
        <f t="shared" si="63"/>
        <v>0.1</v>
      </c>
      <c r="AY108" s="7"/>
      <c r="AZ108" s="7">
        <f t="shared" si="77"/>
        <v>0</v>
      </c>
      <c r="BA108" s="7">
        <f t="shared" si="64"/>
        <v>0</v>
      </c>
      <c r="BB108" s="64" t="str">
        <f t="shared" si="50"/>
        <v>Oct-2024</v>
      </c>
      <c r="BC108" s="9">
        <v>0</v>
      </c>
    </row>
    <row r="109" spans="2:55" ht="27.75" customHeight="1" x14ac:dyDescent="0.25">
      <c r="B109" s="34" t="str">
        <f t="shared" si="76"/>
        <v/>
      </c>
      <c r="C109" s="28" t="str">
        <f t="shared" si="72"/>
        <v/>
      </c>
      <c r="D109" s="34" t="str">
        <f t="shared" si="73"/>
        <v/>
      </c>
      <c r="E109" s="34" t="str">
        <f t="shared" si="65"/>
        <v/>
      </c>
      <c r="F109" s="34" t="str">
        <f>IF(D109="","",IF(D109=$N$10,$O$7,IF(E109="JUL",MROUND(ROUND(1.03*F108,0),100),IF(D109="TOTAL",SUM($F$17:F108),F108))))</f>
        <v/>
      </c>
      <c r="G109" s="34" t="str">
        <f>IF(D109="","",IF(D109="TOTAL",SUM($G$17:G108),(ROUND(F109*AJ109/100,0))))</f>
        <v/>
      </c>
      <c r="H109" s="34" t="str">
        <f>IF(D109="","",IF(D109="TOTAL",SUM($H$17:H108),(ROUND(F109*AK109/100,0))))</f>
        <v/>
      </c>
      <c r="I109" s="75">
        <f t="shared" si="66"/>
        <v>0</v>
      </c>
      <c r="J109" s="75"/>
      <c r="K109" s="34" t="str">
        <f>IF(D109="","",IF(D109=$O$10,$O$8,IF(E109="JUL",MROUND(ROUND(1.03*K108,0),100),IF(D109="TOTAL",SUM($K$17:K108),K108))))</f>
        <v/>
      </c>
      <c r="L109" s="34" t="str">
        <f>IF(D109="","",IF(D109="TOTAL",SUM($L$17:L108),(ROUND(K109*AJ109/100,0))))</f>
        <v/>
      </c>
      <c r="M109" s="34" t="str">
        <f>IF(D109="","",IF(D109="TOTAL",SUM($M$17:M108),(ROUND(K109*AK109/100,0))))</f>
        <v/>
      </c>
      <c r="N109" s="33">
        <f t="shared" si="67"/>
        <v>0</v>
      </c>
      <c r="O109" s="34" t="str">
        <f t="shared" si="51"/>
        <v/>
      </c>
      <c r="P109" s="34" t="str">
        <f t="shared" si="78"/>
        <v/>
      </c>
      <c r="Q109" s="34" t="str">
        <f t="shared" si="78"/>
        <v/>
      </c>
      <c r="R109" s="26"/>
      <c r="S109" s="33">
        <f t="shared" si="79"/>
        <v>0</v>
      </c>
      <c r="T109" s="27" t="str">
        <f>IF(D109="","",IF(D109="TOTAL",SUM($T$17:T108),IF($U$8="YES",BA109,BD109)))</f>
        <v/>
      </c>
      <c r="U109" s="34" t="str">
        <f>IF(D109="","",IF(D109="TOTAL",SUM($U$17:U108),(ROUND(S109*AM109,0))))</f>
        <v/>
      </c>
      <c r="V109" s="26" t="str">
        <f>IF(D109="","",IF(D109=$Y$9,$X$3,IF(D109="TOTAL",SUM($V$17:V108),V108)))</f>
        <v/>
      </c>
      <c r="W109" s="33" t="str">
        <f>IF(D109="","",IF(D109="TOTAL",SUM($W$17:W108),(SUM(AG110:AH110))))</f>
        <v/>
      </c>
      <c r="X109" s="33">
        <f t="shared" si="69"/>
        <v>0</v>
      </c>
      <c r="Y109" s="33">
        <f t="shared" si="70"/>
        <v>0</v>
      </c>
      <c r="Z109" s="142"/>
      <c r="AA109" s="141"/>
      <c r="AB109" s="35" t="str">
        <f t="shared" si="74"/>
        <v/>
      </c>
      <c r="AC109" s="35" t="str">
        <f t="shared" si="75"/>
        <v/>
      </c>
      <c r="AE109" s="7" t="str">
        <f t="shared" si="53"/>
        <v/>
      </c>
      <c r="AF109" s="7" t="str">
        <f t="shared" si="54"/>
        <v/>
      </c>
      <c r="AG109" s="7" t="str">
        <f t="shared" si="55"/>
        <v/>
      </c>
      <c r="AH109" s="7" t="str">
        <f t="shared" si="56"/>
        <v/>
      </c>
      <c r="AJ109" s="7" t="str">
        <f t="shared" si="57"/>
        <v/>
      </c>
      <c r="AK109" s="7" t="str">
        <f t="shared" si="58"/>
        <v/>
      </c>
      <c r="AL109" s="7" t="str">
        <f t="shared" si="71"/>
        <v/>
      </c>
      <c r="AM109" s="7" t="str">
        <f t="shared" si="59"/>
        <v/>
      </c>
      <c r="AN109" s="7" t="str">
        <f t="shared" si="60"/>
        <v/>
      </c>
      <c r="AO109" s="7" t="str">
        <f t="shared" si="61"/>
        <v/>
      </c>
      <c r="AP109" s="2">
        <v>45597</v>
      </c>
      <c r="AQ109" s="3" t="str">
        <f t="shared" si="49"/>
        <v>Nov-2024</v>
      </c>
      <c r="AR109" s="7">
        <v>53</v>
      </c>
      <c r="AS109" s="7">
        <f>V7</f>
        <v>10</v>
      </c>
      <c r="AU109" s="7">
        <f t="shared" si="62"/>
        <v>0</v>
      </c>
      <c r="AV109" s="8">
        <f t="shared" si="63"/>
        <v>0.1</v>
      </c>
      <c r="AY109" s="7"/>
      <c r="AZ109" s="7">
        <f t="shared" si="77"/>
        <v>0</v>
      </c>
      <c r="BA109" s="7">
        <f t="shared" si="64"/>
        <v>0</v>
      </c>
      <c r="BB109" s="64" t="str">
        <f t="shared" si="50"/>
        <v>Nov-2024</v>
      </c>
      <c r="BC109" s="9">
        <v>0</v>
      </c>
    </row>
    <row r="110" spans="2:55" ht="27.75" customHeight="1" x14ac:dyDescent="0.25">
      <c r="B110" s="34" t="str">
        <f t="shared" si="76"/>
        <v/>
      </c>
      <c r="C110" s="28" t="str">
        <f t="shared" si="72"/>
        <v/>
      </c>
      <c r="D110" s="34" t="str">
        <f t="shared" si="73"/>
        <v/>
      </c>
      <c r="E110" s="34" t="str">
        <f t="shared" si="65"/>
        <v/>
      </c>
      <c r="F110" s="34" t="str">
        <f>IF(D110="","",IF(D110=$N$10,$O$7,IF(E110="JUL",MROUND(ROUND(1.03*F109,0),100),IF(D110="TOTAL",SUM($F$17:F109),F109))))</f>
        <v/>
      </c>
      <c r="G110" s="34" t="str">
        <f>IF(D110="","",IF(D110="TOTAL",SUM($G$17:G109),(ROUND(F110*AJ110/100,0))))</f>
        <v/>
      </c>
      <c r="H110" s="34" t="str">
        <f>IF(D110="","",IF(D110="TOTAL",SUM($H$17:H109),(ROUND(F110*AK110/100,0))))</f>
        <v/>
      </c>
      <c r="I110" s="75">
        <f t="shared" si="66"/>
        <v>0</v>
      </c>
      <c r="J110" s="75"/>
      <c r="K110" s="34" t="str">
        <f>IF(D110="","",IF(D110=$O$10,$O$8,IF(E110="JUL",MROUND(ROUND(1.03*K109,0),100),IF(D110="TOTAL",SUM($K$17:K109),K109))))</f>
        <v/>
      </c>
      <c r="L110" s="34" t="str">
        <f>IF(D110="","",IF(D110="TOTAL",SUM($L$17:L109),(ROUND(K110*AJ110/100,0))))</f>
        <v/>
      </c>
      <c r="M110" s="34" t="str">
        <f>IF(D110="","",IF(D110="TOTAL",SUM($M$17:M109),(ROUND(K110*AK110/100,0))))</f>
        <v/>
      </c>
      <c r="N110" s="33">
        <f t="shared" si="67"/>
        <v>0</v>
      </c>
      <c r="O110" s="34" t="str">
        <f t="shared" si="51"/>
        <v/>
      </c>
      <c r="P110" s="34" t="str">
        <f t="shared" si="78"/>
        <v/>
      </c>
      <c r="Q110" s="34" t="str">
        <f t="shared" si="78"/>
        <v/>
      </c>
      <c r="R110" s="26"/>
      <c r="S110" s="33">
        <f t="shared" si="79"/>
        <v>0</v>
      </c>
      <c r="T110" s="27" t="str">
        <f>IF(D110="","",IF(D110="TOTAL",SUM($T$17:T109),IF($U$8="YES",BA110,BD110)))</f>
        <v/>
      </c>
      <c r="U110" s="34" t="str">
        <f>IF(D110="","",IF(D110="TOTAL",SUM($U$17:U109),(ROUND(S110*AM110,0))))</f>
        <v/>
      </c>
      <c r="V110" s="26" t="str">
        <f>IF(D110="","",IF(D110=$Y$9,$X$3,IF(D110="TOTAL",SUM($V$17:V109),V109)))</f>
        <v/>
      </c>
      <c r="W110" s="33" t="str">
        <f>IF(D110="","",IF(D110="TOTAL",SUM($W$17:W109),(SUM(AG111:AH111))))</f>
        <v/>
      </c>
      <c r="X110" s="33">
        <f t="shared" si="69"/>
        <v>0</v>
      </c>
      <c r="Y110" s="33">
        <f t="shared" si="70"/>
        <v>0</v>
      </c>
      <c r="Z110" s="142"/>
      <c r="AA110" s="141"/>
      <c r="AB110" s="35" t="str">
        <f t="shared" si="74"/>
        <v/>
      </c>
      <c r="AC110" s="35" t="str">
        <f t="shared" si="75"/>
        <v/>
      </c>
      <c r="AE110" s="7" t="str">
        <f t="shared" si="53"/>
        <v/>
      </c>
      <c r="AF110" s="7" t="str">
        <f t="shared" si="54"/>
        <v/>
      </c>
      <c r="AG110" s="7" t="str">
        <f t="shared" si="55"/>
        <v/>
      </c>
      <c r="AH110" s="7" t="str">
        <f t="shared" si="56"/>
        <v/>
      </c>
      <c r="AJ110" s="7" t="str">
        <f t="shared" si="57"/>
        <v/>
      </c>
      <c r="AK110" s="7" t="str">
        <f t="shared" si="58"/>
        <v/>
      </c>
      <c r="AL110" s="7" t="str">
        <f t="shared" si="71"/>
        <v/>
      </c>
      <c r="AM110" s="7" t="str">
        <f t="shared" si="59"/>
        <v/>
      </c>
      <c r="AN110" s="7" t="str">
        <f t="shared" si="60"/>
        <v/>
      </c>
      <c r="AO110" s="7" t="str">
        <f t="shared" si="61"/>
        <v/>
      </c>
      <c r="AP110" s="2">
        <v>45627</v>
      </c>
      <c r="AQ110" s="3" t="str">
        <f t="shared" si="49"/>
        <v>Dec-2024</v>
      </c>
      <c r="AR110" s="7">
        <v>53</v>
      </c>
      <c r="AS110" s="7">
        <f t="shared" si="48"/>
        <v>10</v>
      </c>
      <c r="AU110" s="7">
        <f t="shared" si="62"/>
        <v>0</v>
      </c>
      <c r="AV110" s="8">
        <f t="shared" si="63"/>
        <v>0.1</v>
      </c>
      <c r="AY110" s="7"/>
      <c r="AZ110" s="7">
        <f t="shared" si="77"/>
        <v>0</v>
      </c>
      <c r="BA110" s="7">
        <f t="shared" si="64"/>
        <v>0</v>
      </c>
      <c r="BB110" s="64" t="str">
        <f t="shared" si="50"/>
        <v>Dec-2024</v>
      </c>
      <c r="BC110" s="9">
        <v>0</v>
      </c>
    </row>
    <row r="111" spans="2:55" s="7" customFormat="1" ht="27.75" customHeight="1" x14ac:dyDescent="0.25">
      <c r="B111" s="34" t="str">
        <f t="shared" si="76"/>
        <v/>
      </c>
      <c r="C111" s="28" t="str">
        <f t="shared" si="72"/>
        <v/>
      </c>
      <c r="D111" s="34" t="str">
        <f t="shared" si="73"/>
        <v/>
      </c>
      <c r="E111" s="34" t="str">
        <f t="shared" si="65"/>
        <v/>
      </c>
      <c r="F111" s="34" t="str">
        <f>IF(D111="","",IF(D111=$N$10,$O$7,IF(E111="JUL",MROUND(ROUND(1.03*F110,0),100),IF(D111="TOTAL",SUM($F$17:F110),F110))))</f>
        <v/>
      </c>
      <c r="G111" s="34" t="str">
        <f>IF(D111="","",IF(D111="TOTAL",SUM($G$17:G110),(ROUND(F111*AJ111/100,0))))</f>
        <v/>
      </c>
      <c r="H111" s="34" t="str">
        <f>IF(D111="","",IF(D111="TOTAL",SUM($H$17:H110),(ROUND(F111*AK111/100,0))))</f>
        <v/>
      </c>
      <c r="I111" s="75">
        <f t="shared" si="66"/>
        <v>0</v>
      </c>
      <c r="J111" s="75"/>
      <c r="K111" s="34" t="str">
        <f>IF(D111="","",IF(D111=$O$10,$O$8,IF(E111="JUL",MROUND(ROUND(1.03*K110,0),100),IF(D111="TOTAL",SUM($K$17:K110),K110))))</f>
        <v/>
      </c>
      <c r="L111" s="34" t="str">
        <f>IF(D111="","",IF(D111="TOTAL",SUM($L$17:L110),(ROUND(K111*AJ111/100,0))))</f>
        <v/>
      </c>
      <c r="M111" s="34" t="str">
        <f>IF(D111="","",IF(D111="TOTAL",SUM($M$17:M110),(ROUND(K111*AK111/100,0))))</f>
        <v/>
      </c>
      <c r="N111" s="33">
        <f t="shared" si="67"/>
        <v>0</v>
      </c>
      <c r="O111" s="34" t="str">
        <f t="shared" si="51"/>
        <v/>
      </c>
      <c r="P111" s="34" t="str">
        <f t="shared" si="78"/>
        <v/>
      </c>
      <c r="Q111" s="34" t="str">
        <f t="shared" si="78"/>
        <v/>
      </c>
      <c r="R111" s="26"/>
      <c r="S111" s="33">
        <f t="shared" si="79"/>
        <v>0</v>
      </c>
      <c r="T111" s="27" t="str">
        <f>IF(D111="","",IF(D111="TOTAL",SUM($T$17:T110),IF($U$8="YES",BA111,BD111)))</f>
        <v/>
      </c>
      <c r="U111" s="34" t="str">
        <f>IF(D111="","",IF(D111="TOTAL",SUM($U$17:U110),(ROUND(S111*AM111,0))))</f>
        <v/>
      </c>
      <c r="V111" s="26" t="str">
        <f>IF(D111="","",IF(D111=$Y$9,$X$3,IF(D111="TOTAL",SUM($V$17:V110),V110)))</f>
        <v/>
      </c>
      <c r="W111" s="33" t="str">
        <f>IF(D111="","",IF(D111="TOTAL",SUM($W$17:W110),(SUM(AG112:AH112))))</f>
        <v/>
      </c>
      <c r="X111" s="33">
        <f t="shared" si="69"/>
        <v>0</v>
      </c>
      <c r="Y111" s="33">
        <f t="shared" si="70"/>
        <v>0</v>
      </c>
      <c r="Z111" s="142"/>
      <c r="AA111" s="141"/>
      <c r="AB111" s="35" t="str">
        <f t="shared" si="74"/>
        <v/>
      </c>
      <c r="AC111" s="35" t="str">
        <f t="shared" si="75"/>
        <v/>
      </c>
      <c r="AE111" s="7" t="str">
        <f t="shared" si="53"/>
        <v/>
      </c>
      <c r="AF111" s="7" t="str">
        <f t="shared" si="54"/>
        <v/>
      </c>
      <c r="AG111" s="7" t="str">
        <f t="shared" si="55"/>
        <v/>
      </c>
      <c r="AH111" s="7" t="str">
        <f t="shared" si="56"/>
        <v/>
      </c>
      <c r="AJ111" s="7" t="str">
        <f t="shared" si="57"/>
        <v/>
      </c>
      <c r="AK111" s="7" t="str">
        <f t="shared" si="58"/>
        <v/>
      </c>
      <c r="AL111" s="7" t="str">
        <f t="shared" si="71"/>
        <v/>
      </c>
      <c r="AM111" s="7" t="str">
        <f t="shared" si="59"/>
        <v/>
      </c>
      <c r="AN111" s="7" t="str">
        <f t="shared" si="60"/>
        <v/>
      </c>
      <c r="AO111" s="7" t="str">
        <f t="shared" si="61"/>
        <v/>
      </c>
      <c r="AP111" s="2">
        <v>45658</v>
      </c>
      <c r="AQ111" s="3" t="str">
        <f t="shared" si="49"/>
        <v>Jan-2025</v>
      </c>
      <c r="AR111" s="7">
        <v>55</v>
      </c>
      <c r="AS111" s="7">
        <f t="shared" si="48"/>
        <v>10</v>
      </c>
      <c r="AT111" s="7">
        <v>2</v>
      </c>
      <c r="AU111" s="7">
        <f t="shared" si="62"/>
        <v>2</v>
      </c>
      <c r="AV111" s="8">
        <f t="shared" si="63"/>
        <v>0.1</v>
      </c>
      <c r="AZ111" s="7">
        <f t="shared" si="77"/>
        <v>0</v>
      </c>
      <c r="BA111" s="7">
        <f t="shared" si="64"/>
        <v>0</v>
      </c>
      <c r="BB111" s="64" t="str">
        <f t="shared" si="50"/>
        <v>Jan-2025</v>
      </c>
      <c r="BC111" s="9">
        <v>0</v>
      </c>
    </row>
    <row r="112" spans="2:55" ht="27.75" customHeight="1" x14ac:dyDescent="0.25">
      <c r="B112" s="34" t="str">
        <f t="shared" si="76"/>
        <v/>
      </c>
      <c r="C112" s="28" t="str">
        <f t="shared" si="72"/>
        <v/>
      </c>
      <c r="D112" s="34" t="str">
        <f t="shared" si="73"/>
        <v/>
      </c>
      <c r="E112" s="34" t="str">
        <f t="shared" si="65"/>
        <v/>
      </c>
      <c r="F112" s="34" t="str">
        <f>IF(D112="","",IF(D112=$N$10,$O$7,IF(E112="JUL",MROUND(ROUND(1.03*F111,0),100),IF(D112="TOTAL",SUM($F$17:F111),F111))))</f>
        <v/>
      </c>
      <c r="G112" s="34" t="str">
        <f>IF(D112="","",IF(D112="TOTAL",SUM($G$17:G111),(ROUND(F112*AJ112/100,0))))</f>
        <v/>
      </c>
      <c r="H112" s="34" t="str">
        <f>IF(D112="","",IF(D112="TOTAL",SUM($H$17:H111),(ROUND(F112*AK112/100,0))))</f>
        <v/>
      </c>
      <c r="I112" s="75">
        <f t="shared" si="66"/>
        <v>0</v>
      </c>
      <c r="J112" s="75"/>
      <c r="K112" s="34" t="str">
        <f>IF(D112="","",IF(D112=$O$10,$O$8,IF(E112="JUL",MROUND(ROUND(1.03*K111,0),100),IF(D112="TOTAL",SUM($K$17:K111),K111))))</f>
        <v/>
      </c>
      <c r="L112" s="34" t="str">
        <f>IF(D112="","",IF(D112="TOTAL",SUM($L$17:L111),(ROUND(K112*AJ112/100,0))))</f>
        <v/>
      </c>
      <c r="M112" s="34" t="str">
        <f>IF(D112="","",IF(D112="TOTAL",SUM($M$17:M111),(ROUND(K112*AK112/100,0))))</f>
        <v/>
      </c>
      <c r="N112" s="33">
        <f t="shared" si="67"/>
        <v>0</v>
      </c>
      <c r="O112" s="34" t="str">
        <f t="shared" si="51"/>
        <v/>
      </c>
      <c r="P112" s="34" t="str">
        <f t="shared" si="78"/>
        <v/>
      </c>
      <c r="Q112" s="34" t="str">
        <f t="shared" si="78"/>
        <v/>
      </c>
      <c r="R112" s="26"/>
      <c r="S112" s="33">
        <f t="shared" si="79"/>
        <v>0</v>
      </c>
      <c r="T112" s="27" t="str">
        <f>IF(D112="","",IF(D112="TOTAL",SUM($T$17:T111),IF($U$8="YES",BA112,BD112)))</f>
        <v/>
      </c>
      <c r="U112" s="34" t="str">
        <f>IF(D112="","",IF(D112="TOTAL",SUM($U$17:U111),(ROUND(S112*AM112,0))))</f>
        <v/>
      </c>
      <c r="V112" s="26" t="str">
        <f>IF(D112="","",IF(D112=$Y$9,$X$3,IF(D112="TOTAL",SUM($V$17:V111),V111)))</f>
        <v/>
      </c>
      <c r="W112" s="33" t="str">
        <f>IF(D112="","",IF(D112="TOTAL",SUM($W$17:W111),(SUM(AG113:AH113))))</f>
        <v/>
      </c>
      <c r="X112" s="33">
        <f t="shared" si="69"/>
        <v>0</v>
      </c>
      <c r="Y112" s="33">
        <f t="shared" si="70"/>
        <v>0</v>
      </c>
      <c r="Z112" s="142"/>
      <c r="AA112" s="141"/>
      <c r="AB112" s="35" t="str">
        <f t="shared" si="74"/>
        <v/>
      </c>
      <c r="AC112" s="35" t="str">
        <f t="shared" si="75"/>
        <v/>
      </c>
      <c r="AE112" s="7" t="str">
        <f t="shared" si="53"/>
        <v/>
      </c>
      <c r="AF112" s="7" t="str">
        <f t="shared" si="54"/>
        <v/>
      </c>
      <c r="AG112" s="7" t="str">
        <f t="shared" si="55"/>
        <v/>
      </c>
      <c r="AH112" s="7" t="str">
        <f t="shared" si="56"/>
        <v/>
      </c>
      <c r="AJ112" s="7" t="str">
        <f t="shared" si="57"/>
        <v/>
      </c>
      <c r="AK112" s="7" t="str">
        <f t="shared" si="58"/>
        <v/>
      </c>
      <c r="AL112" s="7" t="str">
        <f t="shared" si="71"/>
        <v/>
      </c>
      <c r="AM112" s="7" t="str">
        <f t="shared" si="59"/>
        <v/>
      </c>
      <c r="AN112" s="7" t="str">
        <f t="shared" si="60"/>
        <v/>
      </c>
      <c r="AO112" s="7" t="str">
        <f t="shared" si="61"/>
        <v/>
      </c>
      <c r="AP112" s="2">
        <v>45689</v>
      </c>
      <c r="AQ112" s="3" t="str">
        <f t="shared" si="49"/>
        <v>Feb-2025</v>
      </c>
      <c r="AR112" s="7">
        <v>55</v>
      </c>
      <c r="AS112" s="7">
        <f t="shared" si="48"/>
        <v>10</v>
      </c>
      <c r="AT112" s="7">
        <v>2</v>
      </c>
      <c r="AU112" s="7">
        <f t="shared" si="62"/>
        <v>2</v>
      </c>
      <c r="AV112" s="8">
        <f t="shared" si="63"/>
        <v>0.1</v>
      </c>
      <c r="AY112" s="7"/>
      <c r="AZ112" s="7">
        <f t="shared" si="77"/>
        <v>0</v>
      </c>
      <c r="BA112" s="7">
        <f t="shared" si="64"/>
        <v>0</v>
      </c>
      <c r="BB112" s="64" t="str">
        <f t="shared" si="50"/>
        <v>Feb-2025</v>
      </c>
      <c r="BC112" s="9">
        <v>0</v>
      </c>
    </row>
    <row r="113" spans="2:55" ht="27.75" customHeight="1" x14ac:dyDescent="0.25">
      <c r="B113" s="34" t="str">
        <f t="shared" si="76"/>
        <v/>
      </c>
      <c r="C113" s="28" t="str">
        <f t="shared" si="72"/>
        <v/>
      </c>
      <c r="D113" s="34" t="str">
        <f t="shared" si="73"/>
        <v/>
      </c>
      <c r="E113" s="34" t="str">
        <f t="shared" si="65"/>
        <v/>
      </c>
      <c r="F113" s="34" t="str">
        <f>IF(D113="","",IF(D113=$N$10,$O$7,IF(E113="JUL",MROUND(ROUND(1.03*F112,0),100),IF(D113="TOTAL",SUM($F$17:F112),F112))))</f>
        <v/>
      </c>
      <c r="G113" s="34" t="str">
        <f>IF(D113="","",IF(D113="TOTAL",SUM($G$17:G112),(ROUND(F113*AJ113/100,0))))</f>
        <v/>
      </c>
      <c r="H113" s="34" t="str">
        <f>IF(D113="","",IF(D113="TOTAL",SUM($H$17:H112),(ROUND(F113*AK113/100,0))))</f>
        <v/>
      </c>
      <c r="I113" s="75">
        <f t="shared" si="66"/>
        <v>0</v>
      </c>
      <c r="J113" s="75"/>
      <c r="K113" s="34" t="str">
        <f>IF(D113="","",IF(D113=$O$10,$O$8,IF(E113="JUL",MROUND(ROUND(1.03*K112,0),100),IF(D113="TOTAL",SUM($K$17:K112),K112))))</f>
        <v/>
      </c>
      <c r="L113" s="34" t="str">
        <f>IF(D113="","",IF(D113="TOTAL",SUM($L$17:L112),(ROUND(K113*AJ113/100,0))))</f>
        <v/>
      </c>
      <c r="M113" s="34" t="str">
        <f>IF(D113="","",IF(D113="TOTAL",SUM($M$17:M112),(ROUND(K113*AK113/100,0))))</f>
        <v/>
      </c>
      <c r="N113" s="33">
        <f t="shared" si="67"/>
        <v>0</v>
      </c>
      <c r="O113" s="34" t="str">
        <f t="shared" si="51"/>
        <v/>
      </c>
      <c r="P113" s="34" t="str">
        <f t="shared" si="78"/>
        <v/>
      </c>
      <c r="Q113" s="34" t="str">
        <f t="shared" si="78"/>
        <v/>
      </c>
      <c r="R113" s="26"/>
      <c r="S113" s="33">
        <f t="shared" si="79"/>
        <v>0</v>
      </c>
      <c r="T113" s="27" t="str">
        <f>IF(D113="","",IF(D113="TOTAL",SUM($T$17:T112),IF($U$8="YES",BA113,BD113)))</f>
        <v/>
      </c>
      <c r="U113" s="34" t="str">
        <f>IF(D113="","",IF(D113="TOTAL",SUM($U$17:U112),(ROUND(S113*AM113,0))))</f>
        <v/>
      </c>
      <c r="V113" s="26" t="str">
        <f>IF(D113="","",IF(D113=$Y$9,$X$3,IF(D113="TOTAL",SUM($V$17:V112),V112)))</f>
        <v/>
      </c>
      <c r="W113" s="33" t="str">
        <f>IF(D113="","",IF(D113="TOTAL",SUM($W$17:W112),(SUM(AG114:AH114))))</f>
        <v/>
      </c>
      <c r="X113" s="33">
        <f t="shared" si="69"/>
        <v>0</v>
      </c>
      <c r="Y113" s="33">
        <f t="shared" si="70"/>
        <v>0</v>
      </c>
      <c r="Z113" s="142"/>
      <c r="AA113" s="141"/>
      <c r="AB113" s="35" t="str">
        <f t="shared" si="74"/>
        <v/>
      </c>
      <c r="AC113" s="35" t="str">
        <f t="shared" si="75"/>
        <v/>
      </c>
      <c r="AE113" s="7" t="str">
        <f t="shared" ref="AE113:AE125" si="80">IFERROR(VLOOKUP(D113,$AQ$15:$BE$211,8,0),"")</f>
        <v/>
      </c>
      <c r="AF113" s="7" t="str">
        <f t="shared" ref="AF113:AF137" si="81">IFERROR(VLOOKUP(D113,$AQ$15:$BE$211,9,0),"")</f>
        <v/>
      </c>
      <c r="AG113" s="7" t="str">
        <f t="shared" ref="AG113:AG125" si="82">IFERROR(ROUND(O113/31*AN113,0),"")</f>
        <v/>
      </c>
      <c r="AH113" s="7">
        <f t="shared" ref="AH113:AH125" si="83">IFERROR(ROUND(S113/31*AO113,0),"")</f>
        <v>0</v>
      </c>
      <c r="AJ113" s="7" t="str">
        <f t="shared" ref="AJ113:AJ125" si="84">IFERROR(VLOOKUP(D113,$AQ$15:$AR$211,2,0),"")</f>
        <v/>
      </c>
      <c r="AK113" s="7" t="str">
        <f t="shared" ref="AK113:AK125" si="85">IFERROR(VLOOKUP(D113,$AQ$15:$AAT$211,3,0),"")</f>
        <v/>
      </c>
      <c r="AL113" s="7" t="str">
        <f t="shared" si="71"/>
        <v/>
      </c>
      <c r="AM113" s="7" t="str">
        <f t="shared" ref="AM113:AM125" si="86">IFERROR(VLOOKUP(D113,$AQ$15:$AAU$211,6,0),"")</f>
        <v/>
      </c>
      <c r="AP113" s="41">
        <v>45717</v>
      </c>
      <c r="AQ113" s="3" t="str">
        <f t="shared" si="49"/>
        <v>Mar-2025</v>
      </c>
      <c r="AR113" s="7">
        <v>55</v>
      </c>
      <c r="AS113" s="7">
        <f t="shared" si="48"/>
        <v>10</v>
      </c>
      <c r="AT113" s="7">
        <v>2</v>
      </c>
      <c r="AU113" s="7">
        <f t="shared" si="62"/>
        <v>2</v>
      </c>
      <c r="AV113" s="8">
        <f t="shared" si="63"/>
        <v>0.1</v>
      </c>
      <c r="AY113" s="7"/>
      <c r="AZ113" s="7">
        <f t="shared" si="77"/>
        <v>0</v>
      </c>
      <c r="BA113" s="7">
        <f t="shared" si="64"/>
        <v>0</v>
      </c>
      <c r="BB113" s="64" t="str">
        <f t="shared" si="50"/>
        <v>Mar-2025</v>
      </c>
      <c r="BC113" s="9">
        <v>0</v>
      </c>
    </row>
    <row r="114" spans="2:55" ht="27.75" customHeight="1" x14ac:dyDescent="0.25">
      <c r="B114" s="34" t="str">
        <f t="shared" si="76"/>
        <v/>
      </c>
      <c r="C114" s="28" t="str">
        <f t="shared" ref="C114:C124" si="87">IFERROR(IF(AB114="","",IF(DATE(YEAR(AB114),MONTH(AB114),DAY(AB114))=DATE(YEAR($N$9),MONTH($N$9)+1,DAY($N$9)),"TOTAL",IF(AB114&gt;$N$9,"",AB114))),"")</f>
        <v/>
      </c>
      <c r="D114" s="34" t="str">
        <f t="shared" ref="D114:D124" si="88">TEXT(C114,"mmm-yyyy")</f>
        <v/>
      </c>
      <c r="E114" s="34" t="str">
        <f t="shared" si="65"/>
        <v/>
      </c>
      <c r="F114" s="34" t="str">
        <f>IF(D114="","",IF(D114=$N$10,$O$7,IF(E114="JUL",MROUND(ROUND(1.03*F113,0),100),IF(D114="TOTAL",SUM($F$17:F113),F113))))</f>
        <v/>
      </c>
      <c r="G114" s="34" t="str">
        <f>IF(D114="","",IF(D114="TOTAL",SUM($G$17:G113),(ROUND(F114*AJ114/100,0))))</f>
        <v/>
      </c>
      <c r="H114" s="34" t="str">
        <f>IF(D114="","",IF(D114="TOTAL",SUM($H$17:H113),(ROUND(F114*AK114/100,0))))</f>
        <v/>
      </c>
      <c r="I114" s="75">
        <f t="shared" ref="I114:I124" si="89">SUM(F114:H114)</f>
        <v>0</v>
      </c>
      <c r="J114" s="75"/>
      <c r="K114" s="34" t="str">
        <f>IF(D114="","",IF(D114=$O$10,$O$8,IF(E114="JUL",MROUND(ROUND(1.03*K113,0),100),IF(D114="TOTAL",SUM($K$17:K113),K113))))</f>
        <v/>
      </c>
      <c r="L114" s="34" t="str">
        <f>IF(D114="","",IF(D114="TOTAL",SUM($L$17:L113),(ROUND(K114*AJ114/100,0))))</f>
        <v/>
      </c>
      <c r="M114" s="34" t="str">
        <f>IF(D114="","",IF(D114="TOTAL",SUM($M$17:M113),(ROUND(K114*AK114/100,0))))</f>
        <v/>
      </c>
      <c r="N114" s="33">
        <f t="shared" ref="N114:N124" si="90">IFERROR(SUM(K114:M114),"")</f>
        <v>0</v>
      </c>
      <c r="O114" s="34" t="str">
        <f t="shared" ref="O114:O124" si="91">IFERROR(MIN(F114-K114),"")</f>
        <v/>
      </c>
      <c r="P114" s="34" t="str">
        <f t="shared" ref="P114:P124" si="92">IFERROR(MIN(G114-L114),"")</f>
        <v/>
      </c>
      <c r="Q114" s="34" t="str">
        <f t="shared" ref="Q114:Q124" si="93">IFERROR(MIN(H114-M114),"")</f>
        <v/>
      </c>
      <c r="R114" s="26"/>
      <c r="S114" s="33">
        <f t="shared" ref="S114:S124" si="94">IFERROR(SUM(O114:R114),"")</f>
        <v>0</v>
      </c>
      <c r="T114" s="27" t="str">
        <f>IF(D114="","",IF(D114="TOTAL",SUM($T$17:T113),IF($U$8="YES",BA114,BD114)))</f>
        <v/>
      </c>
      <c r="U114" s="34" t="str">
        <f>IF(D114="","",IF(D114="TOTAL",SUM($U$17:U113),(ROUND(S114*AM114,0))))</f>
        <v/>
      </c>
      <c r="V114" s="26" t="str">
        <f>IF(D114="","",IF(D114=$Y$9,$X$3,IF(D114="TOTAL",SUM($V$17:V113),V113)))</f>
        <v/>
      </c>
      <c r="W114" s="33" t="str">
        <f>IF(D114="","",IF(D114="TOTAL",SUM($W$17:W113),(SUM(AG115:AH115))))</f>
        <v/>
      </c>
      <c r="X114" s="33">
        <f t="shared" ref="X114:X124" si="95">IFERROR(SUM(T114:W114),"")</f>
        <v>0</v>
      </c>
      <c r="Y114" s="33">
        <f t="shared" ref="Y114:Y124" si="96">S114-X114</f>
        <v>0</v>
      </c>
      <c r="Z114" s="142"/>
      <c r="AA114" s="141"/>
      <c r="AB114" s="35" t="str">
        <f t="shared" si="74"/>
        <v/>
      </c>
      <c r="AC114" s="35" t="str">
        <f t="shared" si="75"/>
        <v/>
      </c>
      <c r="AE114" s="7" t="str">
        <f t="shared" si="80"/>
        <v/>
      </c>
      <c r="AF114" s="7" t="str">
        <f t="shared" si="81"/>
        <v/>
      </c>
      <c r="AG114" s="7" t="str">
        <f t="shared" si="82"/>
        <v/>
      </c>
      <c r="AH114" s="7">
        <f t="shared" si="83"/>
        <v>0</v>
      </c>
      <c r="AJ114" s="7" t="str">
        <f t="shared" si="84"/>
        <v/>
      </c>
      <c r="AK114" s="7" t="str">
        <f t="shared" si="85"/>
        <v/>
      </c>
      <c r="AL114" s="7" t="str">
        <f t="shared" si="71"/>
        <v/>
      </c>
      <c r="AM114" s="7" t="str">
        <f t="shared" si="86"/>
        <v/>
      </c>
      <c r="AP114" s="41">
        <v>45748</v>
      </c>
      <c r="AQ114" s="3" t="str">
        <f t="shared" si="49"/>
        <v>Apr-2025</v>
      </c>
      <c r="AR114" s="7">
        <v>55</v>
      </c>
      <c r="AS114" s="7">
        <f t="shared" si="48"/>
        <v>10</v>
      </c>
      <c r="AU114" s="7">
        <f t="shared" si="62"/>
        <v>0</v>
      </c>
      <c r="AV114" s="8">
        <f t="shared" si="63"/>
        <v>0.1</v>
      </c>
      <c r="AY114" s="7"/>
      <c r="AZ114" s="7">
        <f t="shared" si="77"/>
        <v>0</v>
      </c>
      <c r="BA114" s="7">
        <f t="shared" si="64"/>
        <v>0</v>
      </c>
      <c r="BB114" s="64" t="str">
        <f t="shared" si="50"/>
        <v>Apr-2025</v>
      </c>
      <c r="BC114" s="9">
        <v>0</v>
      </c>
    </row>
    <row r="115" spans="2:55" ht="27.75" customHeight="1" x14ac:dyDescent="0.25">
      <c r="B115" s="34" t="str">
        <f t="shared" si="76"/>
        <v/>
      </c>
      <c r="C115" s="28" t="str">
        <f t="shared" si="87"/>
        <v/>
      </c>
      <c r="D115" s="34" t="str">
        <f t="shared" si="88"/>
        <v/>
      </c>
      <c r="E115" s="34" t="str">
        <f t="shared" si="65"/>
        <v/>
      </c>
      <c r="F115" s="34" t="str">
        <f>IF(D115="","",IF(D115=$N$10,$O$7,IF(E115="JUL",MROUND(ROUND(1.03*F114,0),100),IF(D115="TOTAL",SUM($F$17:F114),F114))))</f>
        <v/>
      </c>
      <c r="G115" s="34" t="str">
        <f>IF(D115="","",IF(D115="TOTAL",SUM($G$17:G114),(ROUND(F115*AJ115/100,0))))</f>
        <v/>
      </c>
      <c r="H115" s="34" t="str">
        <f>IF(D115="","",IF(D115="TOTAL",SUM($H$17:H114),(ROUND(F115*AK115/100,0))))</f>
        <v/>
      </c>
      <c r="I115" s="75">
        <f t="shared" si="89"/>
        <v>0</v>
      </c>
      <c r="J115" s="75"/>
      <c r="K115" s="34" t="str">
        <f>IF(D115="","",IF(D115=$O$10,$O$8,IF(E115="JUL",MROUND(ROUND(1.03*K114,0),100),IF(D115="TOTAL",SUM($K$17:K114),K114))))</f>
        <v/>
      </c>
      <c r="L115" s="34" t="str">
        <f>IF(D115="","",IF(D115="TOTAL",SUM($L$17:L114),(ROUND(K115*AJ115/100,0))))</f>
        <v/>
      </c>
      <c r="M115" s="34" t="str">
        <f>IF(D115="","",IF(D115="TOTAL",SUM($M$17:M114),(ROUND(K115*AK115/100,0))))</f>
        <v/>
      </c>
      <c r="N115" s="33">
        <f t="shared" si="90"/>
        <v>0</v>
      </c>
      <c r="O115" s="34" t="str">
        <f t="shared" si="91"/>
        <v/>
      </c>
      <c r="P115" s="34" t="str">
        <f t="shared" si="92"/>
        <v/>
      </c>
      <c r="Q115" s="34" t="str">
        <f t="shared" si="93"/>
        <v/>
      </c>
      <c r="R115" s="26"/>
      <c r="S115" s="33">
        <f t="shared" si="94"/>
        <v>0</v>
      </c>
      <c r="T115" s="27" t="str">
        <f>IF(D115="","",IF(D115="TOTAL",SUM($T$17:T114),IF($U$8="YES",BA115,BD115)))</f>
        <v/>
      </c>
      <c r="U115" s="34" t="str">
        <f>IF(D115="","",IF(D115="TOTAL",SUM($U$17:U114),(ROUND(S115*AM115,0))))</f>
        <v/>
      </c>
      <c r="V115" s="26" t="str">
        <f>IF(D115="","",IF(D115=$Y$9,$X$3,IF(D115="TOTAL",SUM($V$17:V114),V114)))</f>
        <v/>
      </c>
      <c r="W115" s="33" t="str">
        <f>IF(D115="","",IF(D115="TOTAL",SUM($W$17:W114),(SUM(AG116:AH116))))</f>
        <v/>
      </c>
      <c r="X115" s="33">
        <f t="shared" si="95"/>
        <v>0</v>
      </c>
      <c r="Y115" s="33">
        <f t="shared" si="96"/>
        <v>0</v>
      </c>
      <c r="Z115" s="142"/>
      <c r="AA115" s="141"/>
      <c r="AB115" s="35" t="str">
        <f t="shared" ref="AB115:AB125" si="97">IFERROR(DATE(YEAR(C114),MONTH(C114)+1,DAY(C114)),"")</f>
        <v/>
      </c>
      <c r="AC115" s="35" t="str">
        <f t="shared" ref="AC115:AC125" si="98">IFERROR(IF(AB115="","",IF(DATE(YEAR(AB115),MONTH(AB115),DAY(AB115))=DATE(YEAR($N$9),MONTH($N$9)+1,DAY($N$9)),"TOTAL",IF(AB115&gt;$N$9,"",AB115))),"")</f>
        <v/>
      </c>
      <c r="AE115" s="7" t="str">
        <f t="shared" si="80"/>
        <v/>
      </c>
      <c r="AF115" s="7" t="str">
        <f t="shared" si="81"/>
        <v/>
      </c>
      <c r="AG115" s="7" t="str">
        <f t="shared" si="82"/>
        <v/>
      </c>
      <c r="AH115" s="7">
        <f t="shared" si="83"/>
        <v>0</v>
      </c>
      <c r="AJ115" s="7" t="str">
        <f t="shared" si="84"/>
        <v/>
      </c>
      <c r="AK115" s="7" t="str">
        <f t="shared" si="85"/>
        <v/>
      </c>
      <c r="AL115" s="7" t="str">
        <f t="shared" si="71"/>
        <v/>
      </c>
      <c r="AM115" s="7" t="str">
        <f t="shared" si="86"/>
        <v/>
      </c>
      <c r="AP115" s="41">
        <v>45778</v>
      </c>
      <c r="AQ115" s="3" t="str">
        <f t="shared" si="49"/>
        <v>May-2025</v>
      </c>
      <c r="AR115" s="7">
        <v>55</v>
      </c>
      <c r="AS115" s="7">
        <f t="shared" si="48"/>
        <v>10</v>
      </c>
      <c r="AU115" s="7">
        <f t="shared" si="62"/>
        <v>0</v>
      </c>
      <c r="AV115" s="8">
        <f t="shared" si="63"/>
        <v>0.1</v>
      </c>
      <c r="AY115" s="7"/>
      <c r="AZ115" s="7">
        <f t="shared" si="77"/>
        <v>0</v>
      </c>
      <c r="BA115" s="7">
        <f t="shared" si="64"/>
        <v>0</v>
      </c>
      <c r="BB115" s="64" t="str">
        <f t="shared" si="50"/>
        <v>May-2025</v>
      </c>
      <c r="BC115" s="9">
        <v>0</v>
      </c>
    </row>
    <row r="116" spans="2:55" ht="27.75" customHeight="1" x14ac:dyDescent="0.25">
      <c r="B116" s="34" t="str">
        <f t="shared" si="76"/>
        <v/>
      </c>
      <c r="C116" s="28" t="str">
        <f t="shared" si="87"/>
        <v/>
      </c>
      <c r="D116" s="34" t="str">
        <f t="shared" si="88"/>
        <v/>
      </c>
      <c r="E116" s="34" t="str">
        <f t="shared" si="65"/>
        <v/>
      </c>
      <c r="F116" s="34" t="str">
        <f>IF(D116="","",IF(D116=$N$10,$O$7,IF(E116="JUL",MROUND(ROUND(1.03*F115,0),100),IF(D116="TOTAL",SUM($F$17:F115),F115))))</f>
        <v/>
      </c>
      <c r="G116" s="34" t="str">
        <f>IF(D116="","",IF(D116="TOTAL",SUM($G$17:G115),(ROUND(F116*AJ116/100,0))))</f>
        <v/>
      </c>
      <c r="H116" s="34" t="str">
        <f>IF(D116="","",IF(D116="TOTAL",SUM($H$17:H115),(ROUND(F116*AK116/100,0))))</f>
        <v/>
      </c>
      <c r="I116" s="75">
        <f t="shared" si="89"/>
        <v>0</v>
      </c>
      <c r="J116" s="75"/>
      <c r="K116" s="34" t="str">
        <f>IF(D116="","",IF(D116=$O$10,$O$8,IF(E116="JUL",MROUND(ROUND(1.03*K115,0),100),IF(D116="TOTAL",SUM($K$17:K115),K115))))</f>
        <v/>
      </c>
      <c r="L116" s="34" t="str">
        <f>IF(D116="","",IF(D116="TOTAL",SUM($L$17:L115),(ROUND(K116*AJ116/100,0))))</f>
        <v/>
      </c>
      <c r="M116" s="34" t="str">
        <f>IF(D116="","",IF(D116="TOTAL",SUM($M$17:M115),(ROUND(K116*AK116/100,0))))</f>
        <v/>
      </c>
      <c r="N116" s="33">
        <f t="shared" si="90"/>
        <v>0</v>
      </c>
      <c r="O116" s="34" t="str">
        <f t="shared" si="91"/>
        <v/>
      </c>
      <c r="P116" s="34" t="str">
        <f t="shared" si="92"/>
        <v/>
      </c>
      <c r="Q116" s="34" t="str">
        <f t="shared" si="93"/>
        <v/>
      </c>
      <c r="R116" s="26"/>
      <c r="S116" s="33">
        <f t="shared" si="94"/>
        <v>0</v>
      </c>
      <c r="T116" s="27" t="str">
        <f>IF(D116="","",IF(D116="TOTAL",SUM($T$17:T115),IF($U$8="YES",BA116,BD116)))</f>
        <v/>
      </c>
      <c r="U116" s="34" t="str">
        <f>IF(D116="","",IF(D116="TOTAL",SUM($U$17:U115),(ROUND(S116*AM116,0))))</f>
        <v/>
      </c>
      <c r="V116" s="26" t="str">
        <f>IF(D116="","",IF(D116=$Y$9,$X$3,IF(D116="TOTAL",SUM($V$17:V115),V115)))</f>
        <v/>
      </c>
      <c r="W116" s="33" t="str">
        <f>IF(D116="","",IF(D116="TOTAL",SUM($W$17:W115),(SUM(AG117:AH117))))</f>
        <v/>
      </c>
      <c r="X116" s="33">
        <f t="shared" si="95"/>
        <v>0</v>
      </c>
      <c r="Y116" s="33">
        <f t="shared" si="96"/>
        <v>0</v>
      </c>
      <c r="Z116" s="142"/>
      <c r="AA116" s="141"/>
      <c r="AB116" s="35" t="str">
        <f t="shared" si="97"/>
        <v/>
      </c>
      <c r="AC116" s="35" t="str">
        <f t="shared" si="98"/>
        <v/>
      </c>
      <c r="AE116" s="7" t="str">
        <f t="shared" si="80"/>
        <v/>
      </c>
      <c r="AF116" s="7" t="str">
        <f t="shared" si="81"/>
        <v/>
      </c>
      <c r="AG116" s="7" t="str">
        <f t="shared" si="82"/>
        <v/>
      </c>
      <c r="AH116" s="7">
        <f t="shared" si="83"/>
        <v>0</v>
      </c>
      <c r="AJ116" s="7" t="str">
        <f t="shared" si="84"/>
        <v/>
      </c>
      <c r="AK116" s="7" t="str">
        <f t="shared" si="85"/>
        <v/>
      </c>
      <c r="AL116" s="7" t="str">
        <f t="shared" si="71"/>
        <v/>
      </c>
      <c r="AM116" s="7" t="str">
        <f t="shared" si="86"/>
        <v/>
      </c>
      <c r="AP116" s="41">
        <v>45809</v>
      </c>
      <c r="AQ116" s="3" t="str">
        <f t="shared" si="49"/>
        <v>Jun-2025</v>
      </c>
      <c r="AR116" s="7">
        <v>55</v>
      </c>
      <c r="AS116" s="7">
        <f t="shared" si="48"/>
        <v>10</v>
      </c>
      <c r="AU116" s="7">
        <f t="shared" si="62"/>
        <v>0</v>
      </c>
      <c r="AV116" s="8">
        <f t="shared" si="63"/>
        <v>0.1</v>
      </c>
      <c r="AY116" s="7"/>
      <c r="AZ116" s="7">
        <f t="shared" si="77"/>
        <v>0</v>
      </c>
      <c r="BA116" s="7">
        <f t="shared" si="64"/>
        <v>0</v>
      </c>
      <c r="BB116" s="64" t="str">
        <f t="shared" si="50"/>
        <v>Jun-2025</v>
      </c>
      <c r="BC116" s="9">
        <v>0</v>
      </c>
    </row>
    <row r="117" spans="2:55" ht="27.75" customHeight="1" x14ac:dyDescent="0.25">
      <c r="B117" s="34" t="str">
        <f t="shared" si="76"/>
        <v/>
      </c>
      <c r="C117" s="28" t="str">
        <f t="shared" si="87"/>
        <v/>
      </c>
      <c r="D117" s="34" t="str">
        <f t="shared" si="88"/>
        <v/>
      </c>
      <c r="E117" s="34" t="str">
        <f t="shared" si="65"/>
        <v/>
      </c>
      <c r="F117" s="34" t="str">
        <f>IF(D117="","",IF(D117=$N$10,$O$7,IF(E117="JUL",MROUND(ROUND(1.03*F116,0),100),IF(D117="TOTAL",SUM($F$17:F116),F116))))</f>
        <v/>
      </c>
      <c r="G117" s="34" t="str">
        <f>IF(D117="","",IF(D117="TOTAL",SUM($G$17:G116),(ROUND(F117*AJ117/100,0))))</f>
        <v/>
      </c>
      <c r="H117" s="34" t="str">
        <f>IF(D117="","",IF(D117="TOTAL",SUM($H$17:H116),(ROUND(F117*AK117/100,0))))</f>
        <v/>
      </c>
      <c r="I117" s="75">
        <f t="shared" si="89"/>
        <v>0</v>
      </c>
      <c r="J117" s="75"/>
      <c r="K117" s="34" t="str">
        <f>IF(D117="","",IF(D117=$O$10,$O$8,IF(E117="JUL",MROUND(ROUND(1.03*K116,0),100),IF(D117="TOTAL",SUM($K$17:K116),K116))))</f>
        <v/>
      </c>
      <c r="L117" s="34" t="str">
        <f>IF(D117="","",IF(D117="TOTAL",SUM($L$17:L116),(ROUND(K117*AJ117/100,0))))</f>
        <v/>
      </c>
      <c r="M117" s="34" t="str">
        <f>IF(D117="","",IF(D117="TOTAL",SUM($M$17:M116),(ROUND(K117*AK117/100,0))))</f>
        <v/>
      </c>
      <c r="N117" s="33">
        <f t="shared" si="90"/>
        <v>0</v>
      </c>
      <c r="O117" s="34" t="str">
        <f t="shared" si="91"/>
        <v/>
      </c>
      <c r="P117" s="34" t="str">
        <f t="shared" si="92"/>
        <v/>
      </c>
      <c r="Q117" s="34" t="str">
        <f t="shared" si="93"/>
        <v/>
      </c>
      <c r="R117" s="26"/>
      <c r="S117" s="33">
        <f t="shared" si="94"/>
        <v>0</v>
      </c>
      <c r="T117" s="27" t="str">
        <f>IF(D117="","",IF(D117="TOTAL",SUM($T$17:T116),IF($U$8="YES",BA117,BD117)))</f>
        <v/>
      </c>
      <c r="U117" s="34" t="str">
        <f>IF(D117="","",IF(D117="TOTAL",SUM($U$17:U116),(ROUND(S117*AM117,0))))</f>
        <v/>
      </c>
      <c r="V117" s="26" t="str">
        <f>IF(D117="","",IF(D117=$Y$9,$X$3,IF(D117="TOTAL",SUM($V$17:V116),V116)))</f>
        <v/>
      </c>
      <c r="W117" s="33" t="str">
        <f>IF(D117="","",IF(D117="TOTAL",SUM($W$17:W116),(SUM(AG118:AH118))))</f>
        <v/>
      </c>
      <c r="X117" s="33">
        <f t="shared" si="95"/>
        <v>0</v>
      </c>
      <c r="Y117" s="33">
        <f t="shared" si="96"/>
        <v>0</v>
      </c>
      <c r="Z117" s="142"/>
      <c r="AA117" s="141"/>
      <c r="AB117" s="35" t="str">
        <f t="shared" si="97"/>
        <v/>
      </c>
      <c r="AC117" s="35" t="str">
        <f t="shared" si="98"/>
        <v/>
      </c>
      <c r="AE117" s="7" t="str">
        <f t="shared" si="80"/>
        <v/>
      </c>
      <c r="AF117" s="7" t="str">
        <f t="shared" si="81"/>
        <v/>
      </c>
      <c r="AG117" s="7" t="str">
        <f t="shared" si="82"/>
        <v/>
      </c>
      <c r="AH117" s="7">
        <f t="shared" si="83"/>
        <v>0</v>
      </c>
      <c r="AJ117" s="7" t="str">
        <f t="shared" si="84"/>
        <v/>
      </c>
      <c r="AK117" s="7" t="str">
        <f t="shared" si="85"/>
        <v/>
      </c>
      <c r="AL117" s="7" t="str">
        <f t="shared" si="71"/>
        <v/>
      </c>
      <c r="AM117" s="7" t="str">
        <f t="shared" si="86"/>
        <v/>
      </c>
      <c r="AP117" s="41">
        <v>45839</v>
      </c>
      <c r="AQ117" s="3" t="str">
        <f t="shared" si="49"/>
        <v>Jul-2025</v>
      </c>
      <c r="AR117" s="7">
        <v>58</v>
      </c>
      <c r="AS117" s="7">
        <f t="shared" si="48"/>
        <v>10</v>
      </c>
      <c r="AT117" s="7">
        <v>3</v>
      </c>
      <c r="AU117" s="7">
        <f t="shared" si="62"/>
        <v>3</v>
      </c>
      <c r="AV117" s="8">
        <f t="shared" si="63"/>
        <v>0.1</v>
      </c>
      <c r="AY117" s="7"/>
      <c r="AZ117" s="7">
        <f t="shared" si="77"/>
        <v>0</v>
      </c>
      <c r="BA117" s="7">
        <f t="shared" si="64"/>
        <v>0</v>
      </c>
      <c r="BB117" s="64" t="str">
        <f t="shared" si="50"/>
        <v>Jul-2025</v>
      </c>
      <c r="BC117" s="9">
        <v>0</v>
      </c>
    </row>
    <row r="118" spans="2:55" ht="27.75" customHeight="1" x14ac:dyDescent="0.25">
      <c r="B118" s="34" t="str">
        <f t="shared" si="76"/>
        <v/>
      </c>
      <c r="C118" s="28" t="str">
        <f t="shared" si="87"/>
        <v/>
      </c>
      <c r="D118" s="34" t="str">
        <f t="shared" si="88"/>
        <v/>
      </c>
      <c r="E118" s="34" t="str">
        <f t="shared" si="65"/>
        <v/>
      </c>
      <c r="F118" s="34" t="str">
        <f>IF(D118="","",IF(D118=$N$10,$O$7,IF(E118="JUL",MROUND(ROUND(1.03*F117,0),100),IF(D118="TOTAL",SUM($F$17:F117),F117))))</f>
        <v/>
      </c>
      <c r="G118" s="34" t="str">
        <f>IF(D118="","",IF(D118="TOTAL",SUM($G$17:G117),(ROUND(F118*AJ118/100,0))))</f>
        <v/>
      </c>
      <c r="H118" s="34" t="str">
        <f>IF(D118="","",IF(D118="TOTAL",SUM($H$17:H117),(ROUND(F118*AK118/100,0))))</f>
        <v/>
      </c>
      <c r="I118" s="75">
        <f t="shared" si="89"/>
        <v>0</v>
      </c>
      <c r="J118" s="75"/>
      <c r="K118" s="34" t="str">
        <f>IF(D118="","",IF(D118=$O$10,$O$8,IF(E118="JUL",MROUND(ROUND(1.03*K117,0),100),IF(D118="TOTAL",SUM($K$17:K117),K117))))</f>
        <v/>
      </c>
      <c r="L118" s="34" t="str">
        <f>IF(D118="","",IF(D118="TOTAL",SUM($L$17:L117),(ROUND(K118*AJ118/100,0))))</f>
        <v/>
      </c>
      <c r="M118" s="34" t="str">
        <f>IF(D118="","",IF(D118="TOTAL",SUM($M$17:M117),(ROUND(K118*AK118/100,0))))</f>
        <v/>
      </c>
      <c r="N118" s="33">
        <f t="shared" si="90"/>
        <v>0</v>
      </c>
      <c r="O118" s="34" t="str">
        <f t="shared" si="91"/>
        <v/>
      </c>
      <c r="P118" s="34" t="str">
        <f t="shared" si="92"/>
        <v/>
      </c>
      <c r="Q118" s="34" t="str">
        <f t="shared" si="93"/>
        <v/>
      </c>
      <c r="R118" s="26"/>
      <c r="S118" s="33">
        <f t="shared" si="94"/>
        <v>0</v>
      </c>
      <c r="T118" s="27" t="str">
        <f>IF(D118="","",IF(D118="TOTAL",SUM($T$17:T117),IF($U$8="YES",BA118,BD118)))</f>
        <v/>
      </c>
      <c r="U118" s="34" t="str">
        <f>IF(D118="","",IF(D118="TOTAL",SUM($U$17:U117),(ROUND(S118*AM118,0))))</f>
        <v/>
      </c>
      <c r="V118" s="26" t="str">
        <f>IF(D118="","",IF(D118=$Y$9,$X$3,IF(D118="TOTAL",SUM($V$17:V117),V117)))</f>
        <v/>
      </c>
      <c r="W118" s="33" t="str">
        <f>IF(D118="","",IF(D118="TOTAL",SUM($W$17:W117),(SUM(AG119:AH119))))</f>
        <v/>
      </c>
      <c r="X118" s="33">
        <f t="shared" si="95"/>
        <v>0</v>
      </c>
      <c r="Y118" s="33">
        <f t="shared" si="96"/>
        <v>0</v>
      </c>
      <c r="Z118" s="142"/>
      <c r="AA118" s="141"/>
      <c r="AB118" s="35" t="str">
        <f t="shared" si="97"/>
        <v/>
      </c>
      <c r="AC118" s="35" t="str">
        <f t="shared" si="98"/>
        <v/>
      </c>
      <c r="AE118" s="7" t="str">
        <f t="shared" si="80"/>
        <v/>
      </c>
      <c r="AF118" s="7" t="str">
        <f t="shared" si="81"/>
        <v/>
      </c>
      <c r="AG118" s="7" t="str">
        <f t="shared" si="82"/>
        <v/>
      </c>
      <c r="AH118" s="7">
        <f t="shared" si="83"/>
        <v>0</v>
      </c>
      <c r="AJ118" s="7" t="str">
        <f t="shared" si="84"/>
        <v/>
      </c>
      <c r="AK118" s="7" t="str">
        <f t="shared" si="85"/>
        <v/>
      </c>
      <c r="AL118" s="7" t="str">
        <f t="shared" si="71"/>
        <v/>
      </c>
      <c r="AM118" s="7" t="str">
        <f t="shared" si="86"/>
        <v/>
      </c>
      <c r="AP118" s="41">
        <v>45870</v>
      </c>
      <c r="AQ118" s="3" t="str">
        <f t="shared" si="49"/>
        <v>Aug-2025</v>
      </c>
      <c r="AR118" s="7">
        <v>58</v>
      </c>
      <c r="AS118" s="7">
        <f t="shared" si="48"/>
        <v>10</v>
      </c>
      <c r="AT118" s="7">
        <v>3</v>
      </c>
      <c r="AU118" s="7">
        <f t="shared" si="62"/>
        <v>3</v>
      </c>
      <c r="AV118" s="8">
        <f t="shared" si="63"/>
        <v>0.1</v>
      </c>
      <c r="AY118" s="7"/>
      <c r="AZ118" s="7">
        <f t="shared" si="77"/>
        <v>0</v>
      </c>
      <c r="BA118" s="7">
        <f t="shared" si="64"/>
        <v>0</v>
      </c>
      <c r="BB118" s="64" t="str">
        <f t="shared" si="50"/>
        <v>Aug-2025</v>
      </c>
      <c r="BC118" s="9">
        <v>0</v>
      </c>
    </row>
    <row r="119" spans="2:55" ht="27.75" customHeight="1" x14ac:dyDescent="0.25">
      <c r="B119" s="34" t="str">
        <f t="shared" si="76"/>
        <v/>
      </c>
      <c r="C119" s="28" t="str">
        <f t="shared" si="87"/>
        <v/>
      </c>
      <c r="D119" s="34" t="str">
        <f t="shared" si="88"/>
        <v/>
      </c>
      <c r="E119" s="34" t="str">
        <f t="shared" si="65"/>
        <v/>
      </c>
      <c r="F119" s="34" t="str">
        <f>IF(D119="","",IF(D119=$N$10,$O$7,IF(E119="JUL",MROUND(ROUND(1.03*F118,0),100),IF(D119="TOTAL",SUM($F$17:F118),F118))))</f>
        <v/>
      </c>
      <c r="G119" s="34" t="str">
        <f>IF(D119="","",IF(D119="TOTAL",SUM($G$17:G118),(ROUND(F119*AJ119/100,0))))</f>
        <v/>
      </c>
      <c r="H119" s="34" t="str">
        <f>IF(D119="","",IF(D119="TOTAL",SUM($H$17:H118),(ROUND(F119*AK119/100,0))))</f>
        <v/>
      </c>
      <c r="I119" s="75">
        <f t="shared" si="89"/>
        <v>0</v>
      </c>
      <c r="J119" s="75"/>
      <c r="K119" s="34" t="str">
        <f>IF(D119="","",IF(D119=$O$10,$O$8,IF(E119="JUL",MROUND(ROUND(1.03*K118,0),100),IF(D119="TOTAL",SUM($K$17:K118),K118))))</f>
        <v/>
      </c>
      <c r="L119" s="34" t="str">
        <f>IF(D119="","",IF(D119="TOTAL",SUM($L$17:L118),(ROUND(K119*AJ119/100,0))))</f>
        <v/>
      </c>
      <c r="M119" s="34" t="str">
        <f>IF(D119="","",IF(D119="TOTAL",SUM($M$17:M118),(ROUND(K119*AK119/100,0))))</f>
        <v/>
      </c>
      <c r="N119" s="33">
        <f t="shared" si="90"/>
        <v>0</v>
      </c>
      <c r="O119" s="34" t="str">
        <f t="shared" si="91"/>
        <v/>
      </c>
      <c r="P119" s="34" t="str">
        <f t="shared" si="92"/>
        <v/>
      </c>
      <c r="Q119" s="34" t="str">
        <f t="shared" si="93"/>
        <v/>
      </c>
      <c r="R119" s="26"/>
      <c r="S119" s="33">
        <f t="shared" si="94"/>
        <v>0</v>
      </c>
      <c r="T119" s="27" t="str">
        <f>IF(D119="","",IF(D119="TOTAL",SUM($T$17:T118),IF($U$8="YES",BA119,BD119)))</f>
        <v/>
      </c>
      <c r="U119" s="34" t="str">
        <f>IF(D119="","",IF(D119="TOTAL",SUM($U$17:U118),(ROUND(S119*AM119,0))))</f>
        <v/>
      </c>
      <c r="V119" s="26" t="str">
        <f>IF(D119="","",IF(D119=$Y$9,$X$3,IF(D119="TOTAL",SUM($V$17:V118),V118)))</f>
        <v/>
      </c>
      <c r="W119" s="33" t="str">
        <f>IF(D119="","",IF(D119="TOTAL",SUM($W$17:W118),(SUM(AG120:AH120))))</f>
        <v/>
      </c>
      <c r="X119" s="33">
        <f t="shared" si="95"/>
        <v>0</v>
      </c>
      <c r="Y119" s="33">
        <f t="shared" si="96"/>
        <v>0</v>
      </c>
      <c r="Z119" s="142"/>
      <c r="AA119" s="141"/>
      <c r="AB119" s="35" t="str">
        <f t="shared" si="97"/>
        <v/>
      </c>
      <c r="AC119" s="35" t="str">
        <f t="shared" si="98"/>
        <v/>
      </c>
      <c r="AE119" s="7" t="str">
        <f t="shared" si="80"/>
        <v/>
      </c>
      <c r="AF119" s="7" t="str">
        <f t="shared" si="81"/>
        <v/>
      </c>
      <c r="AG119" s="7" t="str">
        <f t="shared" si="82"/>
        <v/>
      </c>
      <c r="AH119" s="7">
        <f t="shared" si="83"/>
        <v>0</v>
      </c>
      <c r="AJ119" s="7" t="str">
        <f t="shared" si="84"/>
        <v/>
      </c>
      <c r="AK119" s="7" t="str">
        <f t="shared" si="85"/>
        <v/>
      </c>
      <c r="AL119" s="7" t="str">
        <f t="shared" si="71"/>
        <v/>
      </c>
      <c r="AM119" s="7" t="str">
        <f t="shared" si="86"/>
        <v/>
      </c>
      <c r="AP119" s="41">
        <v>45901</v>
      </c>
      <c r="AQ119" s="3" t="str">
        <f t="shared" si="49"/>
        <v>Sep-2025</v>
      </c>
      <c r="AR119" s="7">
        <v>58</v>
      </c>
      <c r="AS119" s="7">
        <f t="shared" si="48"/>
        <v>10</v>
      </c>
      <c r="AT119" s="7">
        <v>3</v>
      </c>
      <c r="AU119" s="7">
        <f t="shared" si="62"/>
        <v>3</v>
      </c>
      <c r="AV119" s="8">
        <f t="shared" si="63"/>
        <v>0.1</v>
      </c>
      <c r="AY119" s="7"/>
      <c r="AZ119" s="7">
        <f t="shared" si="77"/>
        <v>0</v>
      </c>
      <c r="BA119" s="7">
        <f t="shared" si="64"/>
        <v>0</v>
      </c>
      <c r="BB119" s="64" t="str">
        <f t="shared" si="50"/>
        <v>Sep-2025</v>
      </c>
      <c r="BC119" s="9">
        <v>0</v>
      </c>
    </row>
    <row r="120" spans="2:55" ht="27.75" customHeight="1" x14ac:dyDescent="0.25">
      <c r="B120" s="34" t="str">
        <f t="shared" si="76"/>
        <v/>
      </c>
      <c r="C120" s="28" t="str">
        <f t="shared" si="87"/>
        <v/>
      </c>
      <c r="D120" s="34" t="str">
        <f t="shared" si="88"/>
        <v/>
      </c>
      <c r="E120" s="34" t="str">
        <f t="shared" si="65"/>
        <v/>
      </c>
      <c r="F120" s="34" t="str">
        <f>IF(D120="","",IF(D120=$N$10,$O$7,IF(E120="JUL",MROUND(ROUND(1.03*F119,0),100),IF(D120="TOTAL",SUM($F$17:F119),F119))))</f>
        <v/>
      </c>
      <c r="G120" s="34" t="str">
        <f>IF(D120="","",IF(D120="TOTAL",SUM($G$17:G119),(ROUND(F120*AJ120/100,0))))</f>
        <v/>
      </c>
      <c r="H120" s="34" t="str">
        <f>IF(D120="","",IF(D120="TOTAL",SUM($H$17:H119),(ROUND(F120*AK120/100,0))))</f>
        <v/>
      </c>
      <c r="I120" s="75">
        <f t="shared" si="89"/>
        <v>0</v>
      </c>
      <c r="J120" s="75"/>
      <c r="K120" s="34" t="str">
        <f>IF(D120="","",IF(D120=$O$10,$O$8,IF(E120="JUL",MROUND(ROUND(1.03*K119,0),100),IF(D120="TOTAL",SUM($K$17:K119),K119))))</f>
        <v/>
      </c>
      <c r="L120" s="34" t="str">
        <f>IF(D120="","",IF(D120="TOTAL",SUM($L$17:L119),(ROUND(K120*AJ120/100,0))))</f>
        <v/>
      </c>
      <c r="M120" s="34" t="str">
        <f>IF(D120="","",IF(D120="TOTAL",SUM($M$17:M119),(ROUND(K120*AK120/100,0))))</f>
        <v/>
      </c>
      <c r="N120" s="33">
        <f t="shared" si="90"/>
        <v>0</v>
      </c>
      <c r="O120" s="34" t="str">
        <f t="shared" si="91"/>
        <v/>
      </c>
      <c r="P120" s="34" t="str">
        <f t="shared" si="92"/>
        <v/>
      </c>
      <c r="Q120" s="34" t="str">
        <f t="shared" si="93"/>
        <v/>
      </c>
      <c r="R120" s="26"/>
      <c r="S120" s="33">
        <f t="shared" si="94"/>
        <v>0</v>
      </c>
      <c r="T120" s="27" t="str">
        <f>IF(D120="","",IF(D120="TOTAL",SUM($T$17:T119),IF($U$8="YES",BA120,BD120)))</f>
        <v/>
      </c>
      <c r="U120" s="34" t="str">
        <f>IF(D120="","",IF(D120="TOTAL",SUM($U$17:U119),(ROUND(S120*AM120,0))))</f>
        <v/>
      </c>
      <c r="V120" s="26" t="str">
        <f>IF(D120="","",IF(D120=$Y$9,$X$3,IF(D120="TOTAL",SUM($V$17:V119),V119)))</f>
        <v/>
      </c>
      <c r="W120" s="33" t="str">
        <f>IF(D120="","",IF(D120="TOTAL",SUM($W$17:W119),(SUM(AG121:AH121))))</f>
        <v/>
      </c>
      <c r="X120" s="33">
        <f t="shared" si="95"/>
        <v>0</v>
      </c>
      <c r="Y120" s="33">
        <f t="shared" si="96"/>
        <v>0</v>
      </c>
      <c r="Z120" s="142"/>
      <c r="AA120" s="141"/>
      <c r="AB120" s="35" t="str">
        <f t="shared" si="97"/>
        <v/>
      </c>
      <c r="AC120" s="35" t="str">
        <f t="shared" si="98"/>
        <v/>
      </c>
      <c r="AE120" s="7" t="str">
        <f t="shared" si="80"/>
        <v/>
      </c>
      <c r="AF120" s="7" t="str">
        <f t="shared" si="81"/>
        <v/>
      </c>
      <c r="AG120" s="7" t="str">
        <f t="shared" si="82"/>
        <v/>
      </c>
      <c r="AH120" s="7">
        <f t="shared" si="83"/>
        <v>0</v>
      </c>
      <c r="AJ120" s="7" t="str">
        <f t="shared" si="84"/>
        <v/>
      </c>
      <c r="AK120" s="7" t="str">
        <f t="shared" si="85"/>
        <v/>
      </c>
      <c r="AL120" s="7" t="str">
        <f t="shared" si="71"/>
        <v/>
      </c>
      <c r="AM120" s="7" t="str">
        <f t="shared" si="86"/>
        <v/>
      </c>
      <c r="AP120" s="41">
        <v>45931</v>
      </c>
      <c r="AQ120" s="3" t="str">
        <f t="shared" si="49"/>
        <v>Oct-2025</v>
      </c>
      <c r="AR120" s="7">
        <v>58</v>
      </c>
      <c r="AS120" s="7">
        <f t="shared" si="48"/>
        <v>10</v>
      </c>
      <c r="AT120" s="7">
        <v>3</v>
      </c>
      <c r="AU120" s="7">
        <v>3</v>
      </c>
      <c r="AV120" s="8">
        <f t="shared" si="63"/>
        <v>0.1</v>
      </c>
      <c r="AY120" s="7"/>
      <c r="AZ120" s="7">
        <f t="shared" si="77"/>
        <v>0</v>
      </c>
      <c r="BA120" s="7">
        <f t="shared" si="64"/>
        <v>0</v>
      </c>
      <c r="BB120" s="64" t="str">
        <f t="shared" si="50"/>
        <v>Oct-2025</v>
      </c>
      <c r="BC120" s="9">
        <v>0</v>
      </c>
    </row>
    <row r="121" spans="2:55" ht="27.75" customHeight="1" x14ac:dyDescent="0.25">
      <c r="B121" s="34" t="str">
        <f t="shared" si="76"/>
        <v/>
      </c>
      <c r="C121" s="28" t="str">
        <f t="shared" si="87"/>
        <v/>
      </c>
      <c r="D121" s="34" t="str">
        <f t="shared" si="88"/>
        <v/>
      </c>
      <c r="E121" s="34" t="str">
        <f t="shared" si="65"/>
        <v/>
      </c>
      <c r="F121" s="34" t="str">
        <f>IF(D121="","",IF(D121=$N$10,$O$7,IF(E121="JUL",MROUND(ROUND(1.03*F120,0),100),IF(D121="TOTAL",SUM($F$17:F120),F120))))</f>
        <v/>
      </c>
      <c r="G121" s="34" t="str">
        <f>IF(D121="","",IF(D121="TOTAL",SUM($G$17:G120),(ROUND(F121*AJ121/100,0))))</f>
        <v/>
      </c>
      <c r="H121" s="34" t="str">
        <f>IF(D121="","",IF(D121="TOTAL",SUM($H$17:H120),(ROUND(F121*AK121/100,0))))</f>
        <v/>
      </c>
      <c r="I121" s="75">
        <f t="shared" si="89"/>
        <v>0</v>
      </c>
      <c r="J121" s="75"/>
      <c r="K121" s="34" t="str">
        <f>IF(D121="","",IF(D121=$O$10,$O$8,IF(E121="JUL",MROUND(ROUND(1.03*K120,0),100),IF(D121="TOTAL",SUM($K$17:K120),K120))))</f>
        <v/>
      </c>
      <c r="L121" s="34" t="str">
        <f>IF(D121="","",IF(D121="TOTAL",SUM($L$17:L120),(ROUND(K121*AJ121/100,0))))</f>
        <v/>
      </c>
      <c r="M121" s="34" t="str">
        <f>IF(D121="","",IF(D121="TOTAL",SUM($M$17:M120),(ROUND(K121*AK121/100,0))))</f>
        <v/>
      </c>
      <c r="N121" s="33">
        <f t="shared" si="90"/>
        <v>0</v>
      </c>
      <c r="O121" s="34" t="str">
        <f t="shared" si="91"/>
        <v/>
      </c>
      <c r="P121" s="34" t="str">
        <f t="shared" si="92"/>
        <v/>
      </c>
      <c r="Q121" s="34" t="str">
        <f t="shared" si="93"/>
        <v/>
      </c>
      <c r="R121" s="26"/>
      <c r="S121" s="33">
        <f t="shared" si="94"/>
        <v>0</v>
      </c>
      <c r="T121" s="27" t="str">
        <f>IF(D121="","",IF(D121="TOTAL",SUM($T$17:T120),IF($U$8="YES",BA121,BD121)))</f>
        <v/>
      </c>
      <c r="U121" s="34" t="str">
        <f>IF(D121="","",IF(D121="TOTAL",SUM($U$17:U120),(ROUND(S121*AM121,0))))</f>
        <v/>
      </c>
      <c r="V121" s="26" t="str">
        <f>IF(D121="","",IF(D121=$Y$9,$X$3,IF(D121="TOTAL",SUM($V$17:V120),V120)))</f>
        <v/>
      </c>
      <c r="W121" s="33" t="str">
        <f>IF(D121="","",IF(D121="TOTAL",SUM($W$17:W120),(SUM(AG122:AH122))))</f>
        <v/>
      </c>
      <c r="X121" s="33">
        <f t="shared" si="95"/>
        <v>0</v>
      </c>
      <c r="Y121" s="33">
        <f t="shared" si="96"/>
        <v>0</v>
      </c>
      <c r="Z121" s="142"/>
      <c r="AA121" s="141"/>
      <c r="AB121" s="35" t="str">
        <f t="shared" si="97"/>
        <v/>
      </c>
      <c r="AC121" s="35" t="str">
        <f t="shared" si="98"/>
        <v/>
      </c>
      <c r="AE121" s="7" t="str">
        <f t="shared" si="80"/>
        <v/>
      </c>
      <c r="AF121" s="7" t="str">
        <f t="shared" si="81"/>
        <v/>
      </c>
      <c r="AG121" s="7" t="str">
        <f t="shared" si="82"/>
        <v/>
      </c>
      <c r="AH121" s="7">
        <f t="shared" si="83"/>
        <v>0</v>
      </c>
      <c r="AJ121" s="7" t="str">
        <f t="shared" si="84"/>
        <v/>
      </c>
      <c r="AK121" s="7" t="str">
        <f t="shared" si="85"/>
        <v/>
      </c>
      <c r="AL121" s="7" t="str">
        <f t="shared" si="71"/>
        <v/>
      </c>
      <c r="AM121" s="7" t="str">
        <f t="shared" si="86"/>
        <v/>
      </c>
      <c r="AP121" s="41">
        <v>45962</v>
      </c>
      <c r="AQ121" s="3" t="str">
        <f t="shared" si="49"/>
        <v>Nov-2025</v>
      </c>
      <c r="AR121" s="7">
        <v>58</v>
      </c>
      <c r="AS121" s="7">
        <f t="shared" si="48"/>
        <v>10</v>
      </c>
      <c r="AU121" s="7">
        <f t="shared" si="62"/>
        <v>0</v>
      </c>
      <c r="AV121" s="8">
        <f t="shared" si="63"/>
        <v>0.1</v>
      </c>
      <c r="AY121" s="7"/>
      <c r="AZ121" s="7">
        <f t="shared" si="77"/>
        <v>0</v>
      </c>
      <c r="BA121" s="7">
        <f t="shared" si="64"/>
        <v>0</v>
      </c>
      <c r="BB121" s="64" t="str">
        <f t="shared" si="50"/>
        <v>Nov-2025</v>
      </c>
      <c r="BC121" s="9">
        <v>0</v>
      </c>
    </row>
    <row r="122" spans="2:55" ht="27.75" customHeight="1" x14ac:dyDescent="0.25">
      <c r="B122" s="34" t="str">
        <f t="shared" si="76"/>
        <v/>
      </c>
      <c r="C122" s="28" t="str">
        <f t="shared" si="87"/>
        <v/>
      </c>
      <c r="D122" s="34" t="str">
        <f t="shared" si="88"/>
        <v/>
      </c>
      <c r="E122" s="34" t="str">
        <f t="shared" si="65"/>
        <v/>
      </c>
      <c r="F122" s="34" t="str">
        <f>IF(D122="","",IF(D122=$N$10,$O$7,IF(E122="JUL",MROUND(ROUND(1.03*F121,0),100),IF(D122="TOTAL",SUM($F$17:F121),F121))))</f>
        <v/>
      </c>
      <c r="G122" s="34" t="str">
        <f>IF(D122="","",IF(D122="TOTAL",SUM($G$17:G121),(ROUND(F122*AJ122/100,0))))</f>
        <v/>
      </c>
      <c r="H122" s="34" t="str">
        <f>IF(D122="","",IF(D122="TOTAL",SUM($H$17:H121),(ROUND(F122*AK122/100,0))))</f>
        <v/>
      </c>
      <c r="I122" s="75">
        <f t="shared" si="89"/>
        <v>0</v>
      </c>
      <c r="J122" s="75"/>
      <c r="K122" s="34" t="str">
        <f>IF(D122="","",IF(D122=$O$10,$O$8,IF(E122="JUL",MROUND(ROUND(1.03*K121,0),100),IF(D122="TOTAL",SUM($K$17:K121),K121))))</f>
        <v/>
      </c>
      <c r="L122" s="34" t="str">
        <f>IF(D122="","",IF(D122="TOTAL",SUM($L$17:L121),(ROUND(K122*AJ122/100,0))))</f>
        <v/>
      </c>
      <c r="M122" s="34" t="str">
        <f>IF(D122="","",IF(D122="TOTAL",SUM($M$17:M121),(ROUND(K122*AK122/100,0))))</f>
        <v/>
      </c>
      <c r="N122" s="33">
        <f t="shared" si="90"/>
        <v>0</v>
      </c>
      <c r="O122" s="34" t="str">
        <f t="shared" si="91"/>
        <v/>
      </c>
      <c r="P122" s="34" t="str">
        <f t="shared" si="92"/>
        <v/>
      </c>
      <c r="Q122" s="34" t="str">
        <f t="shared" si="93"/>
        <v/>
      </c>
      <c r="R122" s="26"/>
      <c r="S122" s="33">
        <f t="shared" si="94"/>
        <v>0</v>
      </c>
      <c r="T122" s="27" t="str">
        <f>IF(D122="","",IF(D122="TOTAL",SUM($T$17:T121),IF($U$8="YES",BA122,BD122)))</f>
        <v/>
      </c>
      <c r="U122" s="34" t="str">
        <f>IF(D122="","",IF(D122="TOTAL",SUM($U$17:U121),(ROUND(S122*AM122,0))))</f>
        <v/>
      </c>
      <c r="V122" s="26" t="str">
        <f>IF(D122="","",IF(D122=$Y$9,$X$3,IF(D122="TOTAL",SUM($V$17:V121),V121)))</f>
        <v/>
      </c>
      <c r="W122" s="33" t="str">
        <f>IF(D122="","",IF(D122="TOTAL",SUM($W$17:W121),(SUM(AG123:AH123))))</f>
        <v/>
      </c>
      <c r="X122" s="33">
        <f t="shared" si="95"/>
        <v>0</v>
      </c>
      <c r="Y122" s="33">
        <f t="shared" si="96"/>
        <v>0</v>
      </c>
      <c r="Z122" s="142"/>
      <c r="AA122" s="141"/>
      <c r="AB122" s="35" t="str">
        <f t="shared" si="97"/>
        <v/>
      </c>
      <c r="AC122" s="35" t="str">
        <f t="shared" si="98"/>
        <v/>
      </c>
      <c r="AE122" s="7" t="str">
        <f t="shared" si="80"/>
        <v/>
      </c>
      <c r="AF122" s="7" t="str">
        <f t="shared" si="81"/>
        <v/>
      </c>
      <c r="AG122" s="7" t="str">
        <f t="shared" si="82"/>
        <v/>
      </c>
      <c r="AH122" s="7">
        <f t="shared" si="83"/>
        <v>0</v>
      </c>
      <c r="AJ122" s="7" t="str">
        <f t="shared" si="84"/>
        <v/>
      </c>
      <c r="AK122" s="7" t="str">
        <f t="shared" si="85"/>
        <v/>
      </c>
      <c r="AL122" s="7" t="str">
        <f t="shared" si="71"/>
        <v/>
      </c>
      <c r="AM122" s="7" t="str">
        <f t="shared" si="86"/>
        <v/>
      </c>
      <c r="AP122" s="41">
        <v>45992</v>
      </c>
      <c r="AQ122" s="3" t="str">
        <f t="shared" si="49"/>
        <v>Dec-2025</v>
      </c>
      <c r="AR122" s="7">
        <v>58</v>
      </c>
      <c r="AS122" s="7">
        <f t="shared" si="48"/>
        <v>10</v>
      </c>
      <c r="AU122" s="7">
        <f t="shared" si="62"/>
        <v>0</v>
      </c>
      <c r="AV122" s="8">
        <f t="shared" si="63"/>
        <v>0.1</v>
      </c>
      <c r="AY122" s="7"/>
      <c r="AZ122" s="7">
        <f t="shared" si="77"/>
        <v>0</v>
      </c>
      <c r="BA122" s="7">
        <f t="shared" si="64"/>
        <v>0</v>
      </c>
      <c r="BB122" s="64" t="str">
        <f t="shared" si="50"/>
        <v>Dec-2025</v>
      </c>
      <c r="BC122" s="9">
        <v>0</v>
      </c>
    </row>
    <row r="123" spans="2:55" ht="28.5" customHeight="1" x14ac:dyDescent="0.25">
      <c r="B123" s="34" t="str">
        <f t="shared" si="76"/>
        <v/>
      </c>
      <c r="C123" s="28" t="str">
        <f t="shared" si="87"/>
        <v/>
      </c>
      <c r="D123" s="34" t="str">
        <f t="shared" si="88"/>
        <v/>
      </c>
      <c r="E123" s="34" t="str">
        <f t="shared" si="65"/>
        <v/>
      </c>
      <c r="F123" s="34" t="str">
        <f>IF(D123="","",IF(D123=$N$10,$O$7,IF(E123="JUL",MROUND(ROUND(1.03*F122,0),100),IF(D123="TOTAL",SUM($F$17:F122),F122))))</f>
        <v/>
      </c>
      <c r="G123" s="34" t="str">
        <f>IF(D123="","",IF(D123="TOTAL",SUM($G$17:G122),(ROUND(F123*AJ123/100,0))))</f>
        <v/>
      </c>
      <c r="H123" s="34" t="str">
        <f>IF(D123="","",IF(D123="TOTAL",SUM($H$17:H122),(ROUND(F123*AK123/100,0))))</f>
        <v/>
      </c>
      <c r="I123" s="75">
        <f t="shared" si="89"/>
        <v>0</v>
      </c>
      <c r="J123" s="75"/>
      <c r="K123" s="34" t="str">
        <f>IF(D123="","",IF(D123=$O$10,$O$8,IF(E123="JUL",MROUND(ROUND(1.03*K122,0),100),IF(D123="TOTAL",SUM($K$17:K122),K122))))</f>
        <v/>
      </c>
      <c r="L123" s="34" t="str">
        <f>IF(D123="","",IF(D123="TOTAL",SUM($L$17:L122),(ROUND(K123*AJ123/100,0))))</f>
        <v/>
      </c>
      <c r="M123" s="34" t="str">
        <f>IF(D123="","",IF(D123="TOTAL",SUM($M$17:M122),(ROUND(K123*AK123/100,0))))</f>
        <v/>
      </c>
      <c r="N123" s="33">
        <f t="shared" si="90"/>
        <v>0</v>
      </c>
      <c r="O123" s="34" t="str">
        <f t="shared" si="91"/>
        <v/>
      </c>
      <c r="P123" s="34" t="str">
        <f t="shared" si="92"/>
        <v/>
      </c>
      <c r="Q123" s="34" t="str">
        <f t="shared" si="93"/>
        <v/>
      </c>
      <c r="R123" s="26"/>
      <c r="S123" s="33">
        <f t="shared" si="94"/>
        <v>0</v>
      </c>
      <c r="T123" s="27" t="str">
        <f>IF(D123="","",IF(D123="TOTAL",SUM($T$17:T122),IF($U$8="YES",BA123,BD123)))</f>
        <v/>
      </c>
      <c r="U123" s="34" t="str">
        <f>IF(D123="","",IF(D123="TOTAL",SUM($U$17:U122),(ROUND(S123*AM123,0))))</f>
        <v/>
      </c>
      <c r="V123" s="26" t="str">
        <f>IF(D123="","",IF(D123=$Y$9,$X$3,IF(D123="TOTAL",SUM($V$17:V122),V122)))</f>
        <v/>
      </c>
      <c r="W123" s="33" t="str">
        <f>IF(D123="","",IF(D123="TOTAL",SUM($W$17:W122),(SUM(AG124:AH124))))</f>
        <v/>
      </c>
      <c r="X123" s="33">
        <f t="shared" si="95"/>
        <v>0</v>
      </c>
      <c r="Y123" s="33">
        <f t="shared" si="96"/>
        <v>0</v>
      </c>
      <c r="Z123" s="142"/>
      <c r="AA123" s="141"/>
      <c r="AB123" s="35" t="str">
        <f t="shared" si="97"/>
        <v/>
      </c>
      <c r="AC123" s="35" t="str">
        <f t="shared" si="98"/>
        <v/>
      </c>
      <c r="AE123" s="7" t="str">
        <f t="shared" si="80"/>
        <v/>
      </c>
      <c r="AF123" s="7" t="str">
        <f t="shared" si="81"/>
        <v/>
      </c>
      <c r="AG123" s="7" t="str">
        <f t="shared" si="82"/>
        <v/>
      </c>
      <c r="AH123" s="7">
        <f t="shared" si="83"/>
        <v>0</v>
      </c>
      <c r="AJ123" s="7" t="str">
        <f t="shared" si="84"/>
        <v/>
      </c>
      <c r="AK123" s="7" t="str">
        <f t="shared" si="85"/>
        <v/>
      </c>
      <c r="AL123" s="7" t="str">
        <f t="shared" si="71"/>
        <v/>
      </c>
      <c r="AM123" s="7" t="str">
        <f t="shared" si="86"/>
        <v/>
      </c>
      <c r="AP123" s="2">
        <v>46023</v>
      </c>
      <c r="AQ123" s="3" t="str">
        <f t="shared" si="49"/>
        <v>Jan-2026</v>
      </c>
      <c r="AR123" s="7">
        <v>58</v>
      </c>
      <c r="AS123" s="7">
        <f t="shared" si="48"/>
        <v>10</v>
      </c>
      <c r="AU123" s="7">
        <f t="shared" si="62"/>
        <v>0</v>
      </c>
      <c r="AV123" s="8">
        <f t="shared" si="63"/>
        <v>0.1</v>
      </c>
      <c r="BA123" s="7">
        <f t="shared" si="64"/>
        <v>0</v>
      </c>
      <c r="BB123" s="64" t="str">
        <f t="shared" si="50"/>
        <v>Jan-2026</v>
      </c>
      <c r="BC123" s="9">
        <v>0</v>
      </c>
    </row>
    <row r="124" spans="2:55" ht="28.5" customHeight="1" x14ac:dyDescent="0.25">
      <c r="B124" s="34" t="str">
        <f t="shared" si="76"/>
        <v/>
      </c>
      <c r="C124" s="28" t="str">
        <f t="shared" si="87"/>
        <v/>
      </c>
      <c r="D124" s="34" t="str">
        <f t="shared" si="88"/>
        <v/>
      </c>
      <c r="E124" s="34" t="str">
        <f t="shared" si="65"/>
        <v/>
      </c>
      <c r="F124" s="34" t="str">
        <f>IF(D124="","",IF(D124=$N$10,$O$7,IF(E124="JUL",MROUND(ROUND(1.03*F123,0),100),IF(D124="TOTAL",SUM($F$17:F123),F123))))</f>
        <v/>
      </c>
      <c r="G124" s="34" t="str">
        <f>IF(D124="","",IF(D124="TOTAL",SUM($G$17:G123),(ROUND(F124*AJ124/100,0))))</f>
        <v/>
      </c>
      <c r="H124" s="34" t="str">
        <f>IF(D124="","",IF(D124="TOTAL",SUM($H$17:H123),(ROUND(F124*AK124/100,0))))</f>
        <v/>
      </c>
      <c r="I124" s="75">
        <f t="shared" si="89"/>
        <v>0</v>
      </c>
      <c r="J124" s="75"/>
      <c r="K124" s="34" t="str">
        <f>IF(D124="","",IF(D124=$O$10,$O$8,IF(E124="JUL",MROUND(ROUND(1.03*K123,0),100),IF(D124="TOTAL",SUM($K$17:K123),K123))))</f>
        <v/>
      </c>
      <c r="L124" s="34" t="str">
        <f>IF(D124="","",IF(D124="TOTAL",SUM($L$17:L123),(ROUND(K124*AJ124/100,0))))</f>
        <v/>
      </c>
      <c r="M124" s="34" t="str">
        <f>IF(D124="","",IF(D124="TOTAL",SUM($M$17:M123),(ROUND(K124*AK124/100,0))))</f>
        <v/>
      </c>
      <c r="N124" s="33">
        <f t="shared" si="90"/>
        <v>0</v>
      </c>
      <c r="O124" s="34" t="str">
        <f t="shared" si="91"/>
        <v/>
      </c>
      <c r="P124" s="34" t="str">
        <f t="shared" si="92"/>
        <v/>
      </c>
      <c r="Q124" s="34" t="str">
        <f t="shared" si="93"/>
        <v/>
      </c>
      <c r="R124" s="26"/>
      <c r="S124" s="33">
        <f t="shared" si="94"/>
        <v>0</v>
      </c>
      <c r="T124" s="27" t="str">
        <f>IF(D124="","",IF(D124="TOTAL",SUM($T$17:T123),IF($U$8="YES",BA124,BD124)))</f>
        <v/>
      </c>
      <c r="U124" s="34" t="str">
        <f>IF(D124="","",IF(D124="TOTAL",SUM($U$17:U123),(ROUND(S124*AM124,0))))</f>
        <v/>
      </c>
      <c r="V124" s="26" t="str">
        <f>IF(D124="","",IF(D124=$Y$9,$X$3,IF(D124="TOTAL",SUM($V$17:V123),V123)))</f>
        <v/>
      </c>
      <c r="W124" s="33" t="str">
        <f>IF(D124="","",IF(D124="TOTAL",SUM($W$17:W123),(SUM(AG125:AH125))))</f>
        <v/>
      </c>
      <c r="X124" s="33">
        <f t="shared" si="95"/>
        <v>0</v>
      </c>
      <c r="Y124" s="33">
        <f t="shared" si="96"/>
        <v>0</v>
      </c>
      <c r="Z124" s="142"/>
      <c r="AA124" s="141"/>
      <c r="AB124" s="35" t="str">
        <f t="shared" si="97"/>
        <v/>
      </c>
      <c r="AC124" s="35" t="str">
        <f t="shared" si="98"/>
        <v/>
      </c>
      <c r="AE124" s="7" t="str">
        <f t="shared" si="80"/>
        <v/>
      </c>
      <c r="AF124" s="7" t="str">
        <f t="shared" si="81"/>
        <v/>
      </c>
      <c r="AG124" s="7" t="str">
        <f t="shared" si="82"/>
        <v/>
      </c>
      <c r="AH124" s="7">
        <f t="shared" si="83"/>
        <v>0</v>
      </c>
      <c r="AJ124" s="7" t="str">
        <f t="shared" si="84"/>
        <v/>
      </c>
      <c r="AK124" s="7" t="str">
        <f t="shared" si="85"/>
        <v/>
      </c>
      <c r="AL124" s="7" t="str">
        <f t="shared" si="71"/>
        <v/>
      </c>
      <c r="AM124" s="7" t="str">
        <f t="shared" si="86"/>
        <v/>
      </c>
      <c r="AP124" s="2">
        <v>46054</v>
      </c>
      <c r="AQ124" s="3" t="str">
        <f t="shared" si="49"/>
        <v>Feb-2026</v>
      </c>
      <c r="AR124" s="7">
        <v>58</v>
      </c>
      <c r="AS124" s="7">
        <f t="shared" si="48"/>
        <v>10</v>
      </c>
      <c r="AU124" s="7">
        <f t="shared" si="62"/>
        <v>0</v>
      </c>
      <c r="AV124" s="8">
        <f t="shared" si="63"/>
        <v>0.1</v>
      </c>
      <c r="BA124" s="7">
        <f t="shared" si="64"/>
        <v>0</v>
      </c>
      <c r="BB124" s="64" t="str">
        <f t="shared" si="50"/>
        <v>Feb-2026</v>
      </c>
      <c r="BC124" s="9">
        <v>0</v>
      </c>
    </row>
    <row r="125" spans="2:55" ht="28.5" customHeight="1" x14ac:dyDescent="0.25">
      <c r="B125" s="34" t="str">
        <f t="shared" si="76"/>
        <v/>
      </c>
      <c r="C125" s="28" t="str">
        <f t="shared" ref="C125" si="99">IFERROR(IF(AB125="","",IF(DATE(YEAR(AB125),MONTH(AB125),DAY(AB125))=DATE(YEAR($N$9),MONTH($N$9)+1,DAY($N$9)),"TOTAL",IF(AB125&gt;$N$9,"",AB125))),"")</f>
        <v/>
      </c>
      <c r="D125" s="34" t="str">
        <f t="shared" ref="D125" si="100">TEXT(C125,"mmm-yyyy")</f>
        <v/>
      </c>
      <c r="E125" s="34" t="str">
        <f t="shared" ref="E125" si="101">TEXT(D125,"mmm")</f>
        <v/>
      </c>
      <c r="F125" s="34" t="str">
        <f>IF(D125="","",IF(E125="JUL",MROUND(ROUND(1.03*F124,0),100),IF(D125="TOTAL",SUM($F$17:F124),F124)))</f>
        <v/>
      </c>
      <c r="G125" s="34" t="str">
        <f>IF(D125="","",IF(D125="TOTAL",SUM($G$17:G124),(ROUND(F125*AJ125/100,0))))</f>
        <v/>
      </c>
      <c r="H125" s="34" t="str">
        <f>IF(D125="","",IF(D125="TOTAL",SUM($H$17:H124),(ROUND(F125*AK125/100,0))))</f>
        <v/>
      </c>
      <c r="I125" s="75">
        <f t="shared" ref="I125" si="102">SUM(F125:H125)</f>
        <v>0</v>
      </c>
      <c r="J125" s="75"/>
      <c r="K125" s="34" t="str">
        <f>IF(D125="","",IF(E125="JUL",MROUND(ROUND(1.03*K124,0),100),IF(D125="TOTAL",SUM($K$17:K124),K124)))</f>
        <v/>
      </c>
      <c r="L125" s="34" t="str">
        <f>IF(D125="","",IF(D125="TOTAL",SUM($L$17:L124),(ROUND(K125*AJ125/100,0))))</f>
        <v/>
      </c>
      <c r="M125" s="34" t="str">
        <f>IF(D125="","",IF(D125="TOTAL",SUM($M$17:M124),(ROUND(K125*AK125/100,0))))</f>
        <v/>
      </c>
      <c r="N125" s="33">
        <f t="shared" ref="N125" si="103">IFERROR(SUM(K125:M125),"")</f>
        <v>0</v>
      </c>
      <c r="O125" s="34" t="str">
        <f t="shared" ref="O125" si="104">IFERROR(MIN(F125-K125),"")</f>
        <v/>
      </c>
      <c r="P125" s="34" t="str">
        <f t="shared" ref="P125" si="105">IFERROR(MIN(G125-L125),"")</f>
        <v/>
      </c>
      <c r="Q125" s="34" t="str">
        <f t="shared" ref="Q125" si="106">IFERROR(MIN(H125-M125),"")</f>
        <v/>
      </c>
      <c r="R125" s="26"/>
      <c r="S125" s="33">
        <f t="shared" ref="S125" si="107">IFERROR(SUM(O125:R125),"")</f>
        <v>0</v>
      </c>
      <c r="T125" s="27" t="str">
        <f>IF(D125="","",IF(D125="TOTAL",SUM($T$17:T124),IF($U$8="YES",BA125,BD125)))</f>
        <v/>
      </c>
      <c r="U125" s="34" t="str">
        <f>IF(D125="","",IF(D125="TOTAL",SUM($U$17:U124),(ROUND(S125*AM125,0))))</f>
        <v/>
      </c>
      <c r="V125" s="26" t="str">
        <f>IF(D125="","",IF(E125="mar",$X$3,IF(D125="TOTAL",SUM($V$17:V124),V124)))</f>
        <v/>
      </c>
      <c r="W125" s="33" t="str">
        <f>IF(D125="","",IF(D125="TOTAL",SUM($W$17:W124),(SUM(AG126:AH126))))</f>
        <v/>
      </c>
      <c r="X125" s="33">
        <f t="shared" ref="X125" si="108">IFERROR(SUM(T125:W125),"")</f>
        <v>0</v>
      </c>
      <c r="Y125" s="33">
        <f t="shared" ref="Y125" si="109">S125-X125</f>
        <v>0</v>
      </c>
      <c r="Z125" s="142"/>
      <c r="AA125" s="141"/>
      <c r="AB125" s="35" t="str">
        <f t="shared" si="97"/>
        <v/>
      </c>
      <c r="AC125" s="35" t="str">
        <f t="shared" si="98"/>
        <v/>
      </c>
      <c r="AE125" s="7" t="str">
        <f t="shared" si="80"/>
        <v/>
      </c>
      <c r="AF125" s="7" t="str">
        <f t="shared" si="81"/>
        <v/>
      </c>
      <c r="AG125" s="7" t="str">
        <f t="shared" si="82"/>
        <v/>
      </c>
      <c r="AH125" s="7">
        <f t="shared" si="83"/>
        <v>0</v>
      </c>
      <c r="AJ125" s="7" t="str">
        <f t="shared" si="84"/>
        <v/>
      </c>
      <c r="AK125" s="7" t="str">
        <f t="shared" si="85"/>
        <v/>
      </c>
      <c r="AL125" s="7" t="str">
        <f t="shared" si="71"/>
        <v/>
      </c>
      <c r="AM125" s="7" t="str">
        <f t="shared" si="86"/>
        <v/>
      </c>
      <c r="AP125" s="41">
        <v>46082</v>
      </c>
      <c r="AQ125" s="3" t="str">
        <f t="shared" si="49"/>
        <v>Mar-2026</v>
      </c>
      <c r="AR125" s="7">
        <v>58</v>
      </c>
      <c r="AS125" s="7">
        <f t="shared" si="48"/>
        <v>10</v>
      </c>
      <c r="AU125" s="7">
        <f t="shared" si="62"/>
        <v>0</v>
      </c>
      <c r="AV125" s="8">
        <f t="shared" si="63"/>
        <v>0.1</v>
      </c>
      <c r="BA125" s="7">
        <f t="shared" si="64"/>
        <v>0</v>
      </c>
      <c r="BB125" s="64" t="str">
        <f t="shared" si="50"/>
        <v>Mar-2026</v>
      </c>
      <c r="BC125" s="9">
        <v>0</v>
      </c>
    </row>
    <row r="126" spans="2:55" ht="28.5" customHeight="1" x14ac:dyDescent="0.25">
      <c r="B126" s="34" t="str">
        <f t="shared" si="76"/>
        <v/>
      </c>
      <c r="C126" s="28" t="str">
        <f t="shared" ref="C126:C148" si="110">IFERROR(IF(AB126="","",IF(DATE(YEAR(AB126),MONTH(AB126),DAY(AB126))=DATE(YEAR($N$9),MONTH($N$9)+1,DAY($N$9)),"TOTAL",IF(AB126&gt;$N$9,"",AB126))),"")</f>
        <v/>
      </c>
      <c r="D126" s="34" t="str">
        <f t="shared" ref="D126:D148" si="111">TEXT(C126,"mmm-yyyy")</f>
        <v/>
      </c>
      <c r="E126" s="34" t="str">
        <f t="shared" ref="E126:E148" si="112">TEXT(D126,"mmm")</f>
        <v/>
      </c>
      <c r="F126" s="34" t="str">
        <f>IF(D126="","",IF(E126="JUL",MROUND(ROUND(1.03*F125,0),100),IF(D126="TOTAL",SUM($F$17:F125),F125)))</f>
        <v/>
      </c>
      <c r="G126" s="34" t="str">
        <f>IF(D126="","",IF(D126="TOTAL",SUM($G$17:G125),(ROUND(F126*AJ126/100,0))))</f>
        <v/>
      </c>
      <c r="H126" s="34" t="str">
        <f>IF(D126="","",IF(D126="TOTAL",SUM($H$17:H125),(ROUND(F126*AK126/100,0))))</f>
        <v/>
      </c>
      <c r="I126" s="75">
        <f t="shared" ref="I126:I148" si="113">SUM(F126:H126)</f>
        <v>0</v>
      </c>
      <c r="J126" s="75"/>
      <c r="K126" s="34" t="str">
        <f>IF(D126="","",IF(E126="JUL",MROUND(ROUND(1.03*K125,0),100),IF(D126="TOTAL",SUM($K$17:K125),K125)))</f>
        <v/>
      </c>
      <c r="L126" s="34" t="str">
        <f>IF(D126="","",IF(D126="TOTAL",SUM($L$17:L125),(ROUND(K126*AJ126/100,0))))</f>
        <v/>
      </c>
      <c r="M126" s="34" t="str">
        <f>IF(D126="","",IF(D126="TOTAL",SUM($M$17:M125),(ROUND(K126*AK126/100,0))))</f>
        <v/>
      </c>
      <c r="N126" s="33">
        <f t="shared" ref="N126:N148" si="114">IFERROR(SUM(K126:M126),"")</f>
        <v>0</v>
      </c>
      <c r="O126" s="34" t="str">
        <f t="shared" ref="O126:O148" si="115">IFERROR(MIN(F126-K126),"")</f>
        <v/>
      </c>
      <c r="P126" s="34" t="str">
        <f t="shared" ref="P126:P148" si="116">IFERROR(MIN(G126-L126),"")</f>
        <v/>
      </c>
      <c r="Q126" s="34" t="str">
        <f t="shared" ref="Q126:Q148" si="117">IFERROR(MIN(H126-M126),"")</f>
        <v/>
      </c>
      <c r="R126" s="26"/>
      <c r="S126" s="33">
        <f t="shared" ref="S126:S148" si="118">IFERROR(SUM(O126:R126),"")</f>
        <v>0</v>
      </c>
      <c r="T126" s="27" t="str">
        <f>IF(D126="","",IF(D126="TOTAL",SUM($T$17:T125),IF($U$8="YES",BA126,BD126)))</f>
        <v/>
      </c>
      <c r="U126" s="34" t="str">
        <f>IF(D126="","",IF(D126="TOTAL",SUM($U$17:U125),(ROUND(S126*AM126,0))))</f>
        <v/>
      </c>
      <c r="V126" s="26" t="str">
        <f>IF(D126="","",IF(E126="mar",$X$3,IF(D126="TOTAL",SUM($V$17:V125),V125)))</f>
        <v/>
      </c>
      <c r="W126" s="33" t="str">
        <f>IF(D126="","",IF(D126="TOTAL",SUM($W$17:W125),(SUM(AG127:AH127))))</f>
        <v/>
      </c>
      <c r="X126" s="33">
        <f t="shared" ref="X126:X148" si="119">IFERROR(SUM(T126:W126),"")</f>
        <v>0</v>
      </c>
      <c r="Y126" s="33">
        <f t="shared" ref="Y126:Y148" si="120">S126-X126</f>
        <v>0</v>
      </c>
      <c r="AB126" s="35" t="str">
        <f t="shared" ref="AB126:AB148" si="121">IFERROR(DATE(YEAR(C125),MONTH(C125)+1,DAY(C125)),"")</f>
        <v/>
      </c>
      <c r="AC126" s="35" t="str">
        <f t="shared" ref="AC126:AC148" si="122">IFERROR(IF(AB126="","",IF(DATE(YEAR(AB126),MONTH(AB126),DAY(AB126))=DATE(YEAR($N$9),MONTH($N$9)+1,DAY($N$9)),"TOTAL",IF(AB126&gt;$N$9,"",AB126))),"")</f>
        <v/>
      </c>
      <c r="AE126" s="7" t="str">
        <f t="shared" ref="AE126:AE148" si="123">IFERROR(VLOOKUP(D126,$AQ$15:$BE$211,8,0),"")</f>
        <v/>
      </c>
      <c r="AF126" s="7" t="str">
        <f t="shared" si="81"/>
        <v/>
      </c>
      <c r="AG126" s="7" t="str">
        <f t="shared" ref="AG126:AG148" si="124">IFERROR(ROUND(O126/31*AN126,0),"")</f>
        <v/>
      </c>
      <c r="AH126" s="7">
        <f t="shared" ref="AH126:AH148" si="125">IFERROR(ROUND(S126/31*AO126,0),"")</f>
        <v>0</v>
      </c>
      <c r="AJ126" s="7" t="str">
        <f t="shared" ref="AJ126:AJ148" si="126">IFERROR(VLOOKUP(D126,$AQ$15:$AR$211,2,0),"")</f>
        <v/>
      </c>
      <c r="AK126" s="7" t="str">
        <f t="shared" ref="AK126:AK148" si="127">IFERROR(VLOOKUP(D126,$AQ$15:$AAT$211,3,0),"")</f>
        <v/>
      </c>
      <c r="AL126" s="7" t="str">
        <f t="shared" ref="AL126:AL148" si="128">IFERROR(VLOOKUP(D126,$AQ$15:$AAU$211,5,0),"")</f>
        <v/>
      </c>
      <c r="AM126" s="7" t="str">
        <f t="shared" ref="AM126:AM148" si="129">IFERROR(VLOOKUP(D126,$AQ$15:$AAU$211,6,0),"")</f>
        <v/>
      </c>
      <c r="AP126" s="41">
        <v>46113</v>
      </c>
      <c r="AQ126" s="3" t="str">
        <f t="shared" si="49"/>
        <v>Apr-2026</v>
      </c>
      <c r="AR126" s="7">
        <v>58</v>
      </c>
      <c r="AS126" s="7">
        <f t="shared" si="48"/>
        <v>10</v>
      </c>
      <c r="AV126" s="8">
        <f t="shared" si="63"/>
        <v>0.1</v>
      </c>
      <c r="BA126" s="7">
        <f t="shared" si="64"/>
        <v>0</v>
      </c>
      <c r="BB126" s="64" t="str">
        <f t="shared" si="50"/>
        <v>Apr-2026</v>
      </c>
    </row>
    <row r="127" spans="2:55" ht="28.5" customHeight="1" x14ac:dyDescent="0.25">
      <c r="B127" s="34" t="str">
        <f t="shared" si="76"/>
        <v/>
      </c>
      <c r="C127" s="28" t="str">
        <f t="shared" si="110"/>
        <v/>
      </c>
      <c r="D127" s="34" t="str">
        <f t="shared" si="111"/>
        <v/>
      </c>
      <c r="E127" s="34" t="str">
        <f t="shared" si="112"/>
        <v/>
      </c>
      <c r="F127" s="34" t="str">
        <f>IF(D127="","",IF(E127="JUL",MROUND(ROUND(1.03*F126,0),100),IF(D127="TOTAL",SUM($F$17:F126),F126)))</f>
        <v/>
      </c>
      <c r="G127" s="34" t="str">
        <f>IF(D127="","",IF(D127="TOTAL",SUM($G$17:G126),(ROUND(F127*AJ127/100,0))))</f>
        <v/>
      </c>
      <c r="H127" s="34" t="str">
        <f>IF(D127="","",IF(D127="TOTAL",SUM($H$17:H126),(ROUND(F127*AK127/100,0))))</f>
        <v/>
      </c>
      <c r="I127" s="75">
        <f t="shared" si="113"/>
        <v>0</v>
      </c>
      <c r="J127" s="75"/>
      <c r="K127" s="34" t="str">
        <f>IF(D127="","",IF(E127="JUL",MROUND(ROUND(1.03*K126,0),100),IF(D127="TOTAL",SUM($K$17:K126),K126)))</f>
        <v/>
      </c>
      <c r="L127" s="34" t="str">
        <f>IF(D127="","",IF(D127="TOTAL",SUM($L$17:L126),(ROUND(K127*AJ127/100,0))))</f>
        <v/>
      </c>
      <c r="M127" s="34" t="str">
        <f>IF(D127="","",IF(D127="TOTAL",SUM($M$17:M126),(ROUND(K127*AK127/100,0))))</f>
        <v/>
      </c>
      <c r="N127" s="33">
        <f t="shared" si="114"/>
        <v>0</v>
      </c>
      <c r="O127" s="34" t="str">
        <f t="shared" si="115"/>
        <v/>
      </c>
      <c r="P127" s="34" t="str">
        <f t="shared" si="116"/>
        <v/>
      </c>
      <c r="Q127" s="34" t="str">
        <f t="shared" si="117"/>
        <v/>
      </c>
      <c r="R127" s="26"/>
      <c r="S127" s="33">
        <f t="shared" si="118"/>
        <v>0</v>
      </c>
      <c r="T127" s="27" t="str">
        <f>IF(D127="","",IF(D127="TOTAL",SUM($T$17:T126),IF($U$8="YES",BA127,BD127)))</f>
        <v/>
      </c>
      <c r="U127" s="34" t="str">
        <f>IF(D127="","",IF(D127="TOTAL",SUM($U$17:U126),(ROUND(S127*AM127,0))))</f>
        <v/>
      </c>
      <c r="V127" s="26" t="str">
        <f>IF(D127="","",IF(E127="mar",$X$3,IF(D127="TOTAL",SUM($V$17:V126),V126)))</f>
        <v/>
      </c>
      <c r="W127" s="33" t="str">
        <f>IF(D127="","",IF(D127="TOTAL",SUM($W$17:W126),(SUM(AG128:AH128))))</f>
        <v/>
      </c>
      <c r="X127" s="33">
        <f t="shared" si="119"/>
        <v>0</v>
      </c>
      <c r="Y127" s="33">
        <f t="shared" si="120"/>
        <v>0</v>
      </c>
      <c r="AB127" s="35" t="str">
        <f t="shared" si="121"/>
        <v/>
      </c>
      <c r="AC127" s="35" t="str">
        <f t="shared" si="122"/>
        <v/>
      </c>
      <c r="AE127" s="7" t="str">
        <f t="shared" si="123"/>
        <v/>
      </c>
      <c r="AF127" s="7" t="str">
        <f t="shared" si="81"/>
        <v/>
      </c>
      <c r="AG127" s="7" t="str">
        <f t="shared" si="124"/>
        <v/>
      </c>
      <c r="AH127" s="7">
        <f t="shared" si="125"/>
        <v>0</v>
      </c>
      <c r="AJ127" s="7" t="str">
        <f t="shared" si="126"/>
        <v/>
      </c>
      <c r="AK127" s="7" t="str">
        <f t="shared" si="127"/>
        <v/>
      </c>
      <c r="AL127" s="7" t="str">
        <f t="shared" si="128"/>
        <v/>
      </c>
      <c r="AM127" s="7" t="str">
        <f t="shared" si="129"/>
        <v/>
      </c>
      <c r="AP127" s="41">
        <v>46143</v>
      </c>
      <c r="AQ127" s="3" t="str">
        <f t="shared" si="49"/>
        <v>May-2026</v>
      </c>
      <c r="AR127" s="7">
        <v>58</v>
      </c>
      <c r="AS127" s="7">
        <f t="shared" si="48"/>
        <v>10</v>
      </c>
      <c r="AV127" s="8">
        <f t="shared" si="63"/>
        <v>0.1</v>
      </c>
      <c r="BA127" s="7">
        <f t="shared" si="64"/>
        <v>0</v>
      </c>
      <c r="BB127" s="64" t="str">
        <f t="shared" si="50"/>
        <v>May-2026</v>
      </c>
    </row>
    <row r="128" spans="2:55" ht="28.5" customHeight="1" x14ac:dyDescent="0.25">
      <c r="B128" s="34" t="str">
        <f t="shared" si="76"/>
        <v/>
      </c>
      <c r="C128" s="28" t="str">
        <f t="shared" si="110"/>
        <v/>
      </c>
      <c r="D128" s="34" t="str">
        <f t="shared" si="111"/>
        <v/>
      </c>
      <c r="E128" s="34" t="str">
        <f t="shared" si="112"/>
        <v/>
      </c>
      <c r="F128" s="34" t="str">
        <f>IF(D128="","",IF(E128="JUL",MROUND(ROUND(1.03*F127,0),100),IF(D128="TOTAL",SUM($F$17:F127),F127)))</f>
        <v/>
      </c>
      <c r="G128" s="34" t="str">
        <f>IF(D128="","",IF(D128="TOTAL",SUM($G$17:G127),(ROUND(F128*AJ128/100,0))))</f>
        <v/>
      </c>
      <c r="H128" s="34" t="str">
        <f>IF(D128="","",IF(D128="TOTAL",SUM($H$17:H127),(ROUND(F128*AK128/100,0))))</f>
        <v/>
      </c>
      <c r="I128" s="75">
        <f t="shared" si="113"/>
        <v>0</v>
      </c>
      <c r="J128" s="75"/>
      <c r="K128" s="34" t="str">
        <f>IF(D128="","",IF(E128="JUL",MROUND(ROUND(1.03*K127,0),100),IF(D128="TOTAL",SUM($K$17:K127),K127)))</f>
        <v/>
      </c>
      <c r="L128" s="34" t="str">
        <f>IF(D128="","",IF(D128="TOTAL",SUM($L$17:L127),(ROUND(K128*AJ128/100,0))))</f>
        <v/>
      </c>
      <c r="M128" s="34" t="str">
        <f>IF(D128="","",IF(D128="TOTAL",SUM($M$17:M127),(ROUND(K128*AK128/100,0))))</f>
        <v/>
      </c>
      <c r="N128" s="33">
        <f t="shared" si="114"/>
        <v>0</v>
      </c>
      <c r="O128" s="34" t="str">
        <f t="shared" si="115"/>
        <v/>
      </c>
      <c r="P128" s="34" t="str">
        <f t="shared" si="116"/>
        <v/>
      </c>
      <c r="Q128" s="34" t="str">
        <f t="shared" si="117"/>
        <v/>
      </c>
      <c r="R128" s="26"/>
      <c r="S128" s="33">
        <f t="shared" si="118"/>
        <v>0</v>
      </c>
      <c r="T128" s="27" t="str">
        <f>IF(D128="","",IF(D128="TOTAL",SUM($T$17:T127),IF($U$8="YES",BA128,BD128)))</f>
        <v/>
      </c>
      <c r="U128" s="34" t="str">
        <f>IF(D128="","",IF(D128="TOTAL",SUM($U$17:U127),(ROUND(S128*AM128,0))))</f>
        <v/>
      </c>
      <c r="V128" s="26" t="str">
        <f>IF(D128="","",IF(E128="mar",$X$3,IF(D128="TOTAL",SUM($V$17:V127),V127)))</f>
        <v/>
      </c>
      <c r="W128" s="33" t="str">
        <f>IF(D128="","",IF(D128="TOTAL",SUM($W$17:W127),(SUM(AG129:AH129))))</f>
        <v/>
      </c>
      <c r="X128" s="33">
        <f t="shared" si="119"/>
        <v>0</v>
      </c>
      <c r="Y128" s="33">
        <f t="shared" si="120"/>
        <v>0</v>
      </c>
      <c r="AB128" s="35" t="str">
        <f t="shared" si="121"/>
        <v/>
      </c>
      <c r="AC128" s="35" t="str">
        <f t="shared" si="122"/>
        <v/>
      </c>
      <c r="AE128" s="7" t="str">
        <f t="shared" si="123"/>
        <v/>
      </c>
      <c r="AF128" s="7" t="str">
        <f t="shared" si="81"/>
        <v/>
      </c>
      <c r="AG128" s="7" t="str">
        <f t="shared" si="124"/>
        <v/>
      </c>
      <c r="AH128" s="7">
        <f t="shared" si="125"/>
        <v>0</v>
      </c>
      <c r="AJ128" s="7" t="str">
        <f t="shared" si="126"/>
        <v/>
      </c>
      <c r="AK128" s="7" t="str">
        <f t="shared" si="127"/>
        <v/>
      </c>
      <c r="AL128" s="7" t="str">
        <f t="shared" si="128"/>
        <v/>
      </c>
      <c r="AM128" s="7" t="str">
        <f t="shared" si="129"/>
        <v/>
      </c>
      <c r="AP128" s="41">
        <v>46174</v>
      </c>
      <c r="AQ128" s="3" t="str">
        <f t="shared" si="49"/>
        <v>Jun-2026</v>
      </c>
      <c r="AR128" s="7">
        <v>58</v>
      </c>
      <c r="AS128" s="7">
        <f t="shared" si="48"/>
        <v>10</v>
      </c>
      <c r="AV128" s="8">
        <f t="shared" si="63"/>
        <v>0.1</v>
      </c>
      <c r="BA128" s="7">
        <f t="shared" si="64"/>
        <v>0</v>
      </c>
      <c r="BB128" s="64" t="str">
        <f t="shared" si="50"/>
        <v>Jun-2026</v>
      </c>
    </row>
    <row r="129" spans="2:54" ht="28.5" customHeight="1" x14ac:dyDescent="0.25">
      <c r="B129" s="34" t="str">
        <f t="shared" si="76"/>
        <v/>
      </c>
      <c r="C129" s="28" t="str">
        <f t="shared" si="110"/>
        <v/>
      </c>
      <c r="D129" s="34" t="str">
        <f t="shared" si="111"/>
        <v/>
      </c>
      <c r="E129" s="34" t="str">
        <f t="shared" si="112"/>
        <v/>
      </c>
      <c r="F129" s="34" t="str">
        <f>IF(D129="","",IF(E129="JUL",MROUND(ROUND(1.03*F128,0),100),IF(D129="TOTAL",SUM($F$17:F128),F128)))</f>
        <v/>
      </c>
      <c r="G129" s="34" t="str">
        <f>IF(D129="","",IF(D129="TOTAL",SUM($G$17:G128),(ROUND(F129*AJ129/100,0))))</f>
        <v/>
      </c>
      <c r="H129" s="34" t="str">
        <f>IF(D129="","",IF(D129="TOTAL",SUM($H$17:H128),(ROUND(F129*AK129/100,0))))</f>
        <v/>
      </c>
      <c r="I129" s="75">
        <f t="shared" si="113"/>
        <v>0</v>
      </c>
      <c r="J129" s="75"/>
      <c r="K129" s="34" t="str">
        <f>IF(D129="","",IF(E129="JUL",MROUND(ROUND(1.03*K128,0),100),IF(D129="TOTAL",SUM($K$17:K128),K128)))</f>
        <v/>
      </c>
      <c r="L129" s="34" t="str">
        <f>IF(D129="","",IF(D129="TOTAL",SUM($L$17:L128),(ROUND(K129*AJ129/100,0))))</f>
        <v/>
      </c>
      <c r="M129" s="34" t="str">
        <f>IF(D129="","",IF(D129="TOTAL",SUM($M$17:M128),(ROUND(K129*AK129/100,0))))</f>
        <v/>
      </c>
      <c r="N129" s="33">
        <f t="shared" si="114"/>
        <v>0</v>
      </c>
      <c r="O129" s="34" t="str">
        <f t="shared" si="115"/>
        <v/>
      </c>
      <c r="P129" s="34" t="str">
        <f t="shared" si="116"/>
        <v/>
      </c>
      <c r="Q129" s="34" t="str">
        <f t="shared" si="117"/>
        <v/>
      </c>
      <c r="R129" s="26"/>
      <c r="S129" s="33">
        <f t="shared" si="118"/>
        <v>0</v>
      </c>
      <c r="T129" s="27" t="str">
        <f>IF(D129="","",IF(D129="TOTAL",SUM($T$17:T128),IF($U$8="YES",BA129,BD129)))</f>
        <v/>
      </c>
      <c r="U129" s="34" t="str">
        <f>IF(D129="","",IF(D129="TOTAL",SUM($U$17:U128),(ROUND(S129*AM129,0))))</f>
        <v/>
      </c>
      <c r="V129" s="26" t="str">
        <f>IF(D129="","",IF(E129="mar",$X$3,IF(D129="TOTAL",SUM($V$17:V128),V128)))</f>
        <v/>
      </c>
      <c r="W129" s="33" t="str">
        <f>IF(D129="","",IF(D129="TOTAL",SUM($W$17:W128),(SUM(AG130:AH130))))</f>
        <v/>
      </c>
      <c r="X129" s="33">
        <f t="shared" si="119"/>
        <v>0</v>
      </c>
      <c r="Y129" s="33">
        <f t="shared" si="120"/>
        <v>0</v>
      </c>
      <c r="AB129" s="35" t="str">
        <f t="shared" si="121"/>
        <v/>
      </c>
      <c r="AC129" s="35" t="str">
        <f t="shared" si="122"/>
        <v/>
      </c>
      <c r="AE129" s="7" t="str">
        <f t="shared" si="123"/>
        <v/>
      </c>
      <c r="AF129" s="7" t="str">
        <f t="shared" si="81"/>
        <v/>
      </c>
      <c r="AG129" s="7" t="str">
        <f t="shared" si="124"/>
        <v/>
      </c>
      <c r="AH129" s="7">
        <f t="shared" si="125"/>
        <v>0</v>
      </c>
      <c r="AJ129" s="7" t="str">
        <f t="shared" si="126"/>
        <v/>
      </c>
      <c r="AK129" s="7" t="str">
        <f t="shared" si="127"/>
        <v/>
      </c>
      <c r="AL129" s="7" t="str">
        <f t="shared" si="128"/>
        <v/>
      </c>
      <c r="AM129" s="7" t="str">
        <f t="shared" si="129"/>
        <v/>
      </c>
      <c r="AP129" s="41">
        <v>46204</v>
      </c>
      <c r="AQ129" s="3" t="str">
        <f t="shared" si="49"/>
        <v>Jul-2026</v>
      </c>
      <c r="AR129" s="7">
        <v>58</v>
      </c>
      <c r="AS129" s="7">
        <f t="shared" si="48"/>
        <v>10</v>
      </c>
      <c r="AV129" s="8">
        <f t="shared" si="63"/>
        <v>0.1</v>
      </c>
      <c r="BA129" s="7">
        <f t="shared" si="64"/>
        <v>0</v>
      </c>
      <c r="BB129" s="64" t="str">
        <f t="shared" si="50"/>
        <v>Jul-2026</v>
      </c>
    </row>
    <row r="130" spans="2:54" ht="28.5" customHeight="1" x14ac:dyDescent="0.25">
      <c r="B130" s="34" t="str">
        <f t="shared" si="76"/>
        <v/>
      </c>
      <c r="C130" s="28" t="str">
        <f t="shared" si="110"/>
        <v/>
      </c>
      <c r="D130" s="34" t="str">
        <f t="shared" si="111"/>
        <v/>
      </c>
      <c r="E130" s="34" t="str">
        <f t="shared" si="112"/>
        <v/>
      </c>
      <c r="F130" s="34" t="str">
        <f>IF(D130="","",IF(E130="JUL",MROUND(ROUND(1.03*F129,0),100),IF(D130="TOTAL",SUM($F$17:F129),F129)))</f>
        <v/>
      </c>
      <c r="G130" s="34" t="str">
        <f>IF(D130="","",IF(D130="TOTAL",SUM($G$17:G129),(ROUND(F130*AJ130/100,0))))</f>
        <v/>
      </c>
      <c r="H130" s="34" t="str">
        <f>IF(D130="","",IF(D130="TOTAL",SUM($H$17:H129),(ROUND(F130*AK130/100,0))))</f>
        <v/>
      </c>
      <c r="I130" s="75">
        <f t="shared" si="113"/>
        <v>0</v>
      </c>
      <c r="J130" s="75"/>
      <c r="K130" s="34" t="str">
        <f>IF(D130="","",IF(E130="JUL",MROUND(ROUND(1.03*K129,0),100),IF(D130="TOTAL",SUM($K$17:K129),K129)))</f>
        <v/>
      </c>
      <c r="L130" s="34" t="str">
        <f>IF(D130="","",IF(D130="TOTAL",SUM($L$17:L129),(ROUND(K130*AJ130/100,0))))</f>
        <v/>
      </c>
      <c r="M130" s="34" t="str">
        <f>IF(D130="","",IF(D130="TOTAL",SUM($M$17:M129),(ROUND(K130*AK130/100,0))))</f>
        <v/>
      </c>
      <c r="N130" s="33">
        <f t="shared" si="114"/>
        <v>0</v>
      </c>
      <c r="O130" s="34" t="str">
        <f t="shared" si="115"/>
        <v/>
      </c>
      <c r="P130" s="34" t="str">
        <f t="shared" si="116"/>
        <v/>
      </c>
      <c r="Q130" s="34" t="str">
        <f t="shared" si="117"/>
        <v/>
      </c>
      <c r="R130" s="26"/>
      <c r="S130" s="33">
        <f t="shared" si="118"/>
        <v>0</v>
      </c>
      <c r="T130" s="27" t="str">
        <f>IF(D130="","",IF(D130="TOTAL",SUM($T$17:T129),IF($U$8="YES",BA130,BD130)))</f>
        <v/>
      </c>
      <c r="U130" s="34" t="str">
        <f>IF(D130="","",IF(D130="TOTAL",SUM($U$17:U129),(ROUND(S130*AM130,0))))</f>
        <v/>
      </c>
      <c r="V130" s="26" t="str">
        <f>IF(D130="","",IF(E130="mar",$X$3,IF(D130="TOTAL",SUM($V$17:V129),V129)))</f>
        <v/>
      </c>
      <c r="W130" s="33" t="str">
        <f>IF(D130="","",IF(D130="TOTAL",SUM($W$17:W129),(SUM(AG131:AH131))))</f>
        <v/>
      </c>
      <c r="X130" s="33">
        <f t="shared" si="119"/>
        <v>0</v>
      </c>
      <c r="Y130" s="33">
        <f t="shared" si="120"/>
        <v>0</v>
      </c>
      <c r="AB130" s="35" t="str">
        <f t="shared" si="121"/>
        <v/>
      </c>
      <c r="AC130" s="35" t="str">
        <f t="shared" si="122"/>
        <v/>
      </c>
      <c r="AE130" s="7" t="str">
        <f t="shared" si="123"/>
        <v/>
      </c>
      <c r="AF130" s="7" t="str">
        <f t="shared" si="81"/>
        <v/>
      </c>
      <c r="AG130" s="7" t="str">
        <f t="shared" si="124"/>
        <v/>
      </c>
      <c r="AH130" s="7">
        <f t="shared" si="125"/>
        <v>0</v>
      </c>
      <c r="AJ130" s="7" t="str">
        <f t="shared" si="126"/>
        <v/>
      </c>
      <c r="AK130" s="7" t="str">
        <f t="shared" si="127"/>
        <v/>
      </c>
      <c r="AL130" s="7" t="str">
        <f t="shared" si="128"/>
        <v/>
      </c>
      <c r="AM130" s="7" t="str">
        <f t="shared" si="129"/>
        <v/>
      </c>
      <c r="AP130" s="41">
        <v>46235</v>
      </c>
      <c r="AQ130" s="3" t="str">
        <f t="shared" si="49"/>
        <v>Aug-2026</v>
      </c>
      <c r="AR130" s="7">
        <v>58</v>
      </c>
      <c r="AS130" s="7">
        <f t="shared" si="48"/>
        <v>10</v>
      </c>
      <c r="AV130" s="8">
        <f t="shared" si="63"/>
        <v>0.1</v>
      </c>
      <c r="BA130" s="7">
        <f t="shared" si="64"/>
        <v>0</v>
      </c>
      <c r="BB130" s="64" t="str">
        <f t="shared" si="50"/>
        <v>Aug-2026</v>
      </c>
    </row>
    <row r="131" spans="2:54" ht="28.5" customHeight="1" x14ac:dyDescent="0.25">
      <c r="B131" s="34" t="str">
        <f t="shared" si="76"/>
        <v/>
      </c>
      <c r="C131" s="28" t="str">
        <f t="shared" si="110"/>
        <v/>
      </c>
      <c r="D131" s="34" t="str">
        <f t="shared" si="111"/>
        <v/>
      </c>
      <c r="E131" s="34" t="str">
        <f t="shared" si="112"/>
        <v/>
      </c>
      <c r="F131" s="34" t="str">
        <f>IF(D131="","",IF(E131="JUL",MROUND(ROUND(1.03*F130,0),100),IF(D131="TOTAL",SUM($F$17:F130),F130)))</f>
        <v/>
      </c>
      <c r="G131" s="34" t="str">
        <f>IF(D131="","",IF(D131="TOTAL",SUM($G$17:G130),(ROUND(F131*AJ131/100,0))))</f>
        <v/>
      </c>
      <c r="H131" s="34" t="str">
        <f>IF(D131="","",IF(D131="TOTAL",SUM($H$17:H130),(ROUND(F131*AK131/100,0))))</f>
        <v/>
      </c>
      <c r="I131" s="75">
        <f t="shared" si="113"/>
        <v>0</v>
      </c>
      <c r="J131" s="75"/>
      <c r="K131" s="34" t="str">
        <f>IF(D131="","",IF(E131="JUL",MROUND(ROUND(1.03*K130,0),100),IF(D131="TOTAL",SUM($K$17:K130),K130)))</f>
        <v/>
      </c>
      <c r="L131" s="34" t="str">
        <f>IF(D131="","",IF(D131="TOTAL",SUM($L$17:L130),(ROUND(K131*AJ131/100,0))))</f>
        <v/>
      </c>
      <c r="M131" s="34" t="str">
        <f>IF(D131="","",IF(D131="TOTAL",SUM($M$17:M130),(ROUND(K131*AK131/100,0))))</f>
        <v/>
      </c>
      <c r="N131" s="33">
        <f t="shared" si="114"/>
        <v>0</v>
      </c>
      <c r="O131" s="34" t="str">
        <f t="shared" si="115"/>
        <v/>
      </c>
      <c r="P131" s="34" t="str">
        <f t="shared" si="116"/>
        <v/>
      </c>
      <c r="Q131" s="34" t="str">
        <f t="shared" si="117"/>
        <v/>
      </c>
      <c r="R131" s="26"/>
      <c r="S131" s="33">
        <f t="shared" si="118"/>
        <v>0</v>
      </c>
      <c r="T131" s="27" t="str">
        <f>IF(D131="","",IF(D131="TOTAL",SUM($T$17:T130),IF($U$8="YES",BA131,BD131)))</f>
        <v/>
      </c>
      <c r="U131" s="34" t="str">
        <f>IF(D131="","",IF(D131="TOTAL",SUM($U$17:U130),(ROUND(S131*AM131,0))))</f>
        <v/>
      </c>
      <c r="V131" s="26" t="str">
        <f>IF(D131="","",IF(E131="mar",$X$3,IF(D131="TOTAL",SUM($V$17:V130),V130)))</f>
        <v/>
      </c>
      <c r="W131" s="33" t="str">
        <f>IF(D131="","",IF(D131="TOTAL",SUM($W$17:W130),(SUM(AG132:AH132))))</f>
        <v/>
      </c>
      <c r="X131" s="33">
        <f t="shared" si="119"/>
        <v>0</v>
      </c>
      <c r="Y131" s="33">
        <f t="shared" si="120"/>
        <v>0</v>
      </c>
      <c r="AB131" s="35" t="str">
        <f t="shared" si="121"/>
        <v/>
      </c>
      <c r="AC131" s="35" t="str">
        <f t="shared" si="122"/>
        <v/>
      </c>
      <c r="AE131" s="7" t="str">
        <f t="shared" si="123"/>
        <v/>
      </c>
      <c r="AF131" s="7" t="str">
        <f t="shared" si="81"/>
        <v/>
      </c>
      <c r="AG131" s="7" t="str">
        <f t="shared" si="124"/>
        <v/>
      </c>
      <c r="AH131" s="7">
        <f t="shared" si="125"/>
        <v>0</v>
      </c>
      <c r="AJ131" s="7" t="str">
        <f t="shared" si="126"/>
        <v/>
      </c>
      <c r="AK131" s="7" t="str">
        <f t="shared" si="127"/>
        <v/>
      </c>
      <c r="AL131" s="7" t="str">
        <f t="shared" si="128"/>
        <v/>
      </c>
      <c r="AM131" s="7" t="str">
        <f t="shared" si="129"/>
        <v/>
      </c>
      <c r="AP131" s="41">
        <v>46266</v>
      </c>
      <c r="AQ131" s="3" t="str">
        <f t="shared" si="49"/>
        <v>Sep-2026</v>
      </c>
      <c r="AR131" s="7">
        <v>58</v>
      </c>
      <c r="AS131" s="7">
        <f t="shared" si="48"/>
        <v>10</v>
      </c>
      <c r="AV131" s="8">
        <f t="shared" si="63"/>
        <v>0.1</v>
      </c>
      <c r="BA131" s="7">
        <f t="shared" si="64"/>
        <v>0</v>
      </c>
      <c r="BB131" s="64" t="str">
        <f t="shared" si="50"/>
        <v>Sep-2026</v>
      </c>
    </row>
    <row r="132" spans="2:54" ht="28.5" customHeight="1" x14ac:dyDescent="0.25">
      <c r="B132" s="34" t="str">
        <f t="shared" si="76"/>
        <v/>
      </c>
      <c r="C132" s="28" t="str">
        <f t="shared" si="110"/>
        <v/>
      </c>
      <c r="D132" s="34" t="str">
        <f t="shared" si="111"/>
        <v/>
      </c>
      <c r="E132" s="34" t="str">
        <f t="shared" si="112"/>
        <v/>
      </c>
      <c r="F132" s="34" t="str">
        <f>IF(D132="","",IF(E132="JUL",MROUND(ROUND(1.03*F131,0),100),IF(D132="TOTAL",SUM($F$17:F131),F131)))</f>
        <v/>
      </c>
      <c r="G132" s="34" t="str">
        <f>IF(D132="","",IF(D132="TOTAL",SUM($G$17:G131),(ROUND(F132*AJ132/100,0))))</f>
        <v/>
      </c>
      <c r="H132" s="34" t="str">
        <f>IF(D132="","",IF(D132="TOTAL",SUM($H$17:H131),(ROUND(F132*AK132/100,0))))</f>
        <v/>
      </c>
      <c r="I132" s="75">
        <f t="shared" si="113"/>
        <v>0</v>
      </c>
      <c r="J132" s="75"/>
      <c r="K132" s="34" t="str">
        <f>IF(D132="","",IF(E132="JUL",MROUND(ROUND(1.03*K131,0),100),IF(D132="TOTAL",SUM($K$17:K131),K131)))</f>
        <v/>
      </c>
      <c r="L132" s="34" t="str">
        <f>IF(D132="","",IF(D132="TOTAL",SUM($L$17:L131),(ROUND(K132*AJ132/100,0))))</f>
        <v/>
      </c>
      <c r="M132" s="34" t="str">
        <f>IF(D132="","",IF(D132="TOTAL",SUM($M$17:M131),(ROUND(K132*AK132/100,0))))</f>
        <v/>
      </c>
      <c r="N132" s="33">
        <f t="shared" si="114"/>
        <v>0</v>
      </c>
      <c r="O132" s="34" t="str">
        <f t="shared" si="115"/>
        <v/>
      </c>
      <c r="P132" s="34" t="str">
        <f t="shared" si="116"/>
        <v/>
      </c>
      <c r="Q132" s="34" t="str">
        <f t="shared" si="117"/>
        <v/>
      </c>
      <c r="R132" s="26"/>
      <c r="S132" s="33">
        <f t="shared" si="118"/>
        <v>0</v>
      </c>
      <c r="T132" s="27" t="str">
        <f>IF(D132="","",IF(D132="TOTAL",SUM($T$17:T131),IF($U$8="YES",BA132,BD132)))</f>
        <v/>
      </c>
      <c r="U132" s="34" t="str">
        <f>IF(D132="","",IF(D132="TOTAL",SUM($U$17:U131),(ROUND(S132*AM132,0))))</f>
        <v/>
      </c>
      <c r="V132" s="26" t="str">
        <f>IF(D132="","",IF(E132="mar",$X$3,IF(D132="TOTAL",SUM($V$17:V131),V131)))</f>
        <v/>
      </c>
      <c r="W132" s="33" t="str">
        <f>IF(D132="","",IF(D132="TOTAL",SUM($W$17:W131),(SUM(AG133:AH133))))</f>
        <v/>
      </c>
      <c r="X132" s="33">
        <f t="shared" si="119"/>
        <v>0</v>
      </c>
      <c r="Y132" s="33">
        <f t="shared" si="120"/>
        <v>0</v>
      </c>
      <c r="AB132" s="35" t="str">
        <f t="shared" si="121"/>
        <v/>
      </c>
      <c r="AC132" s="35" t="str">
        <f t="shared" si="122"/>
        <v/>
      </c>
      <c r="AE132" s="7" t="str">
        <f t="shared" si="123"/>
        <v/>
      </c>
      <c r="AF132" s="7" t="str">
        <f t="shared" si="81"/>
        <v/>
      </c>
      <c r="AG132" s="7" t="str">
        <f t="shared" si="124"/>
        <v/>
      </c>
      <c r="AH132" s="7">
        <f t="shared" si="125"/>
        <v>0</v>
      </c>
      <c r="AJ132" s="7" t="str">
        <f t="shared" si="126"/>
        <v/>
      </c>
      <c r="AK132" s="7" t="str">
        <f t="shared" si="127"/>
        <v/>
      </c>
      <c r="AL132" s="7" t="str">
        <f t="shared" si="128"/>
        <v/>
      </c>
      <c r="AM132" s="7" t="str">
        <f t="shared" si="129"/>
        <v/>
      </c>
      <c r="AP132" s="41">
        <v>46296</v>
      </c>
      <c r="AQ132" s="3" t="str">
        <f t="shared" si="49"/>
        <v>Oct-2026</v>
      </c>
      <c r="AR132" s="7">
        <v>58</v>
      </c>
      <c r="AS132" s="7">
        <f t="shared" si="48"/>
        <v>10</v>
      </c>
      <c r="AV132" s="8">
        <f t="shared" si="63"/>
        <v>0.1</v>
      </c>
      <c r="BA132" s="7">
        <f t="shared" si="64"/>
        <v>0</v>
      </c>
      <c r="BB132" s="64" t="str">
        <f t="shared" si="50"/>
        <v>Oct-2026</v>
      </c>
    </row>
    <row r="133" spans="2:54" ht="28.5" customHeight="1" x14ac:dyDescent="0.25">
      <c r="B133" s="34" t="str">
        <f t="shared" si="76"/>
        <v/>
      </c>
      <c r="C133" s="28" t="str">
        <f t="shared" si="110"/>
        <v/>
      </c>
      <c r="D133" s="34" t="str">
        <f t="shared" si="111"/>
        <v/>
      </c>
      <c r="E133" s="34" t="str">
        <f t="shared" si="112"/>
        <v/>
      </c>
      <c r="F133" s="34" t="str">
        <f>IF(D133="","",IF(E133="JUL",MROUND(ROUND(1.03*F132,0),100),IF(D133="TOTAL",SUM($F$17:F132),F132)))</f>
        <v/>
      </c>
      <c r="G133" s="34" t="str">
        <f>IF(D133="","",IF(D133="TOTAL",SUM($G$17:G132),(ROUND(F133*AJ133/100,0))))</f>
        <v/>
      </c>
      <c r="H133" s="34" t="str">
        <f>IF(D133="","",IF(D133="TOTAL",SUM($H$17:H132),(ROUND(F133*AK133/100,0))))</f>
        <v/>
      </c>
      <c r="I133" s="75">
        <f t="shared" si="113"/>
        <v>0</v>
      </c>
      <c r="J133" s="75"/>
      <c r="K133" s="34" t="str">
        <f>IF(D133="","",IF(E133="JUL",MROUND(ROUND(1.03*K132,0),100),IF(D133="TOTAL",SUM($K$17:K132),K132)))</f>
        <v/>
      </c>
      <c r="L133" s="34" t="str">
        <f>IF(D133="","",IF(D133="TOTAL",SUM($L$17:L132),(ROUND(K133*AJ133/100,0))))</f>
        <v/>
      </c>
      <c r="M133" s="34" t="str">
        <f>IF(D133="","",IF(D133="TOTAL",SUM($M$17:M132),(ROUND(K133*AK133/100,0))))</f>
        <v/>
      </c>
      <c r="N133" s="33">
        <f t="shared" si="114"/>
        <v>0</v>
      </c>
      <c r="O133" s="34" t="str">
        <f t="shared" si="115"/>
        <v/>
      </c>
      <c r="P133" s="34" t="str">
        <f t="shared" si="116"/>
        <v/>
      </c>
      <c r="Q133" s="34" t="str">
        <f t="shared" si="117"/>
        <v/>
      </c>
      <c r="R133" s="26"/>
      <c r="S133" s="33">
        <f t="shared" si="118"/>
        <v>0</v>
      </c>
      <c r="T133" s="27" t="str">
        <f>IF(D133="","",IF(D133="TOTAL",SUM($T$17:T132),IF($U$8="YES",BA133,BD133)))</f>
        <v/>
      </c>
      <c r="U133" s="34" t="str">
        <f>IF(D133="","",IF(D133="TOTAL",SUM($U$17:U132),(ROUND(S133*AM133,0))))</f>
        <v/>
      </c>
      <c r="V133" s="26" t="str">
        <f>IF(D133="","",IF(E133="mar",$X$3,IF(D133="TOTAL",SUM($V$17:V132),V132)))</f>
        <v/>
      </c>
      <c r="W133" s="33" t="str">
        <f>IF(D133="","",IF(D133="TOTAL",SUM($W$17:W132),(SUM(AG134:AH134))))</f>
        <v/>
      </c>
      <c r="X133" s="33">
        <f t="shared" si="119"/>
        <v>0</v>
      </c>
      <c r="Y133" s="33">
        <f t="shared" si="120"/>
        <v>0</v>
      </c>
      <c r="AB133" s="35" t="str">
        <f t="shared" si="121"/>
        <v/>
      </c>
      <c r="AC133" s="35" t="str">
        <f t="shared" si="122"/>
        <v/>
      </c>
      <c r="AE133" s="7" t="str">
        <f t="shared" si="123"/>
        <v/>
      </c>
      <c r="AF133" s="7" t="str">
        <f t="shared" si="81"/>
        <v/>
      </c>
      <c r="AG133" s="7" t="str">
        <f t="shared" si="124"/>
        <v/>
      </c>
      <c r="AH133" s="7">
        <f t="shared" si="125"/>
        <v>0</v>
      </c>
      <c r="AJ133" s="7" t="str">
        <f t="shared" si="126"/>
        <v/>
      </c>
      <c r="AK133" s="7" t="str">
        <f t="shared" si="127"/>
        <v/>
      </c>
      <c r="AL133" s="7" t="str">
        <f t="shared" si="128"/>
        <v/>
      </c>
      <c r="AM133" s="7" t="str">
        <f t="shared" si="129"/>
        <v/>
      </c>
      <c r="AP133" s="41">
        <v>46327</v>
      </c>
      <c r="AQ133" s="3" t="str">
        <f t="shared" si="49"/>
        <v>Nov-2026</v>
      </c>
      <c r="AR133" s="7">
        <v>58</v>
      </c>
      <c r="AS133" s="7">
        <f t="shared" si="48"/>
        <v>10</v>
      </c>
      <c r="AV133" s="8">
        <f t="shared" si="63"/>
        <v>0.1</v>
      </c>
      <c r="BA133" s="7">
        <f t="shared" si="64"/>
        <v>0</v>
      </c>
      <c r="BB133" s="64" t="str">
        <f t="shared" si="50"/>
        <v>Nov-2026</v>
      </c>
    </row>
    <row r="134" spans="2:54" ht="28.5" customHeight="1" x14ac:dyDescent="0.25">
      <c r="B134" s="34" t="str">
        <f t="shared" si="76"/>
        <v/>
      </c>
      <c r="C134" s="28" t="str">
        <f t="shared" si="110"/>
        <v/>
      </c>
      <c r="D134" s="34" t="str">
        <f t="shared" si="111"/>
        <v/>
      </c>
      <c r="E134" s="34" t="str">
        <f t="shared" si="112"/>
        <v/>
      </c>
      <c r="F134" s="34" t="str">
        <f>IF(D134="","",IF(E134="JUL",MROUND(ROUND(1.03*F133,0),100),IF(D134="TOTAL",SUM($F$17:F133),F133)))</f>
        <v/>
      </c>
      <c r="G134" s="34" t="str">
        <f>IF(D134="","",IF(D134="TOTAL",SUM($G$17:G133),(ROUND(F134*AJ134/100,0))))</f>
        <v/>
      </c>
      <c r="H134" s="34" t="str">
        <f>IF(D134="","",IF(D134="TOTAL",SUM($H$17:H133),(ROUND(F134*AK134/100,0))))</f>
        <v/>
      </c>
      <c r="I134" s="75">
        <f t="shared" si="113"/>
        <v>0</v>
      </c>
      <c r="J134" s="75"/>
      <c r="K134" s="34" t="str">
        <f>IF(D134="","",IF(E134="JUL",MROUND(ROUND(1.03*K133,0),100),IF(D134="TOTAL",SUM($K$17:K133),K133)))</f>
        <v/>
      </c>
      <c r="L134" s="34" t="str">
        <f>IF(D134="","",IF(D134="TOTAL",SUM($L$17:L133),(ROUND(K134*AJ134/100,0))))</f>
        <v/>
      </c>
      <c r="M134" s="34" t="str">
        <f>IF(D134="","",IF(D134="TOTAL",SUM($M$17:M133),(ROUND(K134*AK134/100,0))))</f>
        <v/>
      </c>
      <c r="N134" s="33">
        <f t="shared" si="114"/>
        <v>0</v>
      </c>
      <c r="O134" s="34" t="str">
        <f t="shared" si="115"/>
        <v/>
      </c>
      <c r="P134" s="34" t="str">
        <f t="shared" si="116"/>
        <v/>
      </c>
      <c r="Q134" s="34" t="str">
        <f t="shared" si="117"/>
        <v/>
      </c>
      <c r="R134" s="26"/>
      <c r="S134" s="33">
        <f t="shared" si="118"/>
        <v>0</v>
      </c>
      <c r="T134" s="27" t="str">
        <f>IF(D134="","",IF(D134="TOTAL",SUM($T$17:T133),IF($U$8="YES",BA134,BD134)))</f>
        <v/>
      </c>
      <c r="U134" s="34" t="str">
        <f>IF(D134="","",IF(D134="TOTAL",SUM($U$17:U133),(ROUND(S134*AM134,0))))</f>
        <v/>
      </c>
      <c r="V134" s="26" t="str">
        <f>IF(D134="","",IF(E134="mar",$X$3,IF(D134="TOTAL",SUM($V$17:V133),V133)))</f>
        <v/>
      </c>
      <c r="W134" s="33" t="str">
        <f>IF(D134="","",IF(D134="TOTAL",SUM($W$17:W133),(SUM(AG135:AH135))))</f>
        <v/>
      </c>
      <c r="X134" s="33">
        <f t="shared" si="119"/>
        <v>0</v>
      </c>
      <c r="Y134" s="33">
        <f t="shared" si="120"/>
        <v>0</v>
      </c>
      <c r="AB134" s="35" t="str">
        <f t="shared" si="121"/>
        <v/>
      </c>
      <c r="AC134" s="35" t="str">
        <f t="shared" si="122"/>
        <v/>
      </c>
      <c r="AE134" s="7" t="str">
        <f t="shared" si="123"/>
        <v/>
      </c>
      <c r="AF134" s="7" t="str">
        <f t="shared" si="81"/>
        <v/>
      </c>
      <c r="AG134" s="7" t="str">
        <f t="shared" si="124"/>
        <v/>
      </c>
      <c r="AH134" s="7">
        <f t="shared" si="125"/>
        <v>0</v>
      </c>
      <c r="AJ134" s="7" t="str">
        <f t="shared" si="126"/>
        <v/>
      </c>
      <c r="AK134" s="7" t="str">
        <f t="shared" si="127"/>
        <v/>
      </c>
      <c r="AL134" s="7" t="str">
        <f t="shared" si="128"/>
        <v/>
      </c>
      <c r="AM134" s="7" t="str">
        <f t="shared" si="129"/>
        <v/>
      </c>
      <c r="AP134" s="41">
        <v>46357</v>
      </c>
      <c r="AQ134" s="3" t="str">
        <f t="shared" si="49"/>
        <v>Dec-2026</v>
      </c>
      <c r="AR134" s="7">
        <v>58</v>
      </c>
      <c r="AS134" s="7">
        <f t="shared" si="48"/>
        <v>10</v>
      </c>
      <c r="AV134" s="8">
        <f t="shared" si="63"/>
        <v>0.1</v>
      </c>
      <c r="BA134" s="7">
        <f t="shared" si="64"/>
        <v>0</v>
      </c>
      <c r="BB134" s="64" t="str">
        <f t="shared" si="50"/>
        <v>Dec-2026</v>
      </c>
    </row>
    <row r="135" spans="2:54" ht="28.5" customHeight="1" x14ac:dyDescent="0.25">
      <c r="B135" s="34" t="str">
        <f t="shared" si="76"/>
        <v/>
      </c>
      <c r="C135" s="28" t="str">
        <f t="shared" si="110"/>
        <v/>
      </c>
      <c r="D135" s="34" t="str">
        <f t="shared" si="111"/>
        <v/>
      </c>
      <c r="E135" s="34" t="str">
        <f t="shared" si="112"/>
        <v/>
      </c>
      <c r="F135" s="34" t="str">
        <f>IF(D135="","",IF(E135="JUL",MROUND(ROUND(1.03*F134,0),100),IF(D135="TOTAL",SUM($F$17:F134),F134)))</f>
        <v/>
      </c>
      <c r="G135" s="34" t="str">
        <f>IF(D135="","",IF(D135="TOTAL",SUM($G$17:G134),(ROUND(F135*AJ135/100,0))))</f>
        <v/>
      </c>
      <c r="H135" s="34" t="str">
        <f>IF(D135="","",IF(D135="TOTAL",SUM($H$17:H134),(ROUND(F135*AK135/100,0))))</f>
        <v/>
      </c>
      <c r="I135" s="75">
        <f t="shared" si="113"/>
        <v>0</v>
      </c>
      <c r="J135" s="75"/>
      <c r="K135" s="34" t="str">
        <f>IF(D135="","",IF(E135="JUL",MROUND(ROUND(1.03*K134,0),100),IF(D135="TOTAL",SUM($K$17:K134),K134)))</f>
        <v/>
      </c>
      <c r="L135" s="34" t="str">
        <f>IF(D135="","",IF(D135="TOTAL",SUM($L$17:L134),(ROUND(K135*AJ135/100,0))))</f>
        <v/>
      </c>
      <c r="M135" s="34" t="str">
        <f>IF(D135="","",IF(D135="TOTAL",SUM($M$17:M134),(ROUND(K135*AK135/100,0))))</f>
        <v/>
      </c>
      <c r="N135" s="33">
        <f t="shared" si="114"/>
        <v>0</v>
      </c>
      <c r="O135" s="34" t="str">
        <f t="shared" si="115"/>
        <v/>
      </c>
      <c r="P135" s="34" t="str">
        <f t="shared" si="116"/>
        <v/>
      </c>
      <c r="Q135" s="34" t="str">
        <f t="shared" si="117"/>
        <v/>
      </c>
      <c r="R135" s="26"/>
      <c r="S135" s="33">
        <f t="shared" si="118"/>
        <v>0</v>
      </c>
      <c r="T135" s="27" t="str">
        <f>IF(D135="","",IF(D135="TOTAL",SUM($T$17:T134),IF($U$8="YES",BA135,BD135)))</f>
        <v/>
      </c>
      <c r="U135" s="34" t="str">
        <f>IF(D135="","",IF(D135="TOTAL",SUM($U$17:U134),(ROUND(S135*AM135,0))))</f>
        <v/>
      </c>
      <c r="V135" s="26" t="str">
        <f>IF(D135="","",IF(E135="mar",$X$3,IF(D135="TOTAL",SUM($V$17:V134),V134)))</f>
        <v/>
      </c>
      <c r="W135" s="33" t="str">
        <f>IF(D135="","",IF(D135="TOTAL",SUM($W$17:W134),(SUM(AG136:AH136))))</f>
        <v/>
      </c>
      <c r="X135" s="33">
        <f t="shared" si="119"/>
        <v>0</v>
      </c>
      <c r="Y135" s="33">
        <f t="shared" si="120"/>
        <v>0</v>
      </c>
      <c r="AB135" s="35" t="str">
        <f t="shared" si="121"/>
        <v/>
      </c>
      <c r="AC135" s="35" t="str">
        <f t="shared" si="122"/>
        <v/>
      </c>
      <c r="AE135" s="7" t="str">
        <f t="shared" si="123"/>
        <v/>
      </c>
      <c r="AF135" s="7" t="str">
        <f t="shared" si="81"/>
        <v/>
      </c>
      <c r="AG135" s="7" t="str">
        <f t="shared" si="124"/>
        <v/>
      </c>
      <c r="AH135" s="7">
        <f t="shared" si="125"/>
        <v>0</v>
      </c>
      <c r="AJ135" s="7" t="str">
        <f t="shared" si="126"/>
        <v/>
      </c>
      <c r="AK135" s="7" t="str">
        <f t="shared" si="127"/>
        <v/>
      </c>
      <c r="AL135" s="7" t="str">
        <f t="shared" si="128"/>
        <v/>
      </c>
      <c r="AM135" s="7" t="str">
        <f t="shared" si="129"/>
        <v/>
      </c>
      <c r="BA135" s="7">
        <f t="shared" si="64"/>
        <v>0</v>
      </c>
    </row>
    <row r="136" spans="2:54" ht="28.5" customHeight="1" x14ac:dyDescent="0.25">
      <c r="B136" s="34" t="str">
        <f t="shared" si="76"/>
        <v/>
      </c>
      <c r="C136" s="28" t="str">
        <f t="shared" si="110"/>
        <v/>
      </c>
      <c r="D136" s="34" t="str">
        <f t="shared" si="111"/>
        <v/>
      </c>
      <c r="E136" s="34" t="str">
        <f t="shared" si="112"/>
        <v/>
      </c>
      <c r="F136" s="34" t="str">
        <f>IF(D136="","",IF(E136="JUL",MROUND(ROUND(1.03*F135,0),100),IF(D136="TOTAL",SUM($F$17:F135),F135)))</f>
        <v/>
      </c>
      <c r="G136" s="34" t="str">
        <f>IF(D136="","",IF(D136="TOTAL",SUM($G$17:G135),(ROUND(F136*AJ136/100,0))))</f>
        <v/>
      </c>
      <c r="H136" s="34" t="str">
        <f>IF(D136="","",IF(D136="TOTAL",SUM($H$17:H135),(ROUND(F136*AK136/100,0))))</f>
        <v/>
      </c>
      <c r="I136" s="75">
        <f t="shared" si="113"/>
        <v>0</v>
      </c>
      <c r="J136" s="75"/>
      <c r="K136" s="34" t="str">
        <f>IF(D136="","",IF(E136="JUL",MROUND(ROUND(1.03*K135,0),100),IF(D136="TOTAL",SUM($K$17:K135),K135)))</f>
        <v/>
      </c>
      <c r="L136" s="34" t="str">
        <f>IF(D136="","",IF(D136="TOTAL",SUM($L$17:L135),(ROUND(K136*AJ136/100,0))))</f>
        <v/>
      </c>
      <c r="M136" s="34" t="str">
        <f>IF(D136="","",IF(D136="TOTAL",SUM($M$17:M135),(ROUND(K136*AK136/100,0))))</f>
        <v/>
      </c>
      <c r="N136" s="33">
        <f t="shared" si="114"/>
        <v>0</v>
      </c>
      <c r="O136" s="34" t="str">
        <f t="shared" si="115"/>
        <v/>
      </c>
      <c r="P136" s="34" t="str">
        <f t="shared" si="116"/>
        <v/>
      </c>
      <c r="Q136" s="34" t="str">
        <f t="shared" si="117"/>
        <v/>
      </c>
      <c r="R136" s="26"/>
      <c r="S136" s="33">
        <f t="shared" si="118"/>
        <v>0</v>
      </c>
      <c r="T136" s="27" t="str">
        <f>IF(D136="","",IF(D136="TOTAL",SUM($T$17:T135),IF($U$8="YES",BA136,BD136)))</f>
        <v/>
      </c>
      <c r="U136" s="34" t="str">
        <f>IF(D136="","",IF(D136="TOTAL",SUM($U$17:U135),(ROUND(S136*AM136,0))))</f>
        <v/>
      </c>
      <c r="V136" s="26" t="str">
        <f>IF(D136="","",IF(E136="mar",$X$3,IF(D136="TOTAL",SUM($V$17:V135),V135)))</f>
        <v/>
      </c>
      <c r="W136" s="33" t="str">
        <f>IF(D136="","",IF(D136="TOTAL",SUM($W$17:W135),(SUM(AG137:AH137))))</f>
        <v/>
      </c>
      <c r="X136" s="33">
        <f t="shared" si="119"/>
        <v>0</v>
      </c>
      <c r="Y136" s="33">
        <f t="shared" si="120"/>
        <v>0</v>
      </c>
      <c r="AB136" s="35" t="str">
        <f t="shared" si="121"/>
        <v/>
      </c>
      <c r="AC136" s="35" t="str">
        <f t="shared" si="122"/>
        <v/>
      </c>
      <c r="AE136" s="7" t="str">
        <f t="shared" si="123"/>
        <v/>
      </c>
      <c r="AF136" s="7" t="str">
        <f t="shared" si="81"/>
        <v/>
      </c>
      <c r="AG136" s="7" t="str">
        <f t="shared" si="124"/>
        <v/>
      </c>
      <c r="AH136" s="7">
        <f t="shared" si="125"/>
        <v>0</v>
      </c>
      <c r="AJ136" s="7" t="str">
        <f t="shared" si="126"/>
        <v/>
      </c>
      <c r="AK136" s="7" t="str">
        <f t="shared" si="127"/>
        <v/>
      </c>
      <c r="AL136" s="7" t="str">
        <f t="shared" si="128"/>
        <v/>
      </c>
      <c r="AM136" s="7" t="str">
        <f t="shared" si="129"/>
        <v/>
      </c>
      <c r="BA136" s="7">
        <f t="shared" si="64"/>
        <v>0</v>
      </c>
    </row>
    <row r="137" spans="2:54" ht="28.5" customHeight="1" x14ac:dyDescent="0.25">
      <c r="B137" s="34" t="str">
        <f t="shared" si="76"/>
        <v/>
      </c>
      <c r="C137" s="28" t="str">
        <f t="shared" si="110"/>
        <v/>
      </c>
      <c r="D137" s="34" t="str">
        <f t="shared" si="111"/>
        <v/>
      </c>
      <c r="E137" s="34" t="str">
        <f t="shared" si="112"/>
        <v/>
      </c>
      <c r="F137" s="34" t="str">
        <f>IF(D137="","",IF(E137="JUL",MROUND(ROUND(1.03*F136,0),100),IF(D137="TOTAL",SUM($F$17:F136),F136)))</f>
        <v/>
      </c>
      <c r="G137" s="34" t="str">
        <f>IF(D137="","",IF(D137="TOTAL",SUM($G$17:G136),(ROUND(F137*AJ137/100,0))))</f>
        <v/>
      </c>
      <c r="H137" s="34" t="str">
        <f>IF(D137="","",IF(D137="TOTAL",SUM($H$17:H136),(ROUND(F137*AK137/100,0))))</f>
        <v/>
      </c>
      <c r="I137" s="75">
        <f t="shared" si="113"/>
        <v>0</v>
      </c>
      <c r="J137" s="75"/>
      <c r="K137" s="34" t="str">
        <f>IF(D137="","",IF(E137="JUL",MROUND(ROUND(1.03*K136,0),100),IF(D137="TOTAL",SUM($K$17:K136),K136)))</f>
        <v/>
      </c>
      <c r="L137" s="34" t="str">
        <f>IF(D137="","",IF(D137="TOTAL",SUM($L$17:L136),(ROUND(K137*AJ137/100,0))))</f>
        <v/>
      </c>
      <c r="M137" s="34" t="str">
        <f>IF(D137="","",IF(D137="TOTAL",SUM($M$17:M136),(ROUND(K137*AK137/100,0))))</f>
        <v/>
      </c>
      <c r="N137" s="33">
        <f t="shared" si="114"/>
        <v>0</v>
      </c>
      <c r="O137" s="34" t="str">
        <f t="shared" si="115"/>
        <v/>
      </c>
      <c r="P137" s="34" t="str">
        <f t="shared" si="116"/>
        <v/>
      </c>
      <c r="Q137" s="34" t="str">
        <f t="shared" si="117"/>
        <v/>
      </c>
      <c r="R137" s="26"/>
      <c r="S137" s="33">
        <f t="shared" si="118"/>
        <v>0</v>
      </c>
      <c r="T137" s="27" t="str">
        <f>IF(D137="","",IF(D137="TOTAL",SUM($T$17:T136),IF($U$8="YES",BA137,BD137)))</f>
        <v/>
      </c>
      <c r="U137" s="34" t="str">
        <f>IF(D137="","",IF(D137="TOTAL",SUM($U$17:U136),(ROUND(S137*AM137,0))))</f>
        <v/>
      </c>
      <c r="V137" s="26" t="str">
        <f>IF(D137="","",IF(E137="mar",$X$3,IF(D137="TOTAL",SUM($V$17:V136),V136)))</f>
        <v/>
      </c>
      <c r="W137" s="33" t="str">
        <f>IF(D137="","",IF(D137="TOTAL",SUM($W$17:W136),(SUM(AG138:AH138))))</f>
        <v/>
      </c>
      <c r="X137" s="33">
        <f t="shared" si="119"/>
        <v>0</v>
      </c>
      <c r="Y137" s="33">
        <f t="shared" si="120"/>
        <v>0</v>
      </c>
      <c r="AB137" s="35" t="str">
        <f t="shared" si="121"/>
        <v/>
      </c>
      <c r="AC137" s="35" t="str">
        <f t="shared" si="122"/>
        <v/>
      </c>
      <c r="AE137" s="7" t="str">
        <f t="shared" si="123"/>
        <v/>
      </c>
      <c r="AF137" s="7" t="str">
        <f t="shared" si="81"/>
        <v/>
      </c>
      <c r="AG137" s="7" t="str">
        <f t="shared" si="124"/>
        <v/>
      </c>
      <c r="AH137" s="7">
        <f t="shared" si="125"/>
        <v>0</v>
      </c>
      <c r="AJ137" s="7" t="str">
        <f t="shared" si="126"/>
        <v/>
      </c>
      <c r="AK137" s="7" t="str">
        <f t="shared" si="127"/>
        <v/>
      </c>
      <c r="AL137" s="7" t="str">
        <f t="shared" si="128"/>
        <v/>
      </c>
      <c r="AM137" s="7" t="str">
        <f t="shared" si="129"/>
        <v/>
      </c>
      <c r="BA137" s="7">
        <f t="shared" si="64"/>
        <v>0</v>
      </c>
    </row>
    <row r="138" spans="2:54" ht="15" hidden="1" customHeight="1" x14ac:dyDescent="0.25">
      <c r="B138" s="34"/>
      <c r="C138" s="28"/>
      <c r="D138" s="34"/>
      <c r="E138" s="34"/>
      <c r="F138" s="34"/>
      <c r="G138" s="34"/>
      <c r="H138" s="34"/>
      <c r="I138" s="75"/>
      <c r="J138" s="75"/>
      <c r="K138" s="34"/>
      <c r="L138" s="34"/>
      <c r="M138" s="34"/>
      <c r="N138" s="33"/>
      <c r="O138" s="34"/>
      <c r="P138" s="34"/>
      <c r="Q138" s="34"/>
      <c r="R138" s="26"/>
      <c r="S138" s="33"/>
      <c r="T138" s="27"/>
      <c r="U138" s="34"/>
      <c r="V138" s="26"/>
      <c r="W138" s="33"/>
      <c r="X138" s="33"/>
      <c r="Y138" s="33"/>
      <c r="AB138" s="35"/>
      <c r="AC138" s="35"/>
      <c r="AE138" s="7"/>
      <c r="AF138" s="7"/>
      <c r="AG138" s="7"/>
      <c r="AH138" s="7"/>
      <c r="AJ138" s="7"/>
      <c r="AK138" s="7"/>
      <c r="AL138" s="7"/>
      <c r="AM138" s="7"/>
    </row>
    <row r="139" spans="2:54" ht="15" hidden="1" customHeight="1" x14ac:dyDescent="0.25">
      <c r="B139" s="34"/>
      <c r="C139" s="28"/>
      <c r="D139" s="34"/>
      <c r="E139" s="34"/>
      <c r="F139" s="34"/>
      <c r="G139" s="34"/>
      <c r="H139" s="34"/>
      <c r="I139" s="75"/>
      <c r="J139" s="75"/>
      <c r="K139" s="34"/>
      <c r="L139" s="34"/>
      <c r="M139" s="34"/>
      <c r="N139" s="33"/>
      <c r="O139" s="34"/>
      <c r="P139" s="34"/>
      <c r="Q139" s="34"/>
      <c r="R139" s="26"/>
      <c r="S139" s="33"/>
      <c r="T139" s="27"/>
      <c r="U139" s="34"/>
      <c r="V139" s="26"/>
      <c r="W139" s="33"/>
      <c r="X139" s="33"/>
      <c r="Y139" s="33"/>
      <c r="AB139" s="35"/>
      <c r="AC139" s="35"/>
      <c r="AE139" s="7"/>
      <c r="AF139" s="7"/>
      <c r="AG139" s="7"/>
      <c r="AH139" s="7"/>
      <c r="AJ139" s="7"/>
      <c r="AK139" s="7"/>
      <c r="AL139" s="7"/>
      <c r="AM139" s="7"/>
    </row>
    <row r="140" spans="2:54" ht="15" hidden="1" customHeight="1" x14ac:dyDescent="0.25">
      <c r="B140" s="34"/>
      <c r="C140" s="28"/>
      <c r="D140" s="34"/>
      <c r="E140" s="34"/>
      <c r="F140" s="34"/>
      <c r="G140" s="34"/>
      <c r="H140" s="34"/>
      <c r="I140" s="75"/>
      <c r="J140" s="75"/>
      <c r="K140" s="34"/>
      <c r="L140" s="34"/>
      <c r="M140" s="34"/>
      <c r="N140" s="33"/>
      <c r="O140" s="34"/>
      <c r="P140" s="34"/>
      <c r="Q140" s="34"/>
      <c r="R140" s="26"/>
      <c r="S140" s="33"/>
      <c r="T140" s="27"/>
      <c r="U140" s="34"/>
      <c r="V140" s="26"/>
      <c r="W140" s="33"/>
      <c r="X140" s="33"/>
      <c r="Y140" s="33"/>
      <c r="AB140" s="35"/>
      <c r="AC140" s="35"/>
      <c r="AE140" s="7"/>
      <c r="AF140" s="7"/>
      <c r="AG140" s="7"/>
      <c r="AH140" s="7"/>
      <c r="AJ140" s="7"/>
      <c r="AK140" s="7"/>
      <c r="AL140" s="7"/>
      <c r="AM140" s="7"/>
    </row>
    <row r="141" spans="2:54" ht="15" hidden="1" customHeight="1" x14ac:dyDescent="0.25">
      <c r="B141" s="34"/>
      <c r="C141" s="28"/>
      <c r="D141" s="34"/>
      <c r="E141" s="34"/>
      <c r="F141" s="34"/>
      <c r="G141" s="34"/>
      <c r="H141" s="34"/>
      <c r="I141" s="75"/>
      <c r="J141" s="75"/>
      <c r="K141" s="34"/>
      <c r="L141" s="34"/>
      <c r="M141" s="34"/>
      <c r="N141" s="33"/>
      <c r="O141" s="34"/>
      <c r="P141" s="34"/>
      <c r="Q141" s="34"/>
      <c r="R141" s="26"/>
      <c r="S141" s="33"/>
      <c r="T141" s="27"/>
      <c r="U141" s="34"/>
      <c r="V141" s="26"/>
      <c r="W141" s="33"/>
      <c r="X141" s="33"/>
      <c r="Y141" s="33"/>
      <c r="AB141" s="35"/>
      <c r="AC141" s="35"/>
      <c r="AE141" s="7"/>
      <c r="AF141" s="7"/>
      <c r="AG141" s="7"/>
      <c r="AH141" s="7"/>
      <c r="AJ141" s="7"/>
      <c r="AK141" s="7"/>
      <c r="AL141" s="7"/>
      <c r="AM141" s="7"/>
    </row>
    <row r="142" spans="2:54" ht="15" hidden="1" customHeight="1" x14ac:dyDescent="0.25">
      <c r="B142" s="34"/>
      <c r="C142" s="28"/>
      <c r="D142" s="34"/>
      <c r="E142" s="34"/>
      <c r="F142" s="34"/>
      <c r="G142" s="34"/>
      <c r="H142" s="34"/>
      <c r="I142" s="75"/>
      <c r="J142" s="75"/>
      <c r="K142" s="34"/>
      <c r="L142" s="34"/>
      <c r="M142" s="34"/>
      <c r="N142" s="33"/>
      <c r="O142" s="34"/>
      <c r="P142" s="34"/>
      <c r="Q142" s="34"/>
      <c r="R142" s="26"/>
      <c r="S142" s="33"/>
      <c r="T142" s="27"/>
      <c r="U142" s="34"/>
      <c r="V142" s="26"/>
      <c r="W142" s="33"/>
      <c r="X142" s="33"/>
      <c r="Y142" s="33"/>
      <c r="AB142" s="35"/>
      <c r="AC142" s="35"/>
      <c r="AE142" s="7"/>
      <c r="AF142" s="7"/>
      <c r="AG142" s="7"/>
      <c r="AH142" s="7"/>
      <c r="AJ142" s="7"/>
      <c r="AK142" s="7"/>
      <c r="AL142" s="7"/>
      <c r="AM142" s="7"/>
    </row>
    <row r="143" spans="2:54" ht="15" hidden="1" customHeight="1" x14ac:dyDescent="0.25">
      <c r="B143" s="34"/>
      <c r="C143" s="28"/>
      <c r="D143" s="34"/>
      <c r="E143" s="34"/>
      <c r="F143" s="34"/>
      <c r="G143" s="34"/>
      <c r="H143" s="34"/>
      <c r="I143" s="75"/>
      <c r="J143" s="75"/>
      <c r="K143" s="34"/>
      <c r="L143" s="34"/>
      <c r="M143" s="34"/>
      <c r="N143" s="33"/>
      <c r="O143" s="34"/>
      <c r="P143" s="34"/>
      <c r="Q143" s="34"/>
      <c r="R143" s="26"/>
      <c r="S143" s="33"/>
      <c r="T143" s="27"/>
      <c r="U143" s="34"/>
      <c r="V143" s="26"/>
      <c r="W143" s="33"/>
      <c r="X143" s="33"/>
      <c r="Y143" s="33"/>
      <c r="AB143" s="35"/>
      <c r="AC143" s="35"/>
      <c r="AE143" s="7"/>
      <c r="AF143" s="7"/>
      <c r="AG143" s="7"/>
      <c r="AH143" s="7"/>
      <c r="AJ143" s="7"/>
      <c r="AK143" s="7"/>
      <c r="AL143" s="7"/>
      <c r="AM143" s="7"/>
    </row>
    <row r="144" spans="2:54" ht="15" hidden="1" customHeight="1" x14ac:dyDescent="0.25">
      <c r="B144" s="34"/>
      <c r="C144" s="28"/>
      <c r="D144" s="34"/>
      <c r="E144" s="34"/>
      <c r="F144" s="34"/>
      <c r="G144" s="34"/>
      <c r="H144" s="34"/>
      <c r="I144" s="75"/>
      <c r="J144" s="75"/>
      <c r="K144" s="34"/>
      <c r="L144" s="34"/>
      <c r="M144" s="34"/>
      <c r="N144" s="33"/>
      <c r="O144" s="34"/>
      <c r="P144" s="34"/>
      <c r="Q144" s="34"/>
      <c r="R144" s="26"/>
      <c r="S144" s="33"/>
      <c r="T144" s="27"/>
      <c r="U144" s="34"/>
      <c r="V144" s="26"/>
      <c r="W144" s="33"/>
      <c r="X144" s="33"/>
      <c r="Y144" s="33"/>
      <c r="AB144" s="35"/>
      <c r="AC144" s="35"/>
      <c r="AE144" s="7"/>
      <c r="AF144" s="7"/>
      <c r="AG144" s="7"/>
      <c r="AH144" s="7"/>
      <c r="AJ144" s="7"/>
      <c r="AK144" s="7"/>
      <c r="AL144" s="7"/>
      <c r="AM144" s="7"/>
    </row>
    <row r="145" spans="2:39" ht="15" hidden="1" customHeight="1" x14ac:dyDescent="0.25">
      <c r="B145" s="34"/>
      <c r="C145" s="28"/>
      <c r="D145" s="34"/>
      <c r="E145" s="34"/>
      <c r="F145" s="34"/>
      <c r="G145" s="34"/>
      <c r="H145" s="34"/>
      <c r="I145" s="75"/>
      <c r="J145" s="75"/>
      <c r="K145" s="34"/>
      <c r="L145" s="34"/>
      <c r="M145" s="34"/>
      <c r="N145" s="33"/>
      <c r="O145" s="34"/>
      <c r="P145" s="34"/>
      <c r="Q145" s="34"/>
      <c r="R145" s="26"/>
      <c r="S145" s="33"/>
      <c r="T145" s="27"/>
      <c r="U145" s="34"/>
      <c r="V145" s="26"/>
      <c r="W145" s="33"/>
      <c r="X145" s="33"/>
      <c r="Y145" s="33"/>
      <c r="AB145" s="35"/>
      <c r="AC145" s="35"/>
      <c r="AE145" s="7"/>
      <c r="AF145" s="7"/>
      <c r="AG145" s="7"/>
      <c r="AH145" s="7"/>
      <c r="AJ145" s="7"/>
      <c r="AK145" s="7"/>
      <c r="AL145" s="7"/>
      <c r="AM145" s="7"/>
    </row>
    <row r="146" spans="2:39" ht="15" hidden="1" customHeight="1" x14ac:dyDescent="0.25">
      <c r="B146" s="34"/>
      <c r="C146" s="28"/>
      <c r="D146" s="34"/>
      <c r="E146" s="34"/>
      <c r="F146" s="34"/>
      <c r="G146" s="34"/>
      <c r="H146" s="34"/>
      <c r="I146" s="75"/>
      <c r="J146" s="75"/>
      <c r="K146" s="34"/>
      <c r="L146" s="34"/>
      <c r="M146" s="34"/>
      <c r="N146" s="33"/>
      <c r="O146" s="34"/>
      <c r="P146" s="34"/>
      <c r="Q146" s="34"/>
      <c r="R146" s="26"/>
      <c r="S146" s="33"/>
      <c r="T146" s="27"/>
      <c r="U146" s="34"/>
      <c r="V146" s="26"/>
      <c r="W146" s="33"/>
      <c r="X146" s="33"/>
      <c r="Y146" s="33"/>
      <c r="AB146" s="35"/>
      <c r="AC146" s="35"/>
      <c r="AE146" s="7"/>
      <c r="AF146" s="7"/>
      <c r="AG146" s="7"/>
      <c r="AH146" s="7"/>
      <c r="AJ146" s="7"/>
      <c r="AK146" s="7"/>
      <c r="AL146" s="7"/>
      <c r="AM146" s="7"/>
    </row>
    <row r="147" spans="2:39" ht="15" hidden="1" customHeight="1" x14ac:dyDescent="0.25">
      <c r="B147" s="34"/>
      <c r="C147" s="28"/>
      <c r="D147" s="34"/>
      <c r="E147" s="34"/>
      <c r="F147" s="34"/>
      <c r="G147" s="34"/>
      <c r="H147" s="34"/>
      <c r="I147" s="75"/>
      <c r="J147" s="75"/>
      <c r="K147" s="34"/>
      <c r="L147" s="34"/>
      <c r="M147" s="34"/>
      <c r="N147" s="33"/>
      <c r="O147" s="34"/>
      <c r="P147" s="34"/>
      <c r="Q147" s="34"/>
      <c r="R147" s="26"/>
      <c r="S147" s="33"/>
      <c r="T147" s="27"/>
      <c r="U147" s="34"/>
      <c r="V147" s="26"/>
      <c r="W147" s="33"/>
      <c r="X147" s="33"/>
      <c r="Y147" s="33"/>
      <c r="AB147" s="35"/>
      <c r="AC147" s="35"/>
      <c r="AE147" s="7"/>
      <c r="AF147" s="7"/>
      <c r="AG147" s="7"/>
      <c r="AH147" s="7"/>
      <c r="AJ147" s="7"/>
      <c r="AK147" s="7"/>
      <c r="AL147" s="7"/>
      <c r="AM147" s="7"/>
    </row>
    <row r="148" spans="2:39" ht="15" hidden="1" customHeight="1" x14ac:dyDescent="0.25">
      <c r="B148" s="34"/>
      <c r="C148" s="28"/>
      <c r="D148" s="34"/>
      <c r="E148" s="34"/>
      <c r="F148" s="34"/>
      <c r="G148" s="34"/>
      <c r="H148" s="34"/>
      <c r="I148" s="75"/>
      <c r="J148" s="75"/>
      <c r="K148" s="34"/>
      <c r="L148" s="34"/>
      <c r="M148" s="34"/>
      <c r="N148" s="33"/>
      <c r="O148" s="34"/>
      <c r="P148" s="34"/>
      <c r="Q148" s="34"/>
      <c r="R148" s="26"/>
      <c r="S148" s="33"/>
      <c r="T148" s="27"/>
      <c r="U148" s="34"/>
      <c r="V148" s="26"/>
      <c r="W148" s="33"/>
      <c r="X148" s="33"/>
      <c r="Y148" s="33"/>
      <c r="AB148" s="35"/>
      <c r="AC148" s="35"/>
      <c r="AE148" s="7"/>
      <c r="AF148" s="7"/>
      <c r="AG148" s="7"/>
      <c r="AH148" s="7"/>
      <c r="AJ148" s="7"/>
      <c r="AK148" s="7"/>
      <c r="AL148" s="7"/>
      <c r="AM148" s="7"/>
    </row>
  </sheetData>
  <sheetProtection algorithmName="SHA-512" hashValue="gw53bGXLv8UaTpc5hHaPJNEaiN4bTpOWwLgxANRHDfUbThp/YEHzQ7/j/E3Z+kTRVjv9X7i1+XMwD13n7cYW3w==" saltValue="VfMEQJtjSr8IChcd6ANNgA==" spinCount="100000" sheet="1" formatCells="0"/>
  <dataConsolidate/>
  <mergeCells count="197">
    <mergeCell ref="L1:Y1"/>
    <mergeCell ref="B1:K1"/>
    <mergeCell ref="Q8:T8"/>
    <mergeCell ref="U8:V8"/>
    <mergeCell ref="X4:Y4"/>
    <mergeCell ref="P4:S4"/>
    <mergeCell ref="N4:O4"/>
    <mergeCell ref="I4:M4"/>
    <mergeCell ref="T3:W3"/>
    <mergeCell ref="T4:W4"/>
    <mergeCell ref="I3:S3"/>
    <mergeCell ref="B3:H3"/>
    <mergeCell ref="B4:H4"/>
    <mergeCell ref="M8:N8"/>
    <mergeCell ref="W7:Y8"/>
    <mergeCell ref="B2:Y2"/>
    <mergeCell ref="B7:H7"/>
    <mergeCell ref="B8:H8"/>
    <mergeCell ref="Q7:U7"/>
    <mergeCell ref="B5:H5"/>
    <mergeCell ref="L5:N5"/>
    <mergeCell ref="O5:P5"/>
    <mergeCell ref="Q5:U5"/>
    <mergeCell ref="W5:X5"/>
    <mergeCell ref="O7:P7"/>
    <mergeCell ref="I8:J8"/>
    <mergeCell ref="O8:P8"/>
    <mergeCell ref="I115:J115"/>
    <mergeCell ref="I114:J114"/>
    <mergeCell ref="I125:J125"/>
    <mergeCell ref="I124:J124"/>
    <mergeCell ref="I123:J123"/>
    <mergeCell ref="I17:J17"/>
    <mergeCell ref="I86:J86"/>
    <mergeCell ref="I85:J85"/>
    <mergeCell ref="I84:J84"/>
    <mergeCell ref="I95:J95"/>
    <mergeCell ref="I94:J94"/>
    <mergeCell ref="I93:J93"/>
    <mergeCell ref="I92:J92"/>
    <mergeCell ref="I91:J91"/>
    <mergeCell ref="I90:J90"/>
    <mergeCell ref="I101:J101"/>
    <mergeCell ref="I100:J100"/>
    <mergeCell ref="I99:J99"/>
    <mergeCell ref="I98:J98"/>
    <mergeCell ref="I97:J97"/>
    <mergeCell ref="I96:J96"/>
    <mergeCell ref="I111:J111"/>
    <mergeCell ref="I112:J112"/>
    <mergeCell ref="I113:J113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87:J87"/>
    <mergeCell ref="I88:J88"/>
    <mergeCell ref="I89:J89"/>
    <mergeCell ref="I78:J78"/>
    <mergeCell ref="I79:J79"/>
    <mergeCell ref="I80:J80"/>
    <mergeCell ref="I81:J81"/>
    <mergeCell ref="I82:J82"/>
    <mergeCell ref="I83:J83"/>
    <mergeCell ref="I72:J72"/>
    <mergeCell ref="I73:J73"/>
    <mergeCell ref="I74:J74"/>
    <mergeCell ref="I75:J75"/>
    <mergeCell ref="I76:J76"/>
    <mergeCell ref="I77:J77"/>
    <mergeCell ref="I66:J66"/>
    <mergeCell ref="I67:J67"/>
    <mergeCell ref="I68:J68"/>
    <mergeCell ref="I69:J69"/>
    <mergeCell ref="I70:J70"/>
    <mergeCell ref="I71:J71"/>
    <mergeCell ref="I60:J60"/>
    <mergeCell ref="I61:J61"/>
    <mergeCell ref="I62:J62"/>
    <mergeCell ref="I63:J63"/>
    <mergeCell ref="I64:J64"/>
    <mergeCell ref="I65:J65"/>
    <mergeCell ref="I54:J54"/>
    <mergeCell ref="I55:J55"/>
    <mergeCell ref="I56:J56"/>
    <mergeCell ref="I57:J57"/>
    <mergeCell ref="I58:J58"/>
    <mergeCell ref="I59:J59"/>
    <mergeCell ref="I48:J48"/>
    <mergeCell ref="I49:J49"/>
    <mergeCell ref="I50:J50"/>
    <mergeCell ref="I51:J51"/>
    <mergeCell ref="I52:J52"/>
    <mergeCell ref="I53:J53"/>
    <mergeCell ref="I42:J42"/>
    <mergeCell ref="I43:J43"/>
    <mergeCell ref="I44:J44"/>
    <mergeCell ref="I45:J45"/>
    <mergeCell ref="I46:J46"/>
    <mergeCell ref="I47:J47"/>
    <mergeCell ref="I23:J23"/>
    <mergeCell ref="I36:J36"/>
    <mergeCell ref="I37:J37"/>
    <mergeCell ref="I38:J38"/>
    <mergeCell ref="I39:J39"/>
    <mergeCell ref="I40:J40"/>
    <mergeCell ref="I41:J41"/>
    <mergeCell ref="I30:J30"/>
    <mergeCell ref="I31:J31"/>
    <mergeCell ref="I32:J32"/>
    <mergeCell ref="I33:J33"/>
    <mergeCell ref="I34:J34"/>
    <mergeCell ref="I35:J35"/>
    <mergeCell ref="I29:J29"/>
    <mergeCell ref="I28:J28"/>
    <mergeCell ref="I27:J27"/>
    <mergeCell ref="I26:J26"/>
    <mergeCell ref="I25:J25"/>
    <mergeCell ref="I24:J24"/>
    <mergeCell ref="O15:S15"/>
    <mergeCell ref="T15:W15"/>
    <mergeCell ref="X15:X16"/>
    <mergeCell ref="Y15:Y16"/>
    <mergeCell ref="I16:J16"/>
    <mergeCell ref="B14:G14"/>
    <mergeCell ref="H14:M14"/>
    <mergeCell ref="N14:P14"/>
    <mergeCell ref="Q14:T14"/>
    <mergeCell ref="B15:B16"/>
    <mergeCell ref="C15:C16"/>
    <mergeCell ref="D15:D16"/>
    <mergeCell ref="E15:E16"/>
    <mergeCell ref="F15:J15"/>
    <mergeCell ref="K15:N15"/>
    <mergeCell ref="U14:W14"/>
    <mergeCell ref="X14:Y14"/>
    <mergeCell ref="B9:D9"/>
    <mergeCell ref="F9:G9"/>
    <mergeCell ref="B11:Y11"/>
    <mergeCell ref="B12:Y12"/>
    <mergeCell ref="B13:G13"/>
    <mergeCell ref="H13:K13"/>
    <mergeCell ref="L13:N13"/>
    <mergeCell ref="O13:P13"/>
    <mergeCell ref="R13:S13"/>
    <mergeCell ref="B6:H6"/>
    <mergeCell ref="I6:J6"/>
    <mergeCell ref="L6:N6"/>
    <mergeCell ref="O6:P6"/>
    <mergeCell ref="Q6:U6"/>
    <mergeCell ref="W6:X6"/>
    <mergeCell ref="AP3:AR3"/>
    <mergeCell ref="AD3:AF3"/>
    <mergeCell ref="M7:N7"/>
    <mergeCell ref="AA1:AA125"/>
    <mergeCell ref="Z1:Z125"/>
    <mergeCell ref="I22:J22"/>
    <mergeCell ref="I21:J21"/>
    <mergeCell ref="I20:J20"/>
    <mergeCell ref="I19:J19"/>
    <mergeCell ref="I18:J18"/>
    <mergeCell ref="I122:J122"/>
    <mergeCell ref="I121:J121"/>
    <mergeCell ref="I120:J120"/>
    <mergeCell ref="I119:J119"/>
    <mergeCell ref="I118:J118"/>
    <mergeCell ref="I117:J117"/>
    <mergeCell ref="I116:J116"/>
    <mergeCell ref="I7:J7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44:J144"/>
    <mergeCell ref="I145:J145"/>
    <mergeCell ref="I146:J146"/>
    <mergeCell ref="I147:J147"/>
    <mergeCell ref="I148:J148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</mergeCells>
  <conditionalFormatting sqref="B17:Y148">
    <cfRule type="expression" dxfId="23" priority="14">
      <formula>$D17&lt;&gt;""</formula>
    </cfRule>
  </conditionalFormatting>
  <conditionalFormatting sqref="D17:Y1048576">
    <cfRule type="expression" dxfId="22" priority="13">
      <formula>$D17="TOTAL"</formula>
    </cfRule>
  </conditionalFormatting>
  <conditionalFormatting sqref="K8:M8 O8:P8">
    <cfRule type="expression" dxfId="21" priority="1">
      <formula>$I$8="NO"</formula>
    </cfRule>
  </conditionalFormatting>
  <conditionalFormatting sqref="K7:P7">
    <cfRule type="expression" dxfId="20" priority="2">
      <formula>$I$7="NO"</formula>
    </cfRule>
  </conditionalFormatting>
  <conditionalFormatting sqref="BB11">
    <cfRule type="expression" dxfId="19" priority="6">
      <formula>NOT(OR(_xlfn.XLOOKUP($I$7,$BB$14:$BC$14,BB15:BC123)=L7))</formula>
    </cfRule>
  </conditionalFormatting>
  <dataValidations count="15">
    <dataValidation type="list" allowBlank="1" showInputMessage="1" showErrorMessage="1" sqref="I5" xr:uid="{00000000-0002-0000-0100-000000000000}">
      <formula1>$BH$13:$BH$43</formula1>
    </dataValidation>
    <dataValidation type="list" allowBlank="1" showInputMessage="1" showErrorMessage="1" sqref="J5 I6:J6" xr:uid="{00000000-0002-0000-0100-000001000000}">
      <formula1>$BG$13:$BG$24</formula1>
    </dataValidation>
    <dataValidation type="list" allowBlank="1" showInputMessage="1" showErrorMessage="1" sqref="K5:K6" xr:uid="{00000000-0002-0000-0100-000002000000}">
      <formula1>$BF$13:$BF$22</formula1>
    </dataValidation>
    <dataValidation type="list" allowBlank="1" showInputMessage="1" showErrorMessage="1" sqref="V5" xr:uid="{00000000-0002-0000-0100-000003000000}">
      <formula1>"0,8,16"</formula1>
    </dataValidation>
    <dataValidation type="list" allowBlank="1" showInputMessage="1" showErrorMessage="1" sqref="Y5" xr:uid="{00000000-0002-0000-0100-000004000000}">
      <formula1>"0%,5%,10%,15%,20%,25%,30%"</formula1>
    </dataValidation>
    <dataValidation type="list" allowBlank="1" showInputMessage="1" showErrorMessage="1" sqref="X4:Y4" xr:uid="{00000000-0002-0000-0100-000005000000}">
      <formula1>"STATE,SUB-ORDINATE,MINISTRIAL,CLASS-IV"</formula1>
    </dataValidation>
    <dataValidation type="list" allowBlank="1" showInputMessage="1" showErrorMessage="1" sqref="Q9:R9" xr:uid="{00000000-0002-0000-0100-000006000000}">
      <formula1>"9,18"</formula1>
    </dataValidation>
    <dataValidation type="list" allowBlank="1" showInputMessage="1" showErrorMessage="1" sqref="Y6" xr:uid="{00000000-0002-0000-0100-000007000000}">
      <formula1>"GPF,GPF 2004"</formula1>
    </dataValidation>
    <dataValidation type="list" allowBlank="1" showInputMessage="1" showErrorMessage="1" sqref="V6" xr:uid="{00000000-0002-0000-0100-000008000000}">
      <formula1>"0,9,18"</formula1>
    </dataValidation>
    <dataValidation type="list" allowBlank="1" showInputMessage="1" showErrorMessage="1" sqref="V7" xr:uid="{00000000-0002-0000-0100-000009000000}">
      <formula1>"0,10,20"</formula1>
    </dataValidation>
    <dataValidation type="list" allowBlank="1" showInputMessage="1" showErrorMessage="1" sqref="I7:J8 U8:V8" xr:uid="{00000000-0002-0000-0100-00000A000000}">
      <formula1>"YES,NO"</formula1>
    </dataValidation>
    <dataValidation type="custom" allowBlank="1" showInputMessage="1" showErrorMessage="1" sqref="O7:P8" xr:uid="{00000000-0002-0000-0100-00000B000000}">
      <formula1>$I7="YES"</formula1>
    </dataValidation>
    <dataValidation type="list" allowBlank="1" showInputMessage="1" showErrorMessage="1" sqref="L7:L8" xr:uid="{00000000-0002-0000-0100-00000C000000}">
      <formula1>month</formula1>
    </dataValidation>
    <dataValidation allowBlank="1" showInputMessage="1" showErrorMessage="1" prompt="PLEASE FILL UP S.I. DEDUCTION AMOUNT " sqref="X3" xr:uid="{00000000-0002-0000-0100-00000D000000}"/>
    <dataValidation type="list" allowBlank="1" showInputMessage="1" showErrorMessage="1" prompt="Please Select S.I. Deduction Month &amp; Year" sqref="Y3" xr:uid="{00000000-0002-0000-0100-00000E000000}">
      <formula1>month</formula1>
    </dataValidation>
  </dataValidations>
  <hyperlinks>
    <hyperlink ref="B1:K1" r:id="rId1" display="WELCOME TO RAJTEACHERS.NET" xr:uid="{00000000-0004-0000-0100-000000000000}"/>
  </hyperlinks>
  <pageMargins left="0.62" right="0.55000000000000004" top="0.33" bottom="0.61" header="0.3" footer="0.3"/>
  <pageSetup paperSize="9" scale="55" orientation="landscape" r:id="rId2"/>
  <headerFooter>
    <oddFooter>&amp;C&amp;"Arial Black,Regular"WWW.RAJTEACHERS.NET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BI147"/>
  <sheetViews>
    <sheetView showZeros="0" zoomScale="85" zoomScaleNormal="85" workbookViewId="0">
      <selection activeCell="J5" sqref="J5:K5"/>
    </sheetView>
  </sheetViews>
  <sheetFormatPr defaultColWidth="0" defaultRowHeight="0" customHeight="1" zeroHeight="1" x14ac:dyDescent="0.25"/>
  <cols>
    <col min="1" max="1" width="0.28515625" customWidth="1"/>
    <col min="2" max="2" width="5.85546875" customWidth="1"/>
    <col min="3" max="3" width="12.28515625" hidden="1" customWidth="1"/>
    <col min="4" max="4" width="12.28515625" customWidth="1"/>
    <col min="5" max="5" width="14.5703125" hidden="1" customWidth="1"/>
    <col min="6" max="6" width="16.28515625" hidden="1" customWidth="1"/>
    <col min="7" max="7" width="13.42578125" customWidth="1"/>
    <col min="8" max="9" width="12" customWidth="1"/>
    <col min="10" max="10" width="6.140625" customWidth="1"/>
    <col min="11" max="11" width="7.140625" customWidth="1"/>
    <col min="12" max="12" width="12.140625" customWidth="1"/>
    <col min="13" max="13" width="12" customWidth="1"/>
    <col min="14" max="14" width="10.140625" customWidth="1"/>
    <col min="15" max="15" width="12.5703125" customWidth="1"/>
    <col min="16" max="16" width="12" customWidth="1"/>
    <col min="17" max="17" width="13.5703125" customWidth="1"/>
    <col min="18" max="18" width="10.42578125" customWidth="1"/>
    <col min="19" max="19" width="8.28515625" customWidth="1"/>
    <col min="20" max="20" width="14.28515625" customWidth="1"/>
    <col min="21" max="21" width="9" customWidth="1"/>
    <col min="22" max="22" width="9.85546875" customWidth="1"/>
    <col min="23" max="23" width="10.28515625" customWidth="1"/>
    <col min="24" max="24" width="10" customWidth="1"/>
    <col min="25" max="25" width="13.5703125" customWidth="1"/>
    <col min="26" max="26" width="18.42578125" customWidth="1"/>
    <col min="27" max="27" width="0.28515625" customWidth="1"/>
    <col min="28" max="28" width="4.5703125" hidden="1"/>
    <col min="29" max="29" width="12.7109375" hidden="1"/>
    <col min="30" max="30" width="12.140625" hidden="1"/>
    <col min="31" max="42" width="6.7109375" hidden="1"/>
    <col min="43" max="43" width="12.140625" hidden="1"/>
    <col min="44" max="44" width="9.140625" hidden="1"/>
    <col min="45" max="45" width="5.28515625" hidden="1"/>
    <col min="46" max="46" width="3.7109375" hidden="1"/>
    <col min="47" max="47" width="5.7109375" style="7" hidden="1"/>
    <col min="48" max="48" width="6.140625" hidden="1"/>
    <col min="49" max="50" width="4.7109375" hidden="1"/>
    <col min="51" max="53" width="9.140625" hidden="1"/>
    <col min="54" max="54" width="16.42578125" hidden="1"/>
    <col min="56" max="57" width="0" style="7" hidden="1"/>
    <col min="62" max="16384" width="9.140625" hidden="1"/>
  </cols>
  <sheetData>
    <row r="1" spans="2:61" ht="39" customHeight="1" x14ac:dyDescent="0.25">
      <c r="B1" s="84" t="s">
        <v>73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5" t="s">
        <v>74</v>
      </c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15"/>
      <c r="AB1" s="15"/>
      <c r="AC1" s="15"/>
      <c r="AD1" s="15"/>
    </row>
    <row r="2" spans="2:61" ht="27" customHeight="1" x14ac:dyDescent="0.25">
      <c r="B2" s="86" t="s">
        <v>16</v>
      </c>
      <c r="C2" s="86"/>
      <c r="D2" s="86"/>
      <c r="E2" s="86"/>
      <c r="F2" s="86"/>
      <c r="G2" s="86"/>
      <c r="H2" s="86"/>
      <c r="I2" s="86"/>
      <c r="J2" s="78" t="s">
        <v>17</v>
      </c>
      <c r="K2" s="79"/>
      <c r="L2" s="79"/>
      <c r="M2" s="79"/>
      <c r="N2" s="79"/>
      <c r="O2" s="79"/>
      <c r="P2" s="79"/>
      <c r="Q2" s="79"/>
      <c r="R2" s="79"/>
      <c r="S2" s="79"/>
      <c r="T2" s="79"/>
      <c r="U2" s="87" t="s">
        <v>83</v>
      </c>
      <c r="V2" s="88"/>
      <c r="W2" s="88"/>
      <c r="X2" s="45" t="s">
        <v>57</v>
      </c>
      <c r="Y2" s="44" t="s">
        <v>86</v>
      </c>
      <c r="Z2" s="43">
        <v>0</v>
      </c>
      <c r="AA2" s="46"/>
      <c r="AB2" s="47"/>
      <c r="AC2" s="47"/>
      <c r="AD2" s="31"/>
      <c r="AE2" s="89" t="str">
        <f>Z5</f>
        <v>PROBATION (L-10)</v>
      </c>
      <c r="AF2" s="89"/>
      <c r="AG2" s="89"/>
      <c r="AQ2" s="76"/>
      <c r="AR2" s="76"/>
      <c r="AS2" s="76"/>
    </row>
    <row r="3" spans="2:61" ht="27" customHeight="1" x14ac:dyDescent="0.25">
      <c r="B3" s="77" t="s">
        <v>25</v>
      </c>
      <c r="C3" s="77"/>
      <c r="D3" s="77"/>
      <c r="E3" s="77"/>
      <c r="F3" s="77"/>
      <c r="G3" s="77"/>
      <c r="H3" s="77"/>
      <c r="I3" s="77"/>
      <c r="J3" s="78" t="s">
        <v>76</v>
      </c>
      <c r="K3" s="79"/>
      <c r="L3" s="79"/>
      <c r="M3" s="79"/>
      <c r="N3" s="80"/>
      <c r="O3" s="77" t="s">
        <v>26</v>
      </c>
      <c r="P3" s="77"/>
      <c r="Q3" s="81" t="s">
        <v>77</v>
      </c>
      <c r="R3" s="81"/>
      <c r="S3" s="81"/>
      <c r="T3" s="81"/>
      <c r="U3" s="82" t="s">
        <v>85</v>
      </c>
      <c r="V3" s="82"/>
      <c r="W3" s="82"/>
      <c r="X3" s="82"/>
      <c r="Y3" s="83" t="s">
        <v>75</v>
      </c>
      <c r="Z3" s="83"/>
      <c r="AA3" s="31"/>
      <c r="AB3" s="31"/>
      <c r="AC3" s="31"/>
      <c r="AD3" s="31"/>
    </row>
    <row r="4" spans="2:61" ht="25.5" customHeight="1" x14ac:dyDescent="0.35">
      <c r="B4" s="90" t="s">
        <v>50</v>
      </c>
      <c r="C4" s="90"/>
      <c r="D4" s="90"/>
      <c r="E4" s="90"/>
      <c r="F4" s="90"/>
      <c r="G4" s="90"/>
      <c r="H4" s="90"/>
      <c r="I4" s="90"/>
      <c r="J4" s="23" t="s">
        <v>69</v>
      </c>
      <c r="K4" s="23" t="s">
        <v>60</v>
      </c>
      <c r="L4" s="23">
        <v>2025</v>
      </c>
      <c r="M4" s="86" t="s">
        <v>19</v>
      </c>
      <c r="N4" s="86"/>
      <c r="O4" s="86"/>
      <c r="P4" s="83">
        <v>23700</v>
      </c>
      <c r="Q4" s="83"/>
      <c r="R4" s="86" t="s">
        <v>14</v>
      </c>
      <c r="S4" s="86"/>
      <c r="T4" s="86"/>
      <c r="U4" s="86"/>
      <c r="V4" s="86"/>
      <c r="W4" s="11">
        <v>8</v>
      </c>
      <c r="X4" s="91" t="s">
        <v>23</v>
      </c>
      <c r="Y4" s="91"/>
      <c r="Z4" s="12">
        <v>0.1</v>
      </c>
      <c r="AA4" s="31"/>
      <c r="AB4" s="31"/>
      <c r="AC4" s="31"/>
      <c r="AD4" s="31"/>
      <c r="AK4" s="7" t="s">
        <v>18</v>
      </c>
    </row>
    <row r="5" spans="2:61" ht="23.25" customHeight="1" x14ac:dyDescent="0.35">
      <c r="B5" s="92" t="s">
        <v>63</v>
      </c>
      <c r="C5" s="92"/>
      <c r="D5" s="92"/>
      <c r="E5" s="92"/>
      <c r="F5" s="92"/>
      <c r="G5" s="92"/>
      <c r="H5" s="92"/>
      <c r="I5" s="92"/>
      <c r="J5" s="93" t="s">
        <v>53</v>
      </c>
      <c r="K5" s="94"/>
      <c r="L5" s="23">
        <v>2026</v>
      </c>
      <c r="M5" s="82" t="s">
        <v>20</v>
      </c>
      <c r="N5" s="82"/>
      <c r="O5" s="82"/>
      <c r="P5" s="83">
        <v>33800</v>
      </c>
      <c r="Q5" s="83"/>
      <c r="R5" s="82" t="s">
        <v>15</v>
      </c>
      <c r="S5" s="82"/>
      <c r="T5" s="82"/>
      <c r="U5" s="82"/>
      <c r="V5" s="82"/>
      <c r="W5" s="11">
        <v>9</v>
      </c>
      <c r="X5" s="100" t="s">
        <v>84</v>
      </c>
      <c r="Y5" s="100"/>
      <c r="Z5" s="37" t="s">
        <v>38</v>
      </c>
      <c r="AA5" s="31"/>
      <c r="AB5" s="31"/>
      <c r="AC5" s="31"/>
      <c r="AD5" s="31"/>
    </row>
    <row r="6" spans="2:61" ht="23.25" customHeight="1" x14ac:dyDescent="0.35">
      <c r="B6" s="110" t="s">
        <v>110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82" t="s">
        <v>108</v>
      </c>
      <c r="S6" s="82"/>
      <c r="T6" s="82"/>
      <c r="U6" s="82"/>
      <c r="V6" s="82"/>
      <c r="W6" s="11">
        <v>10</v>
      </c>
      <c r="X6" s="111" t="s">
        <v>109</v>
      </c>
      <c r="Y6" s="111"/>
      <c r="Z6" s="111"/>
      <c r="AA6" s="31"/>
      <c r="AB6" s="31"/>
      <c r="AC6" s="31"/>
      <c r="AD6" s="31"/>
    </row>
    <row r="7" spans="2:61" ht="21" hidden="1" customHeight="1" x14ac:dyDescent="0.3">
      <c r="B7" s="101"/>
      <c r="C7" s="101"/>
      <c r="D7" s="101"/>
      <c r="E7" s="5"/>
      <c r="F7" s="5"/>
      <c r="G7" s="102"/>
      <c r="H7" s="102"/>
      <c r="I7" s="18">
        <f>DATEDIF(L7,P7,"m")</f>
        <v>5</v>
      </c>
      <c r="J7" s="17">
        <f>I7+1</f>
        <v>6</v>
      </c>
      <c r="K7" s="16"/>
      <c r="L7" s="19">
        <f>DATEVALUE(J4&amp;K4&amp;L4)</f>
        <v>45936</v>
      </c>
      <c r="M7" s="16"/>
      <c r="N7" s="20"/>
      <c r="O7" s="22">
        <f>DATEVALUE(J5&amp;L5)</f>
        <v>46082</v>
      </c>
      <c r="P7" s="21">
        <f>EOMONTH(O7,0)</f>
        <v>46112</v>
      </c>
      <c r="Q7" s="20"/>
      <c r="R7" s="16"/>
      <c r="S7" s="16"/>
      <c r="T7" s="4"/>
      <c r="U7" s="4"/>
      <c r="V7" s="4"/>
      <c r="W7" s="4"/>
      <c r="AA7" s="31"/>
      <c r="AB7" s="31"/>
      <c r="AC7" s="31"/>
      <c r="AD7" s="31"/>
    </row>
    <row r="8" spans="2:61" ht="20.25" hidden="1" customHeight="1" x14ac:dyDescent="0.3">
      <c r="B8" s="4"/>
      <c r="C8" s="19">
        <f>EOMONTH(L7,0)</f>
        <v>45961</v>
      </c>
      <c r="D8" s="16">
        <f>DAY(EOMONTH(C8,0))</f>
        <v>31</v>
      </c>
      <c r="E8" s="30">
        <f>G8+1</f>
        <v>26</v>
      </c>
      <c r="F8" s="30"/>
      <c r="G8" s="19">
        <f>DATEDIF(L7, C8, "D")</f>
        <v>25</v>
      </c>
      <c r="H8" s="16"/>
      <c r="I8" s="4"/>
      <c r="J8" s="4"/>
      <c r="K8" s="4"/>
      <c r="L8" s="2">
        <f>DATEVALUE(K4&amp;L4)</f>
        <v>45931</v>
      </c>
      <c r="M8" s="19">
        <f>IFERROR(DATE(YEAR(L8),MONTH(L8)+1,DAY(L8)),"")</f>
        <v>45962</v>
      </c>
      <c r="N8" s="4"/>
      <c r="O8" s="4"/>
      <c r="P8" s="4"/>
      <c r="Q8" s="4"/>
      <c r="R8" s="4"/>
      <c r="S8" s="4"/>
      <c r="T8" s="4"/>
      <c r="U8" s="4"/>
      <c r="V8" s="4"/>
      <c r="W8" s="4"/>
      <c r="AA8" s="31"/>
      <c r="AB8" s="31"/>
      <c r="AC8" s="31"/>
      <c r="AD8" s="31"/>
    </row>
    <row r="9" spans="2:61" ht="10.5" hidden="1" customHeight="1" x14ac:dyDescent="0.25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31"/>
      <c r="AB9" s="31"/>
      <c r="AC9" s="31"/>
      <c r="AD9" s="31"/>
    </row>
    <row r="10" spans="2:61" ht="38.25" customHeight="1" x14ac:dyDescent="0.25">
      <c r="B10" s="104" t="str">
        <f>J2</f>
        <v>GOVT. SR. SECONDARY SCHOOL, GORDHANPURA, ATRU, BARAN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31"/>
      <c r="AB10" s="31"/>
      <c r="AC10" s="31"/>
      <c r="AD10" s="31"/>
      <c r="AO10" s="7">
        <f>IF(Y3="STATE",5,IF(Y3="SUB-ORDINATE",3,IF(Y3="MINISTRIAL",2,IF(Y3="CLASS-IV",1,""))))</f>
        <v>3</v>
      </c>
      <c r="AQ10" s="7"/>
      <c r="BB10" s="2">
        <f>E8</f>
        <v>26</v>
      </c>
    </row>
    <row r="11" spans="2:61" ht="30.75" customHeight="1" x14ac:dyDescent="0.35">
      <c r="B11" s="105"/>
      <c r="C11" s="105"/>
      <c r="D11" s="105"/>
      <c r="E11" s="105"/>
      <c r="F11" s="105"/>
      <c r="G11" s="105"/>
      <c r="H11" s="105"/>
      <c r="I11" s="106"/>
      <c r="J11" s="106"/>
      <c r="K11" s="106"/>
      <c r="L11" s="106"/>
      <c r="M11" s="107" t="s">
        <v>32</v>
      </c>
      <c r="N11" s="107"/>
      <c r="O11" s="107"/>
      <c r="P11" s="108">
        <f>L7</f>
        <v>45936</v>
      </c>
      <c r="Q11" s="108"/>
      <c r="R11" s="13" t="s">
        <v>18</v>
      </c>
      <c r="S11" s="109">
        <f>P7</f>
        <v>46112</v>
      </c>
      <c r="T11" s="109"/>
      <c r="U11" s="14"/>
      <c r="V11" s="10"/>
      <c r="W11" s="10"/>
      <c r="X11" s="10"/>
      <c r="Y11" s="10"/>
      <c r="Z11" s="10"/>
      <c r="AA11" s="31"/>
      <c r="AB11" s="31"/>
      <c r="AC11" s="31"/>
      <c r="AD11" s="31"/>
      <c r="AO11" s="7">
        <f>ROUND(T15/31,0)</f>
        <v>895</v>
      </c>
      <c r="BG11" s="16">
        <v>2017</v>
      </c>
      <c r="BH11" s="16" t="s">
        <v>51</v>
      </c>
      <c r="BI11" s="24" t="s">
        <v>64</v>
      </c>
    </row>
    <row r="12" spans="2:61" ht="30.75" customHeight="1" x14ac:dyDescent="0.25">
      <c r="B12" s="95" t="s">
        <v>24</v>
      </c>
      <c r="C12" s="95"/>
      <c r="D12" s="95"/>
      <c r="E12" s="95"/>
      <c r="F12" s="95"/>
      <c r="G12" s="95"/>
      <c r="H12" s="95"/>
      <c r="I12" s="96" t="str">
        <f>J3</f>
        <v>Parmanand Meghwal</v>
      </c>
      <c r="J12" s="96"/>
      <c r="K12" s="96"/>
      <c r="L12" s="96"/>
      <c r="M12" s="96"/>
      <c r="N12" s="96"/>
      <c r="O12" s="97" t="s">
        <v>30</v>
      </c>
      <c r="P12" s="97"/>
      <c r="Q12" s="97"/>
      <c r="R12" s="96" t="str">
        <f>Q3</f>
        <v>Senior Teacher</v>
      </c>
      <c r="S12" s="96"/>
      <c r="T12" s="96"/>
      <c r="U12" s="96"/>
      <c r="V12" s="98" t="s">
        <v>78</v>
      </c>
      <c r="W12" s="98"/>
      <c r="X12" s="98"/>
      <c r="Y12" s="99" t="s">
        <v>79</v>
      </c>
      <c r="Z12" s="99"/>
      <c r="AA12" s="31"/>
      <c r="AB12" s="31"/>
      <c r="AC12" s="31"/>
      <c r="AD12" s="31"/>
      <c r="BB12" s="7"/>
      <c r="BG12" s="16">
        <v>2018</v>
      </c>
      <c r="BH12" s="16" t="s">
        <v>52</v>
      </c>
      <c r="BI12" s="24" t="s">
        <v>65</v>
      </c>
    </row>
    <row r="13" spans="2:61" ht="30.75" customHeight="1" x14ac:dyDescent="0.25">
      <c r="B13" s="115" t="s">
        <v>7</v>
      </c>
      <c r="C13" s="115" t="s">
        <v>8</v>
      </c>
      <c r="D13" s="115" t="s">
        <v>8</v>
      </c>
      <c r="E13" s="115"/>
      <c r="F13" s="39"/>
      <c r="G13" s="121" t="s">
        <v>12</v>
      </c>
      <c r="H13" s="122"/>
      <c r="I13" s="122"/>
      <c r="J13" s="122"/>
      <c r="K13" s="123"/>
      <c r="L13" s="115" t="s">
        <v>0</v>
      </c>
      <c r="M13" s="115"/>
      <c r="N13" s="115"/>
      <c r="O13" s="115"/>
      <c r="P13" s="115" t="s">
        <v>13</v>
      </c>
      <c r="Q13" s="115"/>
      <c r="R13" s="115"/>
      <c r="S13" s="115"/>
      <c r="T13" s="115"/>
      <c r="U13" s="116" t="s">
        <v>11</v>
      </c>
      <c r="V13" s="116"/>
      <c r="W13" s="116"/>
      <c r="X13" s="116"/>
      <c r="Y13" s="116" t="s">
        <v>27</v>
      </c>
      <c r="Z13" s="116" t="s">
        <v>28</v>
      </c>
      <c r="AA13" s="31"/>
      <c r="AB13" s="31"/>
      <c r="AC13" s="31"/>
      <c r="AD13" s="31"/>
      <c r="AE13" s="6"/>
      <c r="AF13" s="9" t="s">
        <v>36</v>
      </c>
      <c r="AG13" s="9" t="s">
        <v>35</v>
      </c>
      <c r="AH13" s="6" t="s">
        <v>9</v>
      </c>
      <c r="AI13" s="6" t="s">
        <v>9</v>
      </c>
      <c r="AJ13" s="9" t="s">
        <v>5</v>
      </c>
      <c r="AK13" s="6" t="s">
        <v>3</v>
      </c>
      <c r="AL13" s="6" t="s">
        <v>4</v>
      </c>
      <c r="AM13" s="6" t="s">
        <v>1</v>
      </c>
      <c r="AN13" s="6" t="s">
        <v>22</v>
      </c>
      <c r="AO13" s="6" t="s">
        <v>9</v>
      </c>
      <c r="AP13" s="6" t="s">
        <v>29</v>
      </c>
      <c r="AQ13" s="1">
        <v>42736</v>
      </c>
      <c r="AR13" s="3" t="str">
        <f>TEXT(AQ13,"mmm-yyyy")</f>
        <v>Jan-2017</v>
      </c>
      <c r="AS13" s="7">
        <v>4</v>
      </c>
      <c r="AT13" s="7"/>
      <c r="AU13" s="8"/>
      <c r="AV13" s="8">
        <f>Z4</f>
        <v>0.1</v>
      </c>
      <c r="AY13" s="7">
        <f>IF($Z$5="REGULAR",AS13,0)</f>
        <v>0</v>
      </c>
      <c r="AZ13" s="7">
        <f>IF($Z$5="REGULAR",$W$4,0)</f>
        <v>0</v>
      </c>
      <c r="BA13" t="s">
        <v>37</v>
      </c>
      <c r="BB13" s="7" t="s">
        <v>39</v>
      </c>
      <c r="BC13" s="9">
        <v>750</v>
      </c>
      <c r="BG13" s="16">
        <v>2019</v>
      </c>
      <c r="BH13" s="16" t="s">
        <v>53</v>
      </c>
      <c r="BI13" s="24" t="s">
        <v>66</v>
      </c>
    </row>
    <row r="14" spans="2:61" ht="35.25" customHeight="1" x14ac:dyDescent="0.25">
      <c r="B14" s="120"/>
      <c r="C14" s="120"/>
      <c r="D14" s="120"/>
      <c r="E14" s="120"/>
      <c r="F14" s="29"/>
      <c r="G14" s="29" t="s">
        <v>2</v>
      </c>
      <c r="H14" s="29" t="s">
        <v>3</v>
      </c>
      <c r="I14" s="29" t="s">
        <v>4</v>
      </c>
      <c r="J14" s="118" t="s">
        <v>5</v>
      </c>
      <c r="K14" s="119"/>
      <c r="L14" s="29" t="s">
        <v>2</v>
      </c>
      <c r="M14" s="29" t="s">
        <v>3</v>
      </c>
      <c r="N14" s="29" t="s">
        <v>4</v>
      </c>
      <c r="O14" s="29" t="s">
        <v>5</v>
      </c>
      <c r="P14" s="29" t="s">
        <v>2</v>
      </c>
      <c r="Q14" s="29" t="s">
        <v>3</v>
      </c>
      <c r="R14" s="29" t="s">
        <v>4</v>
      </c>
      <c r="S14" s="25" t="s">
        <v>31</v>
      </c>
      <c r="T14" s="29" t="s">
        <v>5</v>
      </c>
      <c r="U14" s="32" t="s">
        <v>1</v>
      </c>
      <c r="V14" s="32" t="s">
        <v>6</v>
      </c>
      <c r="W14" s="32" t="s">
        <v>10</v>
      </c>
      <c r="X14" s="25" t="s">
        <v>9</v>
      </c>
      <c r="Y14" s="117"/>
      <c r="Z14" s="117"/>
      <c r="AA14" s="31"/>
      <c r="AB14" s="31"/>
      <c r="AC14" s="31"/>
      <c r="AD14" s="31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Q14" s="2">
        <v>42767</v>
      </c>
      <c r="AR14" s="3" t="str">
        <f t="shared" ref="AR14:AR77" si="0">TEXT(AQ14,"mmm-yyyy")</f>
        <v>Feb-2017</v>
      </c>
      <c r="AS14" s="7">
        <v>4</v>
      </c>
      <c r="AT14" s="7"/>
      <c r="AV14" s="8">
        <f>AV13</f>
        <v>0.1</v>
      </c>
      <c r="AY14" s="7">
        <f t="shared" ref="AY14:AY77" si="1">IF($Z$5="REGULAR",AS14,0)</f>
        <v>0</v>
      </c>
      <c r="AZ14" s="7">
        <f t="shared" ref="AZ14:AZ66" si="2">IF($Z$5="REGULAR",$W$4,0)</f>
        <v>0</v>
      </c>
      <c r="BB14" s="7" t="s">
        <v>40</v>
      </c>
      <c r="BC14" s="9">
        <v>750</v>
      </c>
      <c r="BG14" s="16">
        <v>2020</v>
      </c>
      <c r="BH14" s="16" t="s">
        <v>54</v>
      </c>
      <c r="BI14" s="24" t="s">
        <v>67</v>
      </c>
    </row>
    <row r="15" spans="2:61" ht="25.5" customHeight="1" x14ac:dyDescent="0.25">
      <c r="B15" s="34">
        <v>1</v>
      </c>
      <c r="C15" s="28">
        <f>L7</f>
        <v>45936</v>
      </c>
      <c r="D15" s="34" t="str">
        <f>TEXT(C15,"mmm-yyyy")</f>
        <v>Oct-2025</v>
      </c>
      <c r="E15" s="34" t="str">
        <f>TEXT(D15,"mmm")</f>
        <v>Oct</v>
      </c>
      <c r="F15" s="34"/>
      <c r="G15" s="34">
        <f>IF(D15="","",ROUND(P5/D8*E8,0))</f>
        <v>28348</v>
      </c>
      <c r="H15" s="34">
        <f>IF(D15="","",IF(D15="TOTAL",SUM($H$15:H15),(ROUND(G15*AK15/100,0))))</f>
        <v>16442</v>
      </c>
      <c r="I15" s="34">
        <f>IF(D15="","",IF(D15="TOTAL",SUM($I$15:I15),(ROUND(G15*AL15/100,0))))</f>
        <v>2835</v>
      </c>
      <c r="J15" s="75">
        <f>IFERROR(SUM(G15:I15),"")</f>
        <v>47625</v>
      </c>
      <c r="K15" s="75"/>
      <c r="L15" s="34">
        <f>IF(D15="","",ROUND(P4/D8*E8,0))</f>
        <v>19877</v>
      </c>
      <c r="M15" s="34">
        <f>IF(D15="","",IF(D15="TOTAL",SUM($M$15:M15),(ROUND(L15*AF15/100,0))))</f>
        <v>0</v>
      </c>
      <c r="N15" s="34">
        <f>IF(D15="","",IF(D15="TOTAL",SUM($N$15:N15),(ROUND(L15*AG15/100,0))))</f>
        <v>0</v>
      </c>
      <c r="O15" s="33">
        <f>IFERROR(SUM(L15:N15),"")</f>
        <v>19877</v>
      </c>
      <c r="P15" s="34">
        <f t="shared" ref="P15:R46" si="3">IFERROR(MIN(G15-L15),"")</f>
        <v>8471</v>
      </c>
      <c r="Q15" s="34">
        <f t="shared" si="3"/>
        <v>16442</v>
      </c>
      <c r="R15" s="34">
        <f t="shared" si="3"/>
        <v>2835</v>
      </c>
      <c r="S15" s="26"/>
      <c r="T15" s="33">
        <f>IFERROR(SUM(P15:S15),"")</f>
        <v>27748</v>
      </c>
      <c r="U15" s="62">
        <f>IF(D15="","",IF(D15="TOTAL",SUM($U$15:U15),IF($Z$5="REGULAR",BA15,AJ15+BF15)))</f>
        <v>1000</v>
      </c>
      <c r="V15" s="34">
        <f>IF(D15="","",IF(D15="TOTAL",SUM($V$15:V15),(ROUND(T15*AN15,0))))</f>
        <v>2775</v>
      </c>
      <c r="W15" s="26" t="str">
        <f>IF(E15="mar",$Z$2,"")</f>
        <v/>
      </c>
      <c r="X15" s="33">
        <f>IF(D15="","",IF(D15="TOTAL",SUM($X$15:X15),(SUM(AH16:AI16))))</f>
        <v>0</v>
      </c>
      <c r="Y15" s="33">
        <f>IFERROR(SUM(U15:X15),"")</f>
        <v>3775</v>
      </c>
      <c r="Z15" s="33">
        <f>T15-Y15</f>
        <v>23973</v>
      </c>
      <c r="AA15" s="31"/>
      <c r="AB15" s="31"/>
      <c r="AC15" s="35">
        <f>DATEVALUE(J4&amp;K4&amp;L4)</f>
        <v>45936</v>
      </c>
      <c r="AD15" s="35">
        <f>AC15</f>
        <v>45936</v>
      </c>
      <c r="AE15" s="7">
        <f>IFERROR(ROUND(P15*AK15/100,0),"")</f>
        <v>4913</v>
      </c>
      <c r="AF15" s="7">
        <f t="shared" ref="AF15:AF46" si="4">IFERROR(VLOOKUP(D15,$AR$13:$BF$209,8,0),"")</f>
        <v>0</v>
      </c>
      <c r="AG15" s="7">
        <f t="shared" ref="AG15:AG46" si="5">IFERROR(VLOOKUP(D15,$AR$13:$BF$209,9,0),"")</f>
        <v>0</v>
      </c>
      <c r="AH15" s="7" t="str">
        <f t="shared" ref="AH15:AH78" si="6">IFERROR(ROUND(P15/31*AO15,0),"")</f>
        <v/>
      </c>
      <c r="AI15" s="7" t="str">
        <f t="shared" ref="AI15:AI78" si="7">IFERROR(ROUND(T15/31*AP15,0),"")</f>
        <v/>
      </c>
      <c r="AJ15" s="7">
        <f>IFERROR(VLOOKUP(D15,$AR$13:$BD$209,13,0),"")</f>
        <v>1000</v>
      </c>
      <c r="AK15" s="7">
        <f>IFERROR(VLOOKUP(D15,$AR$13:$AS$209,2,0),"")</f>
        <v>58</v>
      </c>
      <c r="AL15" s="7">
        <f t="shared" ref="AL15:AL46" si="8">IFERROR(VLOOKUP(D15,$AR$13:$AAU$209,3,0),"")</f>
        <v>10</v>
      </c>
      <c r="AM15" s="7">
        <f t="shared" ref="AM15:AM46" si="9">IFERROR(VLOOKUP(D15,$AR$13:$AAV$209,4,0),"")</f>
        <v>0</v>
      </c>
      <c r="AN15" s="7">
        <f t="shared" ref="AN15:AN46" si="10">IFERROR(VLOOKUP(D15,$AR$13:$AAV$209,5,0),"")</f>
        <v>0.1</v>
      </c>
      <c r="AO15" s="7" t="str">
        <f t="shared" ref="AO15:AO46" si="11">IFERROR(VLOOKUP(D15,$AR$13:$AAV$109,6,0),"")</f>
        <v/>
      </c>
      <c r="AP15" s="7" t="str">
        <f t="shared" ref="AP15:AP46" si="12">IFERROR(VLOOKUP(D15,$AR$13:$AAV$109,7,0),"")</f>
        <v/>
      </c>
      <c r="AQ15" s="2">
        <v>42795</v>
      </c>
      <c r="AR15" s="3" t="str">
        <f t="shared" si="0"/>
        <v>Mar-2017</v>
      </c>
      <c r="AS15" s="7">
        <v>4</v>
      </c>
      <c r="AT15" s="7"/>
      <c r="AV15" s="8">
        <f t="shared" ref="AV15:AV78" si="13">AV14</f>
        <v>0.1</v>
      </c>
      <c r="AY15" s="7">
        <f t="shared" si="1"/>
        <v>0</v>
      </c>
      <c r="AZ15" s="7">
        <f t="shared" si="2"/>
        <v>0</v>
      </c>
      <c r="BA15" s="7">
        <f t="shared" ref="BA15:BA78" si="14">IFERROR(ROUND(P15*AM15/100,0)+S15,0)</f>
        <v>0</v>
      </c>
      <c r="BB15" s="7" t="s">
        <v>41</v>
      </c>
      <c r="BC15" s="9">
        <v>750</v>
      </c>
      <c r="BF15" s="7">
        <f>IFERROR(ROUND(G15*AM15/100,0),0)</f>
        <v>0</v>
      </c>
      <c r="BG15" s="16">
        <v>2021</v>
      </c>
      <c r="BH15" s="16" t="s">
        <v>55</v>
      </c>
      <c r="BI15" s="24" t="s">
        <v>68</v>
      </c>
    </row>
    <row r="16" spans="2:61" ht="25.5" customHeight="1" x14ac:dyDescent="0.25">
      <c r="B16" s="34">
        <f>IF(B15&gt;=$J$7,"",(B15+1))</f>
        <v>2</v>
      </c>
      <c r="C16" s="28">
        <f>IFERROR(IF(AC16="","",IF(DATE(YEAR(AC16),MONTH(AC16),DAY(AC16))=DATE(YEAR($O$7),MONTH($O$7)+1,DAY($O$7)),"TOTAL",IF(AC16&gt;$O$7,"",AC16))),"")</f>
        <v>45962</v>
      </c>
      <c r="D16" s="34" t="str">
        <f>TEXT(C16,"mmm-yyyy")</f>
        <v>Nov-2025</v>
      </c>
      <c r="E16" s="34" t="str">
        <f t="shared" ref="E16:E79" si="15">TEXT(D16,"mmm")</f>
        <v>Nov</v>
      </c>
      <c r="F16" s="34" t="str">
        <f>IF(D17="","",IF($X$2=E16,"YES","NO"))</f>
        <v>NO</v>
      </c>
      <c r="G16" s="34">
        <f>IF(D16="","",IF(F16="YES",MROUND(ROUND(1.03*P5,0),100),IF(D16="TOTAL",SUM($G$15:G15),$P$5)))</f>
        <v>33800</v>
      </c>
      <c r="H16" s="34">
        <f>IF(D16="","",IF(D16="TOTAL",SUM($H$15:H15),(ROUND(G16*AK16/100,0))))</f>
        <v>19604</v>
      </c>
      <c r="I16" s="34">
        <f>IF(D16="","",IF(D16="TOTAL",SUM($I$15:I15),(ROUND(G16*AL16/100,0))))</f>
        <v>3380</v>
      </c>
      <c r="J16" s="75">
        <f t="shared" ref="J16:J79" si="16">SUM(G16:I16)</f>
        <v>56784</v>
      </c>
      <c r="K16" s="75"/>
      <c r="L16" s="34">
        <f>IF(D16="","",IF(D16="TOTAL",SUM($L$15:L15),$P$4))</f>
        <v>23700</v>
      </c>
      <c r="M16" s="34">
        <f>IF(D16="","",IF(D16="TOTAL",SUM($M$15:M15),(ROUND(L16*AF16/100,0))))</f>
        <v>0</v>
      </c>
      <c r="N16" s="34">
        <f>IF(D16="","",IF(D16="TOTAL",SUM($N$15:N15),(ROUND(L16*AG16/100,0))))</f>
        <v>0</v>
      </c>
      <c r="O16" s="33">
        <f t="shared" ref="O16:O79" si="17">IFERROR(SUM(L16:N16),"")</f>
        <v>23700</v>
      </c>
      <c r="P16" s="34">
        <f t="shared" si="3"/>
        <v>10100</v>
      </c>
      <c r="Q16" s="34">
        <f t="shared" si="3"/>
        <v>19604</v>
      </c>
      <c r="R16" s="34">
        <f t="shared" si="3"/>
        <v>3380</v>
      </c>
      <c r="S16" s="26"/>
      <c r="T16" s="33">
        <f t="shared" ref="T16:T79" si="18">IFERROR(SUM(P16:S16),"")</f>
        <v>33084</v>
      </c>
      <c r="U16" s="62">
        <f>IF(D16="","",IF(D16="TOTAL",SUM($U$15:U15),IF($Z$5="REGULAR",BA16,AJ16+BF16)))</f>
        <v>1000</v>
      </c>
      <c r="V16" s="34">
        <f>IF(D16="","",IF(D16="TOTAL",SUM($V$15:V15),(ROUND(T16*AN16,0))))</f>
        <v>3308</v>
      </c>
      <c r="W16" s="26" t="str">
        <f>IF(D16="","",IF(E16="mar",$Z$2,IF(D16="TOTAL",SUM($W$15:W15),W15)))</f>
        <v/>
      </c>
      <c r="X16" s="33">
        <f>IF(D16="","",IF(D16="TOTAL",SUM($X$15:X15),(SUM(AH17:AI17))))</f>
        <v>0</v>
      </c>
      <c r="Y16" s="33">
        <f t="shared" ref="Y16:Y79" si="19">IFERROR(SUM(U16:X16),"")</f>
        <v>4308</v>
      </c>
      <c r="Z16" s="33">
        <f t="shared" ref="Z16:Z79" si="20">T16-Y16</f>
        <v>28776</v>
      </c>
      <c r="AA16" s="31"/>
      <c r="AB16" s="31"/>
      <c r="AC16" s="35">
        <f>IFERROR(DATE(YEAR(L8),MONTH(L8)+1,DAY(L8)),"")</f>
        <v>45962</v>
      </c>
      <c r="AD16" s="35">
        <f>IFERROR(IF(AC16="","",IF(DATE(YEAR(AC16),MONTH(AC16),DAY(AC16))=DATE(YEAR($O$7),MONTH($O$7)+2,DAY($O$7)),"TOTAL",IF(AC16&gt;$O$7,"",AC16))),"")</f>
        <v>45962</v>
      </c>
      <c r="AF16" s="7">
        <f t="shared" si="4"/>
        <v>0</v>
      </c>
      <c r="AG16" s="7">
        <f t="shared" si="5"/>
        <v>0</v>
      </c>
      <c r="AH16" s="7" t="str">
        <f t="shared" si="6"/>
        <v/>
      </c>
      <c r="AI16" s="7" t="str">
        <f t="shared" si="7"/>
        <v/>
      </c>
      <c r="AJ16" s="7">
        <f t="shared" ref="AJ16:AJ79" si="21">IFERROR(VLOOKUP(D16,$AR$13:$BD$209,13,0),"")</f>
        <v>1000</v>
      </c>
      <c r="AK16" s="7">
        <f t="shared" ref="AK16:AK79" si="22">IFERROR(VLOOKUP(D16,$AR$13:$AS$209,2,0),"")</f>
        <v>58</v>
      </c>
      <c r="AL16" s="7">
        <f t="shared" si="8"/>
        <v>10</v>
      </c>
      <c r="AM16" s="7">
        <f t="shared" si="9"/>
        <v>0</v>
      </c>
      <c r="AN16" s="7">
        <f t="shared" si="10"/>
        <v>0.1</v>
      </c>
      <c r="AO16" s="7" t="str">
        <f t="shared" si="11"/>
        <v/>
      </c>
      <c r="AP16" s="7" t="str">
        <f t="shared" si="12"/>
        <v/>
      </c>
      <c r="AQ16" s="2">
        <v>42826</v>
      </c>
      <c r="AR16" s="3" t="str">
        <f t="shared" si="0"/>
        <v>Apr-2017</v>
      </c>
      <c r="AS16" s="7">
        <v>4</v>
      </c>
      <c r="AT16" s="7"/>
      <c r="AV16" s="8">
        <f t="shared" si="13"/>
        <v>0.1</v>
      </c>
      <c r="AY16" s="7">
        <f t="shared" si="1"/>
        <v>0</v>
      </c>
      <c r="AZ16" s="7">
        <f t="shared" si="2"/>
        <v>0</v>
      </c>
      <c r="BA16" s="7">
        <f t="shared" si="14"/>
        <v>0</v>
      </c>
      <c r="BB16" s="7" t="s">
        <v>42</v>
      </c>
      <c r="BC16" s="9">
        <v>750</v>
      </c>
      <c r="BF16" s="7">
        <f t="shared" ref="BF16:BF79" si="23">IFERROR(ROUND(G16*AM16/100,0),0)</f>
        <v>0</v>
      </c>
      <c r="BG16" s="16">
        <v>2022</v>
      </c>
      <c r="BH16" s="16" t="s">
        <v>56</v>
      </c>
      <c r="BI16" s="24" t="s">
        <v>69</v>
      </c>
    </row>
    <row r="17" spans="2:61" ht="25.5" customHeight="1" x14ac:dyDescent="0.25">
      <c r="B17" s="34">
        <f>IF(B16&gt;=$J$7,"",(B16+1))</f>
        <v>3</v>
      </c>
      <c r="C17" s="28">
        <f t="shared" ref="C17:C80" si="24">IFERROR(IF(AC17="","",IF(DATE(YEAR(AC17),MONTH(AC17),DAY(AC17))=DATE(YEAR($O$7),MONTH($O$7)+1,DAY($O$7)),"TOTAL",IF(AC17&gt;$O$7,"",AC17))),"")</f>
        <v>45992</v>
      </c>
      <c r="D17" s="34" t="str">
        <f t="shared" ref="D17:D80" si="25">TEXT(C17,"mmm-yyyy")</f>
        <v>Dec-2025</v>
      </c>
      <c r="E17" s="34" t="str">
        <f t="shared" si="15"/>
        <v>Dec</v>
      </c>
      <c r="F17" s="34" t="str">
        <f t="shared" ref="F17:F80" si="26">IF(D18="","",IF($X$2=E17,"YES","NO"))</f>
        <v>NO</v>
      </c>
      <c r="G17" s="34">
        <f>IF(D17="","",IF(F17="YES",MROUND(ROUND(1.03*G16,0),100),IF(D17="TOTAL",SUM($G$15:G16),G16)))</f>
        <v>33800</v>
      </c>
      <c r="H17" s="34">
        <f>IF(D17="","",IF(D17="TOTAL",SUM($H$15:H16),(ROUND(G17*AK17/100,0))))</f>
        <v>19604</v>
      </c>
      <c r="I17" s="34">
        <f>IF(D17="","",IF(D17="TOTAL",SUM($I$15:I16),(ROUND(G17*AL17/100,0))))</f>
        <v>3380</v>
      </c>
      <c r="J17" s="75">
        <f t="shared" si="16"/>
        <v>56784</v>
      </c>
      <c r="K17" s="75"/>
      <c r="L17" s="34">
        <f>IF(D17="","",IF(D17="TOTAL",SUM($L$15:L16),$P$4))</f>
        <v>23700</v>
      </c>
      <c r="M17" s="34">
        <f>IF(D17="","",IF(D17="TOTAL",SUM($M$15:M16),(ROUND(L17*AF17/100,0))))</f>
        <v>0</v>
      </c>
      <c r="N17" s="34">
        <f>IF(D17="","",IF(D17="TOTAL",SUM($N$15:N16),(ROUND(L17*AG17/100,0))))</f>
        <v>0</v>
      </c>
      <c r="O17" s="33">
        <f t="shared" si="17"/>
        <v>23700</v>
      </c>
      <c r="P17" s="34">
        <f t="shared" si="3"/>
        <v>10100</v>
      </c>
      <c r="Q17" s="34">
        <f t="shared" si="3"/>
        <v>19604</v>
      </c>
      <c r="R17" s="34">
        <f t="shared" si="3"/>
        <v>3380</v>
      </c>
      <c r="S17" s="26"/>
      <c r="T17" s="33">
        <f t="shared" si="18"/>
        <v>33084</v>
      </c>
      <c r="U17" s="62">
        <f>IF(D17="","",IF(D17="TOTAL",SUM($U$15:U16),IF($Z$5="REGULAR",BA17,AJ17+BF17)))</f>
        <v>1000</v>
      </c>
      <c r="V17" s="34">
        <f>IF(D17="","",IF(D17="TOTAL",SUM($V$15:V16),(ROUND(T17*AN17,0))))</f>
        <v>3308</v>
      </c>
      <c r="W17" s="26" t="str">
        <f>IF(D17="","",IF(E17="mar",$Z$2,IF(D17="TOTAL",SUM($W$15:W16),W16)))</f>
        <v/>
      </c>
      <c r="X17" s="33">
        <f>IF(D17="","",IF(D17="TOTAL",SUM($X$15:X16),(SUM(AH18:AI18))))</f>
        <v>0</v>
      </c>
      <c r="Y17" s="33">
        <f t="shared" si="19"/>
        <v>4308</v>
      </c>
      <c r="Z17" s="33">
        <f t="shared" si="20"/>
        <v>28776</v>
      </c>
      <c r="AA17" s="31"/>
      <c r="AB17" s="31"/>
      <c r="AC17" s="35">
        <f>IFERROR(DATE(YEAR(C16),MONTH(C16)+1,DAY(C16)),"")</f>
        <v>45992</v>
      </c>
      <c r="AD17" s="35">
        <f t="shared" ref="AD17:AD80" si="27">IFERROR(IF(AC17="","",IF(DATE(YEAR(AC17),MONTH(AC17),DAY(AC17))=DATE(YEAR($O$7),MONTH($O$7)+1,DAY($O$7)),"TOTAL",IF(AC17&gt;$O$7,"",AC17))),"")</f>
        <v>45992</v>
      </c>
      <c r="AF17" s="7">
        <f t="shared" si="4"/>
        <v>0</v>
      </c>
      <c r="AG17" s="7">
        <f t="shared" si="5"/>
        <v>0</v>
      </c>
      <c r="AH17" s="7" t="str">
        <f t="shared" si="6"/>
        <v/>
      </c>
      <c r="AI17" s="7" t="str">
        <f t="shared" si="7"/>
        <v/>
      </c>
      <c r="AJ17" s="7">
        <f t="shared" si="21"/>
        <v>1000</v>
      </c>
      <c r="AK17" s="7">
        <f t="shared" si="22"/>
        <v>58</v>
      </c>
      <c r="AL17" s="7">
        <f t="shared" si="8"/>
        <v>10</v>
      </c>
      <c r="AM17" s="7">
        <f t="shared" si="9"/>
        <v>0</v>
      </c>
      <c r="AN17" s="7">
        <f t="shared" si="10"/>
        <v>0.1</v>
      </c>
      <c r="AO17" s="7" t="str">
        <f t="shared" si="11"/>
        <v/>
      </c>
      <c r="AP17" s="7" t="str">
        <f t="shared" si="12"/>
        <v/>
      </c>
      <c r="AQ17" s="2">
        <v>42856</v>
      </c>
      <c r="AR17" s="3" t="str">
        <f t="shared" si="0"/>
        <v>May-2017</v>
      </c>
      <c r="AS17" s="7">
        <v>4</v>
      </c>
      <c r="AT17" s="7"/>
      <c r="AV17" s="8">
        <f t="shared" si="13"/>
        <v>0.1</v>
      </c>
      <c r="AY17" s="7">
        <f t="shared" si="1"/>
        <v>0</v>
      </c>
      <c r="AZ17" s="7">
        <f t="shared" si="2"/>
        <v>0</v>
      </c>
      <c r="BA17" s="7">
        <f t="shared" si="14"/>
        <v>0</v>
      </c>
      <c r="BB17" s="7" t="s">
        <v>43</v>
      </c>
      <c r="BC17" s="9">
        <v>750</v>
      </c>
      <c r="BF17" s="7">
        <f t="shared" si="23"/>
        <v>0</v>
      </c>
      <c r="BG17" s="16">
        <v>2023</v>
      </c>
      <c r="BH17" s="16" t="s">
        <v>57</v>
      </c>
      <c r="BI17" s="24" t="s">
        <v>70</v>
      </c>
    </row>
    <row r="18" spans="2:61" ht="25.5" customHeight="1" x14ac:dyDescent="0.25">
      <c r="B18" s="34">
        <f t="shared" ref="B18:B81" si="28">IF(B17&gt;=$J$7,"",(B17+1))</f>
        <v>4</v>
      </c>
      <c r="C18" s="28">
        <f t="shared" si="24"/>
        <v>46023</v>
      </c>
      <c r="D18" s="34" t="str">
        <f t="shared" si="25"/>
        <v>Jan-2026</v>
      </c>
      <c r="E18" s="34" t="str">
        <f t="shared" si="15"/>
        <v>Jan</v>
      </c>
      <c r="F18" s="34" t="str">
        <f t="shared" si="26"/>
        <v>NO</v>
      </c>
      <c r="G18" s="34">
        <f>IF(D18="","",IF(F18="YES",MROUND(ROUND(1.03*G17,0),100),IF(D18="TOTAL",SUM($G$15:G17),G17)))</f>
        <v>33800</v>
      </c>
      <c r="H18" s="34">
        <f>IF(D18="","",IF(D18="TOTAL",SUM($H$15:H17),(ROUND(G18*AK18/100,0))))</f>
        <v>19604</v>
      </c>
      <c r="I18" s="34">
        <f>IF(D18="","",IF(D18="TOTAL",SUM($I$15:I17),(ROUND(G18*AL18/100,0))))</f>
        <v>3380</v>
      </c>
      <c r="J18" s="75">
        <f t="shared" si="16"/>
        <v>56784</v>
      </c>
      <c r="K18" s="75"/>
      <c r="L18" s="34">
        <f>IF(D18="","",IF(D18="TOTAL",SUM($L$15:L17),$P$4))</f>
        <v>23700</v>
      </c>
      <c r="M18" s="34">
        <f>IF(D18="","",IF(D18="TOTAL",SUM($M$15:M17),(ROUND(L18*AF18/100,0))))</f>
        <v>0</v>
      </c>
      <c r="N18" s="34">
        <f>IF(D18="","",IF(D18="TOTAL",SUM($N$15:N17),(ROUND(L18*AG18/100,0))))</f>
        <v>0</v>
      </c>
      <c r="O18" s="33">
        <f t="shared" si="17"/>
        <v>23700</v>
      </c>
      <c r="P18" s="34">
        <f t="shared" si="3"/>
        <v>10100</v>
      </c>
      <c r="Q18" s="34">
        <f t="shared" si="3"/>
        <v>19604</v>
      </c>
      <c r="R18" s="34">
        <f t="shared" si="3"/>
        <v>3380</v>
      </c>
      <c r="S18" s="26"/>
      <c r="T18" s="33">
        <f t="shared" si="18"/>
        <v>33084</v>
      </c>
      <c r="U18" s="62">
        <f>IF(D18="","",IF(D18="TOTAL",SUM($U$15:U17),IF($Z$5="REGULAR",BA18,AJ18+BF18)))</f>
        <v>1000</v>
      </c>
      <c r="V18" s="34">
        <f>IF(D18="","",IF(D18="TOTAL",SUM($V$15:V17),(ROUND(T18*AN18,0))))</f>
        <v>3308</v>
      </c>
      <c r="W18" s="26" t="str">
        <f>IF(D18="","",IF(E18="mar",$Z$2,IF(D18="TOTAL",SUM($W$15:W17),W17)))</f>
        <v/>
      </c>
      <c r="X18" s="33">
        <f>IF(D18="","",IF(D18="TOTAL",SUM($X$15:X17),(SUM(AH19:AI19))))</f>
        <v>0</v>
      </c>
      <c r="Y18" s="33">
        <f t="shared" si="19"/>
        <v>4308</v>
      </c>
      <c r="Z18" s="33">
        <f t="shared" si="20"/>
        <v>28776</v>
      </c>
      <c r="AA18" s="31"/>
      <c r="AB18" s="31"/>
      <c r="AC18" s="35">
        <f t="shared" ref="AC18:AC81" si="29">IFERROR(DATE(YEAR(C17),MONTH(C17)+1,DAY(C17)),"")</f>
        <v>46023</v>
      </c>
      <c r="AD18" s="35">
        <f t="shared" si="27"/>
        <v>46023</v>
      </c>
      <c r="AF18" s="7">
        <f t="shared" si="4"/>
        <v>0</v>
      </c>
      <c r="AG18" s="7">
        <f t="shared" si="5"/>
        <v>0</v>
      </c>
      <c r="AH18" s="7" t="str">
        <f t="shared" si="6"/>
        <v/>
      </c>
      <c r="AI18" s="7" t="str">
        <f t="shared" si="7"/>
        <v/>
      </c>
      <c r="AJ18" s="7">
        <f t="shared" si="21"/>
        <v>1000</v>
      </c>
      <c r="AK18" s="7">
        <f t="shared" si="22"/>
        <v>58</v>
      </c>
      <c r="AL18" s="7">
        <f t="shared" si="8"/>
        <v>10</v>
      </c>
      <c r="AM18" s="7">
        <f t="shared" si="9"/>
        <v>0</v>
      </c>
      <c r="AN18" s="7">
        <f t="shared" si="10"/>
        <v>0.1</v>
      </c>
      <c r="AO18" s="7" t="str">
        <f t="shared" si="11"/>
        <v/>
      </c>
      <c r="AP18" s="7" t="str">
        <f t="shared" si="12"/>
        <v/>
      </c>
      <c r="AQ18" s="2">
        <v>42887</v>
      </c>
      <c r="AR18" s="3" t="str">
        <f t="shared" si="0"/>
        <v>Jun-2017</v>
      </c>
      <c r="AS18" s="7">
        <v>4</v>
      </c>
      <c r="AT18" s="7"/>
      <c r="AV18" s="8">
        <f t="shared" si="13"/>
        <v>0.1</v>
      </c>
      <c r="AY18" s="7">
        <f t="shared" si="1"/>
        <v>0</v>
      </c>
      <c r="AZ18" s="7">
        <f t="shared" si="2"/>
        <v>0</v>
      </c>
      <c r="BA18" s="7">
        <f t="shared" si="14"/>
        <v>0</v>
      </c>
      <c r="BB18" s="7" t="s">
        <v>44</v>
      </c>
      <c r="BC18" s="9">
        <v>750</v>
      </c>
      <c r="BF18" s="7">
        <f t="shared" si="23"/>
        <v>0</v>
      </c>
      <c r="BG18" s="16">
        <v>2024</v>
      </c>
      <c r="BH18" s="16" t="s">
        <v>58</v>
      </c>
      <c r="BI18" s="24" t="s">
        <v>71</v>
      </c>
    </row>
    <row r="19" spans="2:61" ht="25.5" customHeight="1" x14ac:dyDescent="0.25">
      <c r="B19" s="34">
        <f t="shared" si="28"/>
        <v>5</v>
      </c>
      <c r="C19" s="28">
        <f t="shared" si="24"/>
        <v>46054</v>
      </c>
      <c r="D19" s="34" t="str">
        <f t="shared" si="25"/>
        <v>Feb-2026</v>
      </c>
      <c r="E19" s="34" t="str">
        <f t="shared" si="15"/>
        <v>Feb</v>
      </c>
      <c r="F19" s="34" t="str">
        <f t="shared" si="26"/>
        <v>NO</v>
      </c>
      <c r="G19" s="34">
        <f>IF(D19="","",IF(F19="YES",MROUND(ROUND(1.03*G18,0),100),IF(D19="TOTAL",SUM($G$15:G18),G18)))</f>
        <v>33800</v>
      </c>
      <c r="H19" s="34">
        <f>IF(D19="","",IF(D19="TOTAL",SUM($H$15:H18),(ROUND(G19*AK19/100,0))))</f>
        <v>19604</v>
      </c>
      <c r="I19" s="34">
        <f>IF(D19="","",IF(D19="TOTAL",SUM($I$15:I18),(ROUND(G19*AL19/100,0))))</f>
        <v>3380</v>
      </c>
      <c r="J19" s="75">
        <f t="shared" si="16"/>
        <v>56784</v>
      </c>
      <c r="K19" s="75"/>
      <c r="L19" s="34">
        <f>IF(D19="","",IF(D19="TOTAL",SUM($L$15:L18),$P$4))</f>
        <v>23700</v>
      </c>
      <c r="M19" s="34">
        <f>IF(D19="","",IF(D19="TOTAL",SUM($M$15:M18),(ROUND(L19*AF19/100,0))))</f>
        <v>0</v>
      </c>
      <c r="N19" s="34">
        <f>IF(D19="","",IF(D19="TOTAL",SUM($N$15:N18),(ROUND(L19*AG19/100,0))))</f>
        <v>0</v>
      </c>
      <c r="O19" s="33">
        <f t="shared" si="17"/>
        <v>23700</v>
      </c>
      <c r="P19" s="34">
        <f t="shared" si="3"/>
        <v>10100</v>
      </c>
      <c r="Q19" s="34">
        <f t="shared" si="3"/>
        <v>19604</v>
      </c>
      <c r="R19" s="34">
        <f t="shared" si="3"/>
        <v>3380</v>
      </c>
      <c r="S19" s="26"/>
      <c r="T19" s="33">
        <f t="shared" si="18"/>
        <v>33084</v>
      </c>
      <c r="U19" s="62">
        <f>IF(D19="","",IF(D19="TOTAL",SUM($U$15:U18),IF($Z$5="REGULAR",BA19,AJ19+BF19)))</f>
        <v>1000</v>
      </c>
      <c r="V19" s="34">
        <f>IF(D19="","",IF(D19="TOTAL",SUM($V$15:V18),(ROUND(T19*AN19,0))))</f>
        <v>3308</v>
      </c>
      <c r="W19" s="26" t="str">
        <f>IF(D19="","",IF(E19="mar",$Z$2,IF(D19="TOTAL",SUM($W$15:W18),W18)))</f>
        <v/>
      </c>
      <c r="X19" s="33">
        <f>IF(D19="","",IF(D19="TOTAL",SUM($X$15:X18),(SUM(AH20:AI20))))</f>
        <v>0</v>
      </c>
      <c r="Y19" s="33">
        <f t="shared" si="19"/>
        <v>4308</v>
      </c>
      <c r="Z19" s="33">
        <f t="shared" si="20"/>
        <v>28776</v>
      </c>
      <c r="AA19" s="31"/>
      <c r="AB19" s="31"/>
      <c r="AC19" s="35">
        <f t="shared" si="29"/>
        <v>46054</v>
      </c>
      <c r="AD19" s="35">
        <f t="shared" si="27"/>
        <v>46054</v>
      </c>
      <c r="AF19" s="7">
        <f t="shared" si="4"/>
        <v>0</v>
      </c>
      <c r="AG19" s="7">
        <f t="shared" si="5"/>
        <v>0</v>
      </c>
      <c r="AH19" s="7" t="str">
        <f t="shared" si="6"/>
        <v/>
      </c>
      <c r="AI19" s="7" t="str">
        <f t="shared" si="7"/>
        <v/>
      </c>
      <c r="AJ19" s="7">
        <f t="shared" si="21"/>
        <v>1000</v>
      </c>
      <c r="AK19" s="7">
        <f t="shared" si="22"/>
        <v>58</v>
      </c>
      <c r="AL19" s="7">
        <f t="shared" si="8"/>
        <v>10</v>
      </c>
      <c r="AM19" s="7">
        <f t="shared" si="9"/>
        <v>0</v>
      </c>
      <c r="AN19" s="7">
        <f t="shared" si="10"/>
        <v>0.1</v>
      </c>
      <c r="AO19" s="7" t="str">
        <f t="shared" si="11"/>
        <v/>
      </c>
      <c r="AP19" s="7" t="str">
        <f t="shared" si="12"/>
        <v/>
      </c>
      <c r="AQ19" s="2">
        <v>42917</v>
      </c>
      <c r="AR19" s="3" t="str">
        <f t="shared" si="0"/>
        <v>Jul-2017</v>
      </c>
      <c r="AS19" s="7">
        <v>5</v>
      </c>
      <c r="AT19" s="7"/>
      <c r="AV19" s="8">
        <f t="shared" si="13"/>
        <v>0.1</v>
      </c>
      <c r="AY19" s="7">
        <f t="shared" si="1"/>
        <v>0</v>
      </c>
      <c r="AZ19" s="7">
        <f t="shared" si="2"/>
        <v>0</v>
      </c>
      <c r="BA19" s="7">
        <f t="shared" si="14"/>
        <v>0</v>
      </c>
      <c r="BB19" s="7" t="s">
        <v>45</v>
      </c>
      <c r="BC19" s="9">
        <v>750</v>
      </c>
      <c r="BF19" s="7">
        <f t="shared" si="23"/>
        <v>0</v>
      </c>
      <c r="BG19" s="16">
        <v>2025</v>
      </c>
      <c r="BH19" s="16" t="s">
        <v>59</v>
      </c>
      <c r="BI19" s="24" t="s">
        <v>72</v>
      </c>
    </row>
    <row r="20" spans="2:61" ht="25.5" customHeight="1" x14ac:dyDescent="0.25">
      <c r="B20" s="34">
        <f t="shared" si="28"/>
        <v>6</v>
      </c>
      <c r="C20" s="28">
        <f t="shared" si="24"/>
        <v>46082</v>
      </c>
      <c r="D20" s="34" t="str">
        <f t="shared" si="25"/>
        <v>Mar-2026</v>
      </c>
      <c r="E20" s="34" t="str">
        <f t="shared" si="15"/>
        <v>Mar</v>
      </c>
      <c r="F20" s="34" t="str">
        <f t="shared" si="26"/>
        <v>NO</v>
      </c>
      <c r="G20" s="34">
        <f>IF(D20="","",IF(F20="YES",MROUND(ROUND(1.03*G19,0),100),IF(D20="TOTAL",SUM($G$15:G19),G19)))</f>
        <v>33800</v>
      </c>
      <c r="H20" s="34">
        <f>IF(D20="","",IF(D20="TOTAL",SUM($H$15:H19),(ROUND(G20*AK20/100,0))))</f>
        <v>19604</v>
      </c>
      <c r="I20" s="34">
        <f>IF(D20="","",IF(D20="TOTAL",SUM($I$15:I19),(ROUND(G20*AL20/100,0))))</f>
        <v>3380</v>
      </c>
      <c r="J20" s="75">
        <f t="shared" si="16"/>
        <v>56784</v>
      </c>
      <c r="K20" s="75"/>
      <c r="L20" s="34">
        <f>IF(D20="","",IF(D20="TOTAL",SUM($L$15:L19),$P$4))</f>
        <v>23700</v>
      </c>
      <c r="M20" s="34">
        <f>IF(D20="","",IF(D20="TOTAL",SUM($M$15:M19),(ROUND(L20*AF20/100,0))))</f>
        <v>0</v>
      </c>
      <c r="N20" s="34">
        <f>IF(D20="","",IF(D20="TOTAL",SUM($N$15:N19),(ROUND(L20*AG20/100,0))))</f>
        <v>0</v>
      </c>
      <c r="O20" s="33">
        <f t="shared" si="17"/>
        <v>23700</v>
      </c>
      <c r="P20" s="34">
        <f t="shared" si="3"/>
        <v>10100</v>
      </c>
      <c r="Q20" s="34">
        <f t="shared" si="3"/>
        <v>19604</v>
      </c>
      <c r="R20" s="34">
        <f t="shared" si="3"/>
        <v>3380</v>
      </c>
      <c r="S20" s="26"/>
      <c r="T20" s="33">
        <f t="shared" si="18"/>
        <v>33084</v>
      </c>
      <c r="U20" s="62">
        <f>IF(D20="","",IF(D20="TOTAL",SUM($U$15:U19),IF($Z$5="REGULAR",BA20,AJ20+BF20)))</f>
        <v>1000</v>
      </c>
      <c r="V20" s="34">
        <f>IF(D20="","",IF(D20="TOTAL",SUM($V$15:V19),(ROUND(T20*AN20,0))))</f>
        <v>3308</v>
      </c>
      <c r="W20" s="26">
        <f>IF(D20="","",IF(E20="mar",$Z$2,IF(D20="TOTAL",SUM($W$15:W19),W19)))</f>
        <v>0</v>
      </c>
      <c r="X20" s="33">
        <f>IF(D20="","",IF(D20="TOTAL",SUM($X$15:X19),(SUM(AH21:AI21))))</f>
        <v>0</v>
      </c>
      <c r="Y20" s="33">
        <f t="shared" si="19"/>
        <v>4308</v>
      </c>
      <c r="Z20" s="33">
        <f t="shared" si="20"/>
        <v>28776</v>
      </c>
      <c r="AA20" s="31"/>
      <c r="AB20" s="31"/>
      <c r="AC20" s="35">
        <f t="shared" si="29"/>
        <v>46082</v>
      </c>
      <c r="AD20" s="35">
        <f t="shared" si="27"/>
        <v>46082</v>
      </c>
      <c r="AF20" s="7">
        <f t="shared" si="4"/>
        <v>0</v>
      </c>
      <c r="AG20" s="7">
        <f t="shared" si="5"/>
        <v>0</v>
      </c>
      <c r="AH20" s="7" t="str">
        <f t="shared" si="6"/>
        <v/>
      </c>
      <c r="AI20" s="7" t="str">
        <f t="shared" si="7"/>
        <v/>
      </c>
      <c r="AJ20" s="7">
        <f t="shared" si="21"/>
        <v>1000</v>
      </c>
      <c r="AK20" s="7">
        <f t="shared" si="22"/>
        <v>58</v>
      </c>
      <c r="AL20" s="7">
        <f t="shared" si="8"/>
        <v>10</v>
      </c>
      <c r="AM20" s="7">
        <f t="shared" si="9"/>
        <v>0</v>
      </c>
      <c r="AN20" s="7">
        <f t="shared" si="10"/>
        <v>0.1</v>
      </c>
      <c r="AO20" s="7" t="str">
        <f t="shared" si="11"/>
        <v/>
      </c>
      <c r="AP20" s="7" t="str">
        <f t="shared" si="12"/>
        <v/>
      </c>
      <c r="AQ20" s="2">
        <v>42948</v>
      </c>
      <c r="AR20" s="3" t="str">
        <f t="shared" si="0"/>
        <v>Aug-2017</v>
      </c>
      <c r="AS20" s="7">
        <v>5</v>
      </c>
      <c r="AT20" s="7"/>
      <c r="AV20" s="8">
        <f t="shared" si="13"/>
        <v>0.1</v>
      </c>
      <c r="AY20" s="7">
        <f t="shared" si="1"/>
        <v>0</v>
      </c>
      <c r="AZ20" s="7">
        <f t="shared" si="2"/>
        <v>0</v>
      </c>
      <c r="BA20" s="7">
        <f t="shared" si="14"/>
        <v>0</v>
      </c>
      <c r="BB20" s="7" t="s">
        <v>46</v>
      </c>
      <c r="BC20" s="7">
        <v>825</v>
      </c>
      <c r="BF20" s="7">
        <f t="shared" si="23"/>
        <v>0</v>
      </c>
      <c r="BG20" s="16">
        <v>2026</v>
      </c>
      <c r="BH20" s="16" t="s">
        <v>60</v>
      </c>
      <c r="BI20" s="16">
        <v>10</v>
      </c>
    </row>
    <row r="21" spans="2:61" ht="25.5" customHeight="1" x14ac:dyDescent="0.25">
      <c r="B21" s="34" t="str">
        <f t="shared" si="28"/>
        <v/>
      </c>
      <c r="C21" s="28" t="str">
        <f t="shared" si="24"/>
        <v>TOTAL</v>
      </c>
      <c r="D21" s="34" t="str">
        <f t="shared" si="25"/>
        <v>TOTAL</v>
      </c>
      <c r="E21" s="34" t="str">
        <f t="shared" si="15"/>
        <v>TOTAL</v>
      </c>
      <c r="F21" s="34" t="str">
        <f t="shared" si="26"/>
        <v/>
      </c>
      <c r="G21" s="34">
        <f>IF(D21="","",IF(F21="YES",MROUND(ROUND(1.03*G20,0),100),IF(D21="TOTAL",SUM($G$15:G20),G20)))</f>
        <v>197348</v>
      </c>
      <c r="H21" s="34">
        <f>IF(D21="","",IF(D21="TOTAL",SUM($H$15:H20),(ROUND(G21*AK21/100,0))))</f>
        <v>114462</v>
      </c>
      <c r="I21" s="34">
        <f>IF(D21="","",IF(D21="TOTAL",SUM($I$15:I20),(ROUND(G21*AL21/100,0))))</f>
        <v>19735</v>
      </c>
      <c r="J21" s="75">
        <f t="shared" si="16"/>
        <v>331545</v>
      </c>
      <c r="K21" s="75"/>
      <c r="L21" s="34">
        <f>IF(D21="","",IF(D21="TOTAL",SUM($L$15:L20),$P$4))</f>
        <v>138377</v>
      </c>
      <c r="M21" s="34">
        <f>IF(D21="","",IF(D21="TOTAL",SUM($M$15:M20),(ROUND(L21*AF21/100,0))))</f>
        <v>0</v>
      </c>
      <c r="N21" s="34">
        <f>IF(D21="","",IF(D21="TOTAL",SUM($N$15:N20),(ROUND(L21*AG21/100,0))))</f>
        <v>0</v>
      </c>
      <c r="O21" s="33">
        <f t="shared" si="17"/>
        <v>138377</v>
      </c>
      <c r="P21" s="34">
        <f t="shared" si="3"/>
        <v>58971</v>
      </c>
      <c r="Q21" s="34">
        <f t="shared" si="3"/>
        <v>114462</v>
      </c>
      <c r="R21" s="34">
        <f t="shared" si="3"/>
        <v>19735</v>
      </c>
      <c r="S21" s="26"/>
      <c r="T21" s="33">
        <f t="shared" si="18"/>
        <v>193168</v>
      </c>
      <c r="U21" s="62">
        <f>IF(D21="","",IF(D21="TOTAL",SUM($U$15:U20),IF($Z$5="REGULAR",BA21,AJ21+BF21)))</f>
        <v>6000</v>
      </c>
      <c r="V21" s="34">
        <f>IF(D21="","",IF(D21="TOTAL",SUM($V$15:V20),(ROUND(T21*AN21,0))))</f>
        <v>19315</v>
      </c>
      <c r="W21" s="26">
        <f>IF(D21="","",IF(E21="mar",$Z$2,IF(D21="TOTAL",SUM($W$15:W20),W20)))</f>
        <v>0</v>
      </c>
      <c r="X21" s="33">
        <f>IF(D21="","",IF(D21="TOTAL",SUM($X$15:X20),(SUM(AH22:AI22))))</f>
        <v>0</v>
      </c>
      <c r="Y21" s="33">
        <f t="shared" si="19"/>
        <v>25315</v>
      </c>
      <c r="Z21" s="33">
        <f t="shared" si="20"/>
        <v>167853</v>
      </c>
      <c r="AA21" s="31"/>
      <c r="AB21" s="31"/>
      <c r="AC21" s="35">
        <f t="shared" si="29"/>
        <v>46113</v>
      </c>
      <c r="AD21" s="35" t="str">
        <f t="shared" si="27"/>
        <v>TOTAL</v>
      </c>
      <c r="AF21" s="7" t="str">
        <f t="shared" si="4"/>
        <v/>
      </c>
      <c r="AG21" s="7" t="str">
        <f t="shared" si="5"/>
        <v/>
      </c>
      <c r="AH21" s="7" t="str">
        <f t="shared" si="6"/>
        <v/>
      </c>
      <c r="AI21" s="7" t="str">
        <f t="shared" si="7"/>
        <v/>
      </c>
      <c r="AJ21" s="7" t="str">
        <f t="shared" si="21"/>
        <v/>
      </c>
      <c r="AK21" s="7" t="str">
        <f t="shared" si="22"/>
        <v/>
      </c>
      <c r="AL21" s="7" t="str">
        <f t="shared" si="8"/>
        <v/>
      </c>
      <c r="AM21" s="7" t="str">
        <f t="shared" si="9"/>
        <v/>
      </c>
      <c r="AN21" s="7" t="str">
        <f t="shared" si="10"/>
        <v/>
      </c>
      <c r="AO21" s="7" t="str">
        <f t="shared" si="11"/>
        <v/>
      </c>
      <c r="AP21" s="7" t="str">
        <f t="shared" si="12"/>
        <v/>
      </c>
      <c r="AQ21" s="2">
        <v>42979</v>
      </c>
      <c r="AR21" s="3" t="str">
        <f t="shared" si="0"/>
        <v>Sep-2017</v>
      </c>
      <c r="AS21" s="7">
        <v>5</v>
      </c>
      <c r="AT21" s="7"/>
      <c r="AV21" s="8">
        <f t="shared" si="13"/>
        <v>0.1</v>
      </c>
      <c r="AY21" s="7">
        <f t="shared" si="1"/>
        <v>0</v>
      </c>
      <c r="AZ21" s="7">
        <f t="shared" si="2"/>
        <v>0</v>
      </c>
      <c r="BA21" s="7">
        <f t="shared" si="14"/>
        <v>0</v>
      </c>
      <c r="BB21" s="7" t="s">
        <v>47</v>
      </c>
      <c r="BC21" s="7">
        <v>1300</v>
      </c>
      <c r="BF21" s="7">
        <f t="shared" si="23"/>
        <v>0</v>
      </c>
      <c r="BH21" s="16" t="s">
        <v>61</v>
      </c>
      <c r="BI21" s="16">
        <v>11</v>
      </c>
    </row>
    <row r="22" spans="2:61" ht="25.5" customHeight="1" x14ac:dyDescent="0.25">
      <c r="B22" s="34" t="str">
        <f t="shared" si="28"/>
        <v/>
      </c>
      <c r="C22" s="28" t="str">
        <f t="shared" si="24"/>
        <v/>
      </c>
      <c r="D22" s="34" t="str">
        <f t="shared" si="25"/>
        <v/>
      </c>
      <c r="E22" s="34" t="str">
        <f t="shared" si="15"/>
        <v/>
      </c>
      <c r="F22" s="34" t="str">
        <f t="shared" si="26"/>
        <v/>
      </c>
      <c r="G22" s="34" t="str">
        <f>IF(D22="","",IF(F22="YES",MROUND(ROUND(1.03*G21,0),100),IF(D22="TOTAL",SUM($G$15:G21),G21)))</f>
        <v/>
      </c>
      <c r="H22" s="34" t="str">
        <f>IF(D22="","",IF(D22="TOTAL",SUM($H$15:H21),(ROUND(G22*AK22/100,0))))</f>
        <v/>
      </c>
      <c r="I22" s="34" t="str">
        <f>IF(D22="","",IF(D22="TOTAL",SUM($I$15:I21),(ROUND(G22*AL22/100,0))))</f>
        <v/>
      </c>
      <c r="J22" s="75">
        <f t="shared" si="16"/>
        <v>0</v>
      </c>
      <c r="K22" s="75"/>
      <c r="L22" s="34" t="str">
        <f>IF(D22="","",IF(D22="TOTAL",SUM($L$15:L21),$P$4))</f>
        <v/>
      </c>
      <c r="M22" s="34" t="str">
        <f>IF(D22="","",IF(D22="TOTAL",SUM($M$15:M21),(ROUND(L22*AF22/100,0))))</f>
        <v/>
      </c>
      <c r="N22" s="34" t="str">
        <f>IF(D22="","",IF(D22="TOTAL",SUM($N$15:N21),(ROUND(L22*AG22/100,0))))</f>
        <v/>
      </c>
      <c r="O22" s="33">
        <f t="shared" si="17"/>
        <v>0</v>
      </c>
      <c r="P22" s="34" t="str">
        <f t="shared" si="3"/>
        <v/>
      </c>
      <c r="Q22" s="34" t="str">
        <f t="shared" si="3"/>
        <v/>
      </c>
      <c r="R22" s="34" t="str">
        <f t="shared" si="3"/>
        <v/>
      </c>
      <c r="S22" s="26"/>
      <c r="T22" s="33">
        <f t="shared" si="18"/>
        <v>0</v>
      </c>
      <c r="U22" s="62" t="str">
        <f>IF(D22="","",IF(D22="TOTAL",SUM($U$15:U21),IF($Z$5="REGULAR",BA22,AJ22+BF22)))</f>
        <v/>
      </c>
      <c r="V22" s="34" t="str">
        <f>IF(D22="","",IF(D22="TOTAL",SUM($V$15:V21),(ROUND(T22*AN22,0))))</f>
        <v/>
      </c>
      <c r="W22" s="26" t="str">
        <f>IF(D22="","",IF(E22="mar",$Z$2,IF(D22="TOTAL",SUM($W$15:W21),W21)))</f>
        <v/>
      </c>
      <c r="X22" s="33" t="str">
        <f>IF(D22="","",IF(D22="TOTAL",SUM($X$15:X21),(SUM(AH23:AI23))))</f>
        <v/>
      </c>
      <c r="Y22" s="33">
        <f t="shared" si="19"/>
        <v>0</v>
      </c>
      <c r="Z22" s="33">
        <f t="shared" si="20"/>
        <v>0</v>
      </c>
      <c r="AA22" s="31"/>
      <c r="AB22" s="31"/>
      <c r="AC22" s="35" t="str">
        <f t="shared" si="29"/>
        <v/>
      </c>
      <c r="AD22" s="35" t="str">
        <f t="shared" si="27"/>
        <v/>
      </c>
      <c r="AF22" s="7" t="str">
        <f t="shared" si="4"/>
        <v/>
      </c>
      <c r="AG22" s="7" t="str">
        <f t="shared" si="5"/>
        <v/>
      </c>
      <c r="AH22" s="7" t="str">
        <f t="shared" si="6"/>
        <v/>
      </c>
      <c r="AI22" s="7" t="str">
        <f t="shared" si="7"/>
        <v/>
      </c>
      <c r="AJ22" s="7" t="str">
        <f t="shared" si="21"/>
        <v/>
      </c>
      <c r="AK22" s="7" t="str">
        <f t="shared" si="22"/>
        <v/>
      </c>
      <c r="AL22" s="7" t="str">
        <f t="shared" si="8"/>
        <v/>
      </c>
      <c r="AM22" s="7" t="str">
        <f t="shared" si="9"/>
        <v/>
      </c>
      <c r="AN22" s="7" t="str">
        <f t="shared" si="10"/>
        <v/>
      </c>
      <c r="AO22" s="7" t="str">
        <f t="shared" si="11"/>
        <v/>
      </c>
      <c r="AP22" s="7" t="str">
        <f t="shared" si="12"/>
        <v/>
      </c>
      <c r="AQ22" s="2">
        <v>43009</v>
      </c>
      <c r="AR22" s="3" t="str">
        <f t="shared" si="0"/>
        <v>Oct-2017</v>
      </c>
      <c r="AS22" s="7">
        <v>5</v>
      </c>
      <c r="AT22" s="7">
        <v>8</v>
      </c>
      <c r="AV22" s="8">
        <f t="shared" si="13"/>
        <v>0.1</v>
      </c>
      <c r="AY22" s="7">
        <f t="shared" si="1"/>
        <v>0</v>
      </c>
      <c r="AZ22" s="7">
        <f t="shared" si="2"/>
        <v>0</v>
      </c>
      <c r="BA22" s="7">
        <f t="shared" si="14"/>
        <v>0</v>
      </c>
      <c r="BB22" s="7" t="s">
        <v>38</v>
      </c>
      <c r="BC22" s="7">
        <v>1000</v>
      </c>
      <c r="BF22" s="7">
        <f t="shared" si="23"/>
        <v>0</v>
      </c>
      <c r="BH22" s="16" t="s">
        <v>62</v>
      </c>
      <c r="BI22" s="16">
        <v>12</v>
      </c>
    </row>
    <row r="23" spans="2:61" ht="25.5" customHeight="1" x14ac:dyDescent="0.25">
      <c r="B23" s="34" t="str">
        <f t="shared" si="28"/>
        <v/>
      </c>
      <c r="C23" s="28" t="str">
        <f t="shared" si="24"/>
        <v/>
      </c>
      <c r="D23" s="34" t="str">
        <f t="shared" si="25"/>
        <v/>
      </c>
      <c r="E23" s="34" t="str">
        <f t="shared" si="15"/>
        <v/>
      </c>
      <c r="F23" s="34" t="str">
        <f t="shared" si="26"/>
        <v/>
      </c>
      <c r="G23" s="34" t="str">
        <f>IF(D23="","",IF(F23="YES",MROUND(ROUND(1.03*G22,0),100),IF(D23="TOTAL",SUM($G$15:G22),G22)))</f>
        <v/>
      </c>
      <c r="H23" s="34" t="str">
        <f>IF(D23="","",IF(D23="TOTAL",SUM($H$15:H22),(ROUND(G23*AK23/100,0))))</f>
        <v/>
      </c>
      <c r="I23" s="34" t="str">
        <f>IF(D23="","",IF(D23="TOTAL",SUM($I$15:I22),(ROUND(G23*AL23/100,0))))</f>
        <v/>
      </c>
      <c r="J23" s="75">
        <f t="shared" si="16"/>
        <v>0</v>
      </c>
      <c r="K23" s="75"/>
      <c r="L23" s="34" t="str">
        <f>IF(D23="","",IF(D23="TOTAL",SUM($L$15:L22),$P$4))</f>
        <v/>
      </c>
      <c r="M23" s="34" t="str">
        <f>IF(D23="","",IF(D23="TOTAL",SUM($M$15:M22),(ROUND(L23*AF23/100,0))))</f>
        <v/>
      </c>
      <c r="N23" s="34" t="str">
        <f>IF(D23="","",IF(D23="TOTAL",SUM($N$15:N22),(ROUND(L23*AG23/100,0))))</f>
        <v/>
      </c>
      <c r="O23" s="33">
        <f t="shared" si="17"/>
        <v>0</v>
      </c>
      <c r="P23" s="34" t="str">
        <f t="shared" si="3"/>
        <v/>
      </c>
      <c r="Q23" s="34" t="str">
        <f t="shared" si="3"/>
        <v/>
      </c>
      <c r="R23" s="34" t="str">
        <f t="shared" si="3"/>
        <v/>
      </c>
      <c r="S23" s="26"/>
      <c r="T23" s="33">
        <f t="shared" si="18"/>
        <v>0</v>
      </c>
      <c r="U23" s="62" t="str">
        <f>IF(D23="","",IF(D23="TOTAL",SUM($U$15:U22),IF($Z$5="REGULAR",BA23,AJ23+BF23)))</f>
        <v/>
      </c>
      <c r="V23" s="34" t="str">
        <f>IF(D23="","",IF(D23="TOTAL",SUM($V$15:V22),(ROUND(T23*AN23,0))))</f>
        <v/>
      </c>
      <c r="W23" s="26" t="str">
        <f>IF(D23="","",IF(E23="mar",$Z$2,IF(D23="TOTAL",SUM($W$15:W22),W22)))</f>
        <v/>
      </c>
      <c r="X23" s="33" t="str">
        <f>IF(D23="","",IF(D23="TOTAL",SUM($X$15:X22),(SUM(AH24:AI24))))</f>
        <v/>
      </c>
      <c r="Y23" s="33">
        <f t="shared" si="19"/>
        <v>0</v>
      </c>
      <c r="Z23" s="33">
        <f t="shared" si="20"/>
        <v>0</v>
      </c>
      <c r="AA23" s="31"/>
      <c r="AB23" s="31"/>
      <c r="AC23" s="35" t="str">
        <f t="shared" si="29"/>
        <v/>
      </c>
      <c r="AD23" s="35" t="str">
        <f t="shared" si="27"/>
        <v/>
      </c>
      <c r="AF23" s="7" t="str">
        <f t="shared" si="4"/>
        <v/>
      </c>
      <c r="AG23" s="7" t="str">
        <f t="shared" si="5"/>
        <v/>
      </c>
      <c r="AH23" s="7" t="str">
        <f t="shared" si="6"/>
        <v/>
      </c>
      <c r="AI23" s="7" t="str">
        <f t="shared" si="7"/>
        <v/>
      </c>
      <c r="AJ23" s="7" t="str">
        <f t="shared" si="21"/>
        <v/>
      </c>
      <c r="AK23" s="7" t="str">
        <f t="shared" si="22"/>
        <v/>
      </c>
      <c r="AL23" s="7" t="str">
        <f t="shared" si="8"/>
        <v/>
      </c>
      <c r="AM23" s="7" t="str">
        <f t="shared" si="9"/>
        <v/>
      </c>
      <c r="AN23" s="7" t="str">
        <f t="shared" si="10"/>
        <v/>
      </c>
      <c r="AO23" s="7" t="str">
        <f t="shared" si="11"/>
        <v/>
      </c>
      <c r="AP23" s="7" t="str">
        <f t="shared" si="12"/>
        <v/>
      </c>
      <c r="AQ23" s="2">
        <v>43040</v>
      </c>
      <c r="AR23" s="3" t="str">
        <f t="shared" si="0"/>
        <v>Nov-2017</v>
      </c>
      <c r="AS23" s="7">
        <v>5</v>
      </c>
      <c r="AT23" s="7">
        <f t="shared" ref="AT23:AT66" si="30">AT22</f>
        <v>8</v>
      </c>
      <c r="AV23" s="8">
        <f t="shared" si="13"/>
        <v>0.1</v>
      </c>
      <c r="AY23" s="7">
        <f t="shared" si="1"/>
        <v>0</v>
      </c>
      <c r="AZ23" s="7">
        <f t="shared" si="2"/>
        <v>0</v>
      </c>
      <c r="BA23" s="7">
        <f t="shared" si="14"/>
        <v>0</v>
      </c>
      <c r="BB23" s="7" t="s">
        <v>48</v>
      </c>
      <c r="BC23" s="7">
        <v>1000</v>
      </c>
      <c r="BF23" s="7">
        <f t="shared" si="23"/>
        <v>0</v>
      </c>
      <c r="BI23" s="16">
        <v>13</v>
      </c>
    </row>
    <row r="24" spans="2:61" ht="25.5" customHeight="1" x14ac:dyDescent="0.25">
      <c r="B24" s="34" t="str">
        <f t="shared" si="28"/>
        <v/>
      </c>
      <c r="C24" s="28" t="str">
        <f t="shared" si="24"/>
        <v/>
      </c>
      <c r="D24" s="34" t="str">
        <f t="shared" si="25"/>
        <v/>
      </c>
      <c r="E24" s="34" t="str">
        <f t="shared" si="15"/>
        <v/>
      </c>
      <c r="F24" s="34" t="str">
        <f t="shared" si="26"/>
        <v/>
      </c>
      <c r="G24" s="34" t="str">
        <f>IF(D24="","",IF(F24="YES",MROUND(ROUND(1.03*G23,0),100),IF(D24="TOTAL",SUM($G$15:G23),G23)))</f>
        <v/>
      </c>
      <c r="H24" s="34" t="str">
        <f>IF(D24="","",IF(D24="TOTAL",SUM($H$15:H23),(ROUND(G24*AK24/100,0))))</f>
        <v/>
      </c>
      <c r="I24" s="34" t="str">
        <f>IF(D24="","",IF(D24="TOTAL",SUM($I$15:I23),(ROUND(G24*AL24/100,0))))</f>
        <v/>
      </c>
      <c r="J24" s="75">
        <f t="shared" si="16"/>
        <v>0</v>
      </c>
      <c r="K24" s="75"/>
      <c r="L24" s="34" t="str">
        <f>IF(D24="","",IF(D24="TOTAL",SUM($L$15:L23),$P$4))</f>
        <v/>
      </c>
      <c r="M24" s="34" t="str">
        <f>IF(D24="","",IF(D24="TOTAL",SUM($M$15:M23),(ROUND(L24*AF24/100,0))))</f>
        <v/>
      </c>
      <c r="N24" s="34" t="str">
        <f>IF(D24="","",IF(D24="TOTAL",SUM($N$15:N23),(ROUND(L24*AG24/100,0))))</f>
        <v/>
      </c>
      <c r="O24" s="33">
        <f t="shared" si="17"/>
        <v>0</v>
      </c>
      <c r="P24" s="34" t="str">
        <f t="shared" si="3"/>
        <v/>
      </c>
      <c r="Q24" s="34" t="str">
        <f t="shared" si="3"/>
        <v/>
      </c>
      <c r="R24" s="34" t="str">
        <f t="shared" si="3"/>
        <v/>
      </c>
      <c r="S24" s="26"/>
      <c r="T24" s="33">
        <f t="shared" si="18"/>
        <v>0</v>
      </c>
      <c r="U24" s="62" t="str">
        <f>IF(D24="","",IF(D24="TOTAL",SUM($U$15:U23),IF($Z$5="REGULAR",BA24,AJ24+BF24)))</f>
        <v/>
      </c>
      <c r="V24" s="34" t="str">
        <f>IF(D24="","",IF(D24="TOTAL",SUM($V$15:V23),(ROUND(T24*AN24,0))))</f>
        <v/>
      </c>
      <c r="W24" s="26" t="str">
        <f>IF(D24="","",IF(E24="mar",$Z$2,IF(D24="TOTAL",SUM($W$15:W23),W23)))</f>
        <v/>
      </c>
      <c r="X24" s="33" t="str">
        <f>IF(D24="","",IF(D24="TOTAL",SUM($X$15:X23),(SUM(AH25:AI25))))</f>
        <v/>
      </c>
      <c r="Y24" s="33">
        <f t="shared" si="19"/>
        <v>0</v>
      </c>
      <c r="Z24" s="33">
        <f t="shared" si="20"/>
        <v>0</v>
      </c>
      <c r="AA24" s="31"/>
      <c r="AB24" s="31"/>
      <c r="AC24" s="35" t="str">
        <f t="shared" si="29"/>
        <v/>
      </c>
      <c r="AD24" s="35" t="str">
        <f t="shared" si="27"/>
        <v/>
      </c>
      <c r="AF24" s="7" t="str">
        <f t="shared" si="4"/>
        <v/>
      </c>
      <c r="AG24" s="7" t="str">
        <f t="shared" si="5"/>
        <v/>
      </c>
      <c r="AH24" s="7" t="str">
        <f t="shared" si="6"/>
        <v/>
      </c>
      <c r="AI24" s="7" t="str">
        <f t="shared" si="7"/>
        <v/>
      </c>
      <c r="AJ24" s="7" t="str">
        <f t="shared" si="21"/>
        <v/>
      </c>
      <c r="AK24" s="7" t="str">
        <f t="shared" si="22"/>
        <v/>
      </c>
      <c r="AL24" s="7" t="str">
        <f t="shared" si="8"/>
        <v/>
      </c>
      <c r="AM24" s="7" t="str">
        <f t="shared" si="9"/>
        <v/>
      </c>
      <c r="AN24" s="7" t="str">
        <f t="shared" si="10"/>
        <v/>
      </c>
      <c r="AO24" s="7" t="str">
        <f t="shared" si="11"/>
        <v/>
      </c>
      <c r="AP24" s="7" t="str">
        <f t="shared" si="12"/>
        <v/>
      </c>
      <c r="AQ24" s="2">
        <v>43070</v>
      </c>
      <c r="AR24" s="3" t="str">
        <f t="shared" si="0"/>
        <v>Dec-2017</v>
      </c>
      <c r="AS24" s="7">
        <v>5</v>
      </c>
      <c r="AT24" s="7">
        <f t="shared" si="30"/>
        <v>8</v>
      </c>
      <c r="AV24" s="8">
        <f t="shared" si="13"/>
        <v>0.1</v>
      </c>
      <c r="AY24" s="7">
        <f t="shared" si="1"/>
        <v>0</v>
      </c>
      <c r="AZ24" s="7">
        <f t="shared" si="2"/>
        <v>0</v>
      </c>
      <c r="BA24" s="7">
        <f t="shared" si="14"/>
        <v>0</v>
      </c>
      <c r="BB24" s="7" t="s">
        <v>49</v>
      </c>
      <c r="BC24" s="9">
        <v>1450</v>
      </c>
      <c r="BF24" s="7">
        <f t="shared" si="23"/>
        <v>0</v>
      </c>
      <c r="BI24" s="16">
        <v>14</v>
      </c>
    </row>
    <row r="25" spans="2:61" ht="25.5" customHeight="1" x14ac:dyDescent="0.25">
      <c r="B25" s="34" t="str">
        <f t="shared" si="28"/>
        <v/>
      </c>
      <c r="C25" s="28" t="str">
        <f t="shared" si="24"/>
        <v/>
      </c>
      <c r="D25" s="34" t="str">
        <f t="shared" si="25"/>
        <v/>
      </c>
      <c r="E25" s="34" t="str">
        <f t="shared" si="15"/>
        <v/>
      </c>
      <c r="F25" s="34" t="str">
        <f t="shared" si="26"/>
        <v/>
      </c>
      <c r="G25" s="34" t="str">
        <f>IF(D25="","",IF(F25="YES",MROUND(ROUND(1.03*G24,0),100),IF(D25="TOTAL",SUM($G$15:G24),G24)))</f>
        <v/>
      </c>
      <c r="H25" s="34" t="str">
        <f>IF(D25="","",IF(D25="TOTAL",SUM($H$15:H24),(ROUND(G25*AK25/100,0))))</f>
        <v/>
      </c>
      <c r="I25" s="34" t="str">
        <f>IF(D25="","",IF(D25="TOTAL",SUM($I$15:I24),(ROUND(G25*AL25/100,0))))</f>
        <v/>
      </c>
      <c r="J25" s="75">
        <f t="shared" si="16"/>
        <v>0</v>
      </c>
      <c r="K25" s="75"/>
      <c r="L25" s="34" t="str">
        <f>IF(D25="","",IF(D25="TOTAL",SUM($L$15:L24),$P$4))</f>
        <v/>
      </c>
      <c r="M25" s="34" t="str">
        <f>IF(D25="","",IF(D25="TOTAL",SUM($M$15:M24),(ROUND(L25*AF25/100,0))))</f>
        <v/>
      </c>
      <c r="N25" s="34" t="str">
        <f>IF(D25="","",IF(D25="TOTAL",SUM($N$15:N24),(ROUND(L25*AG25/100,0))))</f>
        <v/>
      </c>
      <c r="O25" s="33">
        <f t="shared" si="17"/>
        <v>0</v>
      </c>
      <c r="P25" s="34" t="str">
        <f t="shared" si="3"/>
        <v/>
      </c>
      <c r="Q25" s="34" t="str">
        <f t="shared" si="3"/>
        <v/>
      </c>
      <c r="R25" s="34" t="str">
        <f t="shared" si="3"/>
        <v/>
      </c>
      <c r="S25" s="26"/>
      <c r="T25" s="33">
        <f t="shared" si="18"/>
        <v>0</v>
      </c>
      <c r="U25" s="62" t="str">
        <f>IF(D25="","",IF(D25="TOTAL",SUM($U$15:U24),IF($Z$5="REGULAR",BA25,AJ25+BF25)))</f>
        <v/>
      </c>
      <c r="V25" s="34" t="str">
        <f>IF(D25="","",IF(D25="TOTAL",SUM($V$15:V24),(ROUND(T25*AN25,0))))</f>
        <v/>
      </c>
      <c r="W25" s="26" t="str">
        <f>IF(D25="","",IF(E25="mar",$Z$2,IF(D25="TOTAL",SUM($W$15:W24),W24)))</f>
        <v/>
      </c>
      <c r="X25" s="33" t="str">
        <f>IF(D25="","",IF(D25="TOTAL",SUM($X$15:X24),(SUM(AH26:AI26))))</f>
        <v/>
      </c>
      <c r="Y25" s="33">
        <f t="shared" si="19"/>
        <v>0</v>
      </c>
      <c r="Z25" s="33">
        <f t="shared" si="20"/>
        <v>0</v>
      </c>
      <c r="AA25" s="31"/>
      <c r="AB25" s="31"/>
      <c r="AC25" s="35" t="str">
        <f t="shared" si="29"/>
        <v/>
      </c>
      <c r="AD25" s="35" t="str">
        <f t="shared" si="27"/>
        <v/>
      </c>
      <c r="AF25" s="7" t="str">
        <f t="shared" si="4"/>
        <v/>
      </c>
      <c r="AG25" s="7" t="str">
        <f t="shared" si="5"/>
        <v/>
      </c>
      <c r="AH25" s="7" t="str">
        <f t="shared" si="6"/>
        <v/>
      </c>
      <c r="AI25" s="7" t="str">
        <f t="shared" si="7"/>
        <v/>
      </c>
      <c r="AJ25" s="7" t="str">
        <f t="shared" si="21"/>
        <v/>
      </c>
      <c r="AK25" s="7" t="str">
        <f t="shared" si="22"/>
        <v/>
      </c>
      <c r="AL25" s="7" t="str">
        <f t="shared" si="8"/>
        <v/>
      </c>
      <c r="AM25" s="7" t="str">
        <f t="shared" si="9"/>
        <v/>
      </c>
      <c r="AN25" s="7" t="str">
        <f t="shared" si="10"/>
        <v/>
      </c>
      <c r="AO25" s="7" t="str">
        <f t="shared" si="11"/>
        <v/>
      </c>
      <c r="AP25" s="7" t="str">
        <f t="shared" si="12"/>
        <v/>
      </c>
      <c r="AQ25" s="2">
        <v>43101</v>
      </c>
      <c r="AR25" s="3" t="str">
        <f t="shared" si="0"/>
        <v>Jan-2018</v>
      </c>
      <c r="AS25" s="7">
        <v>7</v>
      </c>
      <c r="AT25" s="7">
        <f t="shared" si="30"/>
        <v>8</v>
      </c>
      <c r="AV25" s="8">
        <f t="shared" si="13"/>
        <v>0.1</v>
      </c>
      <c r="AY25" s="7">
        <f t="shared" si="1"/>
        <v>0</v>
      </c>
      <c r="AZ25" s="7">
        <f t="shared" si="2"/>
        <v>0</v>
      </c>
      <c r="BA25" s="7">
        <f t="shared" si="14"/>
        <v>0</v>
      </c>
      <c r="BB25" s="7"/>
      <c r="BC25" s="9"/>
      <c r="BF25" s="7">
        <f t="shared" si="23"/>
        <v>0</v>
      </c>
      <c r="BI25" s="16">
        <v>15</v>
      </c>
    </row>
    <row r="26" spans="2:61" ht="25.5" customHeight="1" x14ac:dyDescent="0.25">
      <c r="B26" s="34" t="str">
        <f t="shared" si="28"/>
        <v/>
      </c>
      <c r="C26" s="28" t="str">
        <f t="shared" si="24"/>
        <v/>
      </c>
      <c r="D26" s="34" t="str">
        <f t="shared" si="25"/>
        <v/>
      </c>
      <c r="E26" s="34" t="str">
        <f t="shared" si="15"/>
        <v/>
      </c>
      <c r="F26" s="34" t="str">
        <f t="shared" si="26"/>
        <v/>
      </c>
      <c r="G26" s="34" t="str">
        <f>IF(D26="","",IF(F26="YES",MROUND(ROUND(1.03*G25,0),100),IF(D26="TOTAL",SUM($G$15:G25),G25)))</f>
        <v/>
      </c>
      <c r="H26" s="34" t="str">
        <f>IF(D26="","",IF(D26="TOTAL",SUM($H$15:H25),(ROUND(G26*AK26/100,0))))</f>
        <v/>
      </c>
      <c r="I26" s="34" t="str">
        <f>IF(D26="","",IF(D26="TOTAL",SUM($I$15:I25),(ROUND(G26*AL26/100,0))))</f>
        <v/>
      </c>
      <c r="J26" s="75">
        <f t="shared" si="16"/>
        <v>0</v>
      </c>
      <c r="K26" s="75"/>
      <c r="L26" s="34" t="str">
        <f>IF(D26="","",IF(D26="TOTAL",SUM($L$15:L25),$P$4))</f>
        <v/>
      </c>
      <c r="M26" s="34" t="str">
        <f>IF(D26="","",IF(D26="TOTAL",SUM($M$15:M25),(ROUND(L26*AF26/100,0))))</f>
        <v/>
      </c>
      <c r="N26" s="34" t="str">
        <f>IF(D26="","",IF(D26="TOTAL",SUM($N$15:N25),(ROUND(L26*AG26/100,0))))</f>
        <v/>
      </c>
      <c r="O26" s="33">
        <f t="shared" si="17"/>
        <v>0</v>
      </c>
      <c r="P26" s="34" t="str">
        <f t="shared" si="3"/>
        <v/>
      </c>
      <c r="Q26" s="34" t="str">
        <f t="shared" si="3"/>
        <v/>
      </c>
      <c r="R26" s="34" t="str">
        <f t="shared" si="3"/>
        <v/>
      </c>
      <c r="S26" s="26"/>
      <c r="T26" s="33">
        <f t="shared" si="18"/>
        <v>0</v>
      </c>
      <c r="U26" s="62" t="str">
        <f>IF(D26="","",IF(D26="TOTAL",SUM($U$15:U25),IF($Z$5="REGULAR",BA26,AJ26+BF26)))</f>
        <v/>
      </c>
      <c r="V26" s="34" t="str">
        <f>IF(D26="","",IF(D26="TOTAL",SUM($V$15:V25),(ROUND(T26*AN26,0))))</f>
        <v/>
      </c>
      <c r="W26" s="26" t="str">
        <f>IF(D26="","",IF(E26="mar",$Z$2,IF(D26="TOTAL",SUM($W$15:W25),W25)))</f>
        <v/>
      </c>
      <c r="X26" s="33" t="str">
        <f>IF(D26="","",IF(D26="TOTAL",SUM($X$15:X25),(SUM(AH27:AI27))))</f>
        <v/>
      </c>
      <c r="Y26" s="33">
        <f t="shared" si="19"/>
        <v>0</v>
      </c>
      <c r="Z26" s="33">
        <f t="shared" si="20"/>
        <v>0</v>
      </c>
      <c r="AA26" s="31"/>
      <c r="AB26" s="31"/>
      <c r="AC26" s="35" t="str">
        <f t="shared" si="29"/>
        <v/>
      </c>
      <c r="AD26" s="35" t="str">
        <f t="shared" si="27"/>
        <v/>
      </c>
      <c r="AF26" s="7" t="str">
        <f t="shared" si="4"/>
        <v/>
      </c>
      <c r="AG26" s="7" t="str">
        <f t="shared" si="5"/>
        <v/>
      </c>
      <c r="AH26" s="7" t="str">
        <f t="shared" si="6"/>
        <v/>
      </c>
      <c r="AI26" s="7" t="str">
        <f t="shared" si="7"/>
        <v/>
      </c>
      <c r="AJ26" s="7" t="str">
        <f t="shared" si="21"/>
        <v/>
      </c>
      <c r="AK26" s="7" t="str">
        <f t="shared" si="22"/>
        <v/>
      </c>
      <c r="AL26" s="7" t="str">
        <f t="shared" si="8"/>
        <v/>
      </c>
      <c r="AM26" s="7" t="str">
        <f t="shared" si="9"/>
        <v/>
      </c>
      <c r="AN26" s="7" t="str">
        <f t="shared" si="10"/>
        <v/>
      </c>
      <c r="AO26" s="7" t="str">
        <f t="shared" si="11"/>
        <v/>
      </c>
      <c r="AP26" s="7" t="str">
        <f t="shared" si="12"/>
        <v/>
      </c>
      <c r="AQ26" s="2">
        <v>43132</v>
      </c>
      <c r="AR26" s="3" t="str">
        <f t="shared" si="0"/>
        <v>Feb-2018</v>
      </c>
      <c r="AS26" s="7">
        <v>7</v>
      </c>
      <c r="AT26" s="7">
        <f t="shared" si="30"/>
        <v>8</v>
      </c>
      <c r="AV26" s="8">
        <f t="shared" si="13"/>
        <v>0.1</v>
      </c>
      <c r="AY26" s="7">
        <f t="shared" si="1"/>
        <v>0</v>
      </c>
      <c r="AZ26" s="7">
        <f t="shared" si="2"/>
        <v>0</v>
      </c>
      <c r="BA26" s="7">
        <f t="shared" si="14"/>
        <v>0</v>
      </c>
      <c r="BB26" s="7"/>
      <c r="BC26" s="9"/>
      <c r="BF26" s="7">
        <f t="shared" si="23"/>
        <v>0</v>
      </c>
      <c r="BI26" s="16">
        <v>16</v>
      </c>
    </row>
    <row r="27" spans="2:61" ht="25.5" customHeight="1" x14ac:dyDescent="0.25">
      <c r="B27" s="34" t="str">
        <f t="shared" si="28"/>
        <v/>
      </c>
      <c r="C27" s="28" t="str">
        <f t="shared" si="24"/>
        <v/>
      </c>
      <c r="D27" s="34" t="str">
        <f t="shared" si="25"/>
        <v/>
      </c>
      <c r="E27" s="34" t="str">
        <f t="shared" si="15"/>
        <v/>
      </c>
      <c r="F27" s="34" t="str">
        <f t="shared" si="26"/>
        <v/>
      </c>
      <c r="G27" s="34" t="str">
        <f>IF(D27="","",IF(F27="YES",MROUND(ROUND(1.03*G26,0),100),IF(D27="TOTAL",SUM($G$15:G26),G26)))</f>
        <v/>
      </c>
      <c r="H27" s="34" t="str">
        <f>IF(D27="","",IF(D27="TOTAL",SUM($H$15:H26),(ROUND(G27*AK27/100,0))))</f>
        <v/>
      </c>
      <c r="I27" s="34" t="str">
        <f>IF(D27="","",IF(D27="TOTAL",SUM($I$15:I26),(ROUND(G27*AL27/100,0))))</f>
        <v/>
      </c>
      <c r="J27" s="75">
        <f t="shared" si="16"/>
        <v>0</v>
      </c>
      <c r="K27" s="75"/>
      <c r="L27" s="34" t="str">
        <f>IF(D27="","",IF(D27="TOTAL",SUM($L$15:L26),$P$4))</f>
        <v/>
      </c>
      <c r="M27" s="34" t="str">
        <f>IF(D27="","",IF(D27="TOTAL",SUM($M$15:M26),(ROUND(L27*AF27/100,0))))</f>
        <v/>
      </c>
      <c r="N27" s="34" t="str">
        <f>IF(D27="","",IF(D27="TOTAL",SUM($N$15:N26),(ROUND(L27*AG27/100,0))))</f>
        <v/>
      </c>
      <c r="O27" s="33">
        <f t="shared" si="17"/>
        <v>0</v>
      </c>
      <c r="P27" s="34" t="str">
        <f t="shared" si="3"/>
        <v/>
      </c>
      <c r="Q27" s="34" t="str">
        <f t="shared" si="3"/>
        <v/>
      </c>
      <c r="R27" s="34" t="str">
        <f t="shared" si="3"/>
        <v/>
      </c>
      <c r="S27" s="26"/>
      <c r="T27" s="33">
        <f t="shared" si="18"/>
        <v>0</v>
      </c>
      <c r="U27" s="62" t="str">
        <f>IF(D27="","",IF(D27="TOTAL",SUM($U$15:U26),IF($Z$5="REGULAR",BA27,AJ27+BF27)))</f>
        <v/>
      </c>
      <c r="V27" s="34" t="str">
        <f>IF(D27="","",IF(D27="TOTAL",SUM($V$15:V26),(ROUND(T27*AN27,0))))</f>
        <v/>
      </c>
      <c r="W27" s="26" t="str">
        <f>IF(D27="","",IF(E27="mar",$Z$2,IF(D27="TOTAL",SUM($W$15:W26),W26)))</f>
        <v/>
      </c>
      <c r="X27" s="33" t="str">
        <f>IF(D27="","",IF(D27="TOTAL",SUM($X$15:X26),(SUM(AH28:AI28))))</f>
        <v/>
      </c>
      <c r="Y27" s="33">
        <f t="shared" si="19"/>
        <v>0</v>
      </c>
      <c r="Z27" s="33">
        <f t="shared" si="20"/>
        <v>0</v>
      </c>
      <c r="AA27" s="31"/>
      <c r="AB27" s="31"/>
      <c r="AC27" s="35" t="str">
        <f t="shared" si="29"/>
        <v/>
      </c>
      <c r="AD27" s="35" t="str">
        <f t="shared" si="27"/>
        <v/>
      </c>
      <c r="AF27" s="7" t="str">
        <f t="shared" si="4"/>
        <v/>
      </c>
      <c r="AG27" s="7" t="str">
        <f t="shared" si="5"/>
        <v/>
      </c>
      <c r="AH27" s="7" t="str">
        <f t="shared" si="6"/>
        <v/>
      </c>
      <c r="AI27" s="7" t="str">
        <f t="shared" si="7"/>
        <v/>
      </c>
      <c r="AJ27" s="7" t="str">
        <f t="shared" si="21"/>
        <v/>
      </c>
      <c r="AK27" s="7" t="str">
        <f t="shared" si="22"/>
        <v/>
      </c>
      <c r="AL27" s="7" t="str">
        <f t="shared" si="8"/>
        <v/>
      </c>
      <c r="AM27" s="7" t="str">
        <f t="shared" si="9"/>
        <v/>
      </c>
      <c r="AN27" s="7" t="str">
        <f t="shared" si="10"/>
        <v/>
      </c>
      <c r="AO27" s="7" t="str">
        <f t="shared" si="11"/>
        <v/>
      </c>
      <c r="AP27" s="7" t="str">
        <f t="shared" si="12"/>
        <v/>
      </c>
      <c r="AQ27" s="2">
        <v>43160</v>
      </c>
      <c r="AR27" s="3" t="str">
        <f t="shared" si="0"/>
        <v>Mar-2018</v>
      </c>
      <c r="AS27" s="7">
        <v>7</v>
      </c>
      <c r="AT27" s="7">
        <f t="shared" si="30"/>
        <v>8</v>
      </c>
      <c r="AV27" s="8">
        <f t="shared" si="13"/>
        <v>0.1</v>
      </c>
      <c r="AY27" s="7">
        <f t="shared" si="1"/>
        <v>0</v>
      </c>
      <c r="AZ27" s="7">
        <f t="shared" si="2"/>
        <v>0</v>
      </c>
      <c r="BA27" s="7">
        <f t="shared" si="14"/>
        <v>0</v>
      </c>
      <c r="BB27" s="7"/>
      <c r="BC27" s="7"/>
      <c r="BF27" s="7">
        <f t="shared" si="23"/>
        <v>0</v>
      </c>
      <c r="BI27" s="16">
        <v>17</v>
      </c>
    </row>
    <row r="28" spans="2:61" ht="25.5" customHeight="1" x14ac:dyDescent="0.25">
      <c r="B28" s="34" t="str">
        <f t="shared" si="28"/>
        <v/>
      </c>
      <c r="C28" s="28" t="str">
        <f t="shared" si="24"/>
        <v/>
      </c>
      <c r="D28" s="34" t="str">
        <f t="shared" si="25"/>
        <v/>
      </c>
      <c r="E28" s="34" t="str">
        <f t="shared" si="15"/>
        <v/>
      </c>
      <c r="F28" s="34" t="str">
        <f t="shared" si="26"/>
        <v/>
      </c>
      <c r="G28" s="34" t="str">
        <f>IF(D28="","",IF(F28="YES",MROUND(ROUND(1.03*G27,0),100),IF(D28="TOTAL",SUM($G$15:G27),G27)))</f>
        <v/>
      </c>
      <c r="H28" s="34" t="str">
        <f>IF(D28="","",IF(D28="TOTAL",SUM($H$15:H27),(ROUND(G28*AK28/100,0))))</f>
        <v/>
      </c>
      <c r="I28" s="34" t="str">
        <f>IF(D28="","",IF(D28="TOTAL",SUM($I$15:I27),(ROUND(G28*AL28/100,0))))</f>
        <v/>
      </c>
      <c r="J28" s="75">
        <f t="shared" si="16"/>
        <v>0</v>
      </c>
      <c r="K28" s="75"/>
      <c r="L28" s="34" t="str">
        <f>IF(D28="","",IF(D28="TOTAL",SUM($L$15:L27),$P$4))</f>
        <v/>
      </c>
      <c r="M28" s="34" t="str">
        <f>IF(D28="","",IF(D28="TOTAL",SUM($M$15:M27),(ROUND(L28*AF28/100,0))))</f>
        <v/>
      </c>
      <c r="N28" s="34" t="str">
        <f>IF(D28="","",IF(D28="TOTAL",SUM($N$15:N27),(ROUND(L28*AG28/100,0))))</f>
        <v/>
      </c>
      <c r="O28" s="33">
        <f t="shared" si="17"/>
        <v>0</v>
      </c>
      <c r="P28" s="34" t="str">
        <f t="shared" si="3"/>
        <v/>
      </c>
      <c r="Q28" s="34" t="str">
        <f t="shared" si="3"/>
        <v/>
      </c>
      <c r="R28" s="34" t="str">
        <f t="shared" si="3"/>
        <v/>
      </c>
      <c r="S28" s="26"/>
      <c r="T28" s="33">
        <f t="shared" si="18"/>
        <v>0</v>
      </c>
      <c r="U28" s="62" t="str">
        <f>IF(D28="","",IF(D28="TOTAL",SUM($U$15:U27),IF($Z$5="REGULAR",BA28,AJ28+BF28)))</f>
        <v/>
      </c>
      <c r="V28" s="34" t="str">
        <f>IF(D28="","",IF(D28="TOTAL",SUM($V$15:V27),(ROUND(T28*AN28,0))))</f>
        <v/>
      </c>
      <c r="W28" s="26" t="str">
        <f>IF(D28="","",IF(E28="mar",$Z$2,IF(D28="TOTAL",SUM($W$15:W27),W27)))</f>
        <v/>
      </c>
      <c r="X28" s="33" t="str">
        <f>IF(D28="","",IF(D28="TOTAL",SUM($X$15:X27),(SUM(AH29:AI29))))</f>
        <v/>
      </c>
      <c r="Y28" s="33">
        <f t="shared" si="19"/>
        <v>0</v>
      </c>
      <c r="Z28" s="33">
        <f t="shared" si="20"/>
        <v>0</v>
      </c>
      <c r="AA28" s="31"/>
      <c r="AB28" s="31"/>
      <c r="AC28" s="35" t="str">
        <f t="shared" si="29"/>
        <v/>
      </c>
      <c r="AD28" s="35" t="str">
        <f t="shared" si="27"/>
        <v/>
      </c>
      <c r="AF28" s="7" t="str">
        <f t="shared" si="4"/>
        <v/>
      </c>
      <c r="AG28" s="7" t="str">
        <f t="shared" si="5"/>
        <v/>
      </c>
      <c r="AH28" s="7" t="str">
        <f t="shared" si="6"/>
        <v/>
      </c>
      <c r="AI28" s="7" t="str">
        <f t="shared" si="7"/>
        <v/>
      </c>
      <c r="AJ28" s="7" t="str">
        <f t="shared" si="21"/>
        <v/>
      </c>
      <c r="AK28" s="7" t="str">
        <f t="shared" si="22"/>
        <v/>
      </c>
      <c r="AL28" s="7" t="str">
        <f t="shared" si="8"/>
        <v/>
      </c>
      <c r="AM28" s="7" t="str">
        <f t="shared" si="9"/>
        <v/>
      </c>
      <c r="AN28" s="7" t="str">
        <f t="shared" si="10"/>
        <v/>
      </c>
      <c r="AO28" s="7" t="str">
        <f t="shared" si="11"/>
        <v/>
      </c>
      <c r="AP28" s="7" t="str">
        <f t="shared" si="12"/>
        <v/>
      </c>
      <c r="AQ28" s="2">
        <v>43191</v>
      </c>
      <c r="AR28" s="3" t="str">
        <f t="shared" si="0"/>
        <v>Apr-2018</v>
      </c>
      <c r="AS28" s="7">
        <v>7</v>
      </c>
      <c r="AT28" s="7">
        <f t="shared" si="30"/>
        <v>8</v>
      </c>
      <c r="AV28" s="8">
        <f t="shared" si="13"/>
        <v>0.1</v>
      </c>
      <c r="AY28" s="7">
        <f t="shared" si="1"/>
        <v>0</v>
      </c>
      <c r="AZ28" s="7">
        <f t="shared" si="2"/>
        <v>0</v>
      </c>
      <c r="BA28" s="7">
        <f t="shared" si="14"/>
        <v>0</v>
      </c>
      <c r="BB28" s="7"/>
      <c r="BC28" s="7"/>
      <c r="BF28" s="7">
        <f t="shared" si="23"/>
        <v>0</v>
      </c>
      <c r="BI28" s="16">
        <v>18</v>
      </c>
    </row>
    <row r="29" spans="2:61" ht="25.5" customHeight="1" x14ac:dyDescent="0.25">
      <c r="B29" s="34" t="str">
        <f t="shared" si="28"/>
        <v/>
      </c>
      <c r="C29" s="28" t="str">
        <f t="shared" si="24"/>
        <v/>
      </c>
      <c r="D29" s="34" t="str">
        <f t="shared" si="25"/>
        <v/>
      </c>
      <c r="E29" s="34" t="str">
        <f t="shared" si="15"/>
        <v/>
      </c>
      <c r="F29" s="34" t="str">
        <f t="shared" si="26"/>
        <v/>
      </c>
      <c r="G29" s="34" t="str">
        <f>IF(D29="","",IF(F29="YES",MROUND(ROUND(1.03*G28,0),100),IF(D29="TOTAL",SUM($G$15:G28),G28)))</f>
        <v/>
      </c>
      <c r="H29" s="34" t="str">
        <f>IF(D29="","",IF(D29="TOTAL",SUM($H$15:H28),(ROUND(G29*AK29/100,0))))</f>
        <v/>
      </c>
      <c r="I29" s="34" t="str">
        <f>IF(D29="","",IF(D29="TOTAL",SUM($I$15:I28),(ROUND(G29*AL29/100,0))))</f>
        <v/>
      </c>
      <c r="J29" s="75">
        <f t="shared" si="16"/>
        <v>0</v>
      </c>
      <c r="K29" s="75"/>
      <c r="L29" s="34" t="str">
        <f>IF(D29="","",IF(D29="TOTAL",SUM($L$15:L28),$P$4))</f>
        <v/>
      </c>
      <c r="M29" s="34" t="str">
        <f>IF(D29="","",IF(D29="TOTAL",SUM($M$15:M28),(ROUND(L29*AF29/100,0))))</f>
        <v/>
      </c>
      <c r="N29" s="34" t="str">
        <f>IF(D29="","",IF(D29="TOTAL",SUM($N$15:N28),(ROUND(L29*AG29/100,0))))</f>
        <v/>
      </c>
      <c r="O29" s="33">
        <f t="shared" si="17"/>
        <v>0</v>
      </c>
      <c r="P29" s="34" t="str">
        <f t="shared" si="3"/>
        <v/>
      </c>
      <c r="Q29" s="34" t="str">
        <f t="shared" si="3"/>
        <v/>
      </c>
      <c r="R29" s="34" t="str">
        <f t="shared" si="3"/>
        <v/>
      </c>
      <c r="S29" s="26"/>
      <c r="T29" s="33">
        <f t="shared" si="18"/>
        <v>0</v>
      </c>
      <c r="U29" s="62" t="str">
        <f>IF(D29="","",IF(D29="TOTAL",SUM($U$15:U28),IF($Z$5="REGULAR",BA29,AJ29+BF29)))</f>
        <v/>
      </c>
      <c r="V29" s="34" t="str">
        <f>IF(D29="","",IF(D29="TOTAL",SUM($V$15:V28),(ROUND(T29*AN29,0))))</f>
        <v/>
      </c>
      <c r="W29" s="26" t="str">
        <f>IF(D29="","",IF(E29="mar",$Z$2,IF(D29="TOTAL",SUM($W$15:W28),W28)))</f>
        <v/>
      </c>
      <c r="X29" s="33" t="str">
        <f>IF(D29="","",IF(D29="TOTAL",SUM($X$15:X28),(SUM(AH30:AI30))))</f>
        <v/>
      </c>
      <c r="Y29" s="33">
        <f t="shared" si="19"/>
        <v>0</v>
      </c>
      <c r="Z29" s="33">
        <f t="shared" si="20"/>
        <v>0</v>
      </c>
      <c r="AA29" s="31"/>
      <c r="AB29" s="31"/>
      <c r="AC29" s="35" t="str">
        <f t="shared" si="29"/>
        <v/>
      </c>
      <c r="AD29" s="35" t="str">
        <f t="shared" si="27"/>
        <v/>
      </c>
      <c r="AF29" s="7" t="str">
        <f t="shared" si="4"/>
        <v/>
      </c>
      <c r="AG29" s="7" t="str">
        <f t="shared" si="5"/>
        <v/>
      </c>
      <c r="AH29" s="7" t="str">
        <f t="shared" si="6"/>
        <v/>
      </c>
      <c r="AI29" s="7" t="str">
        <f t="shared" si="7"/>
        <v/>
      </c>
      <c r="AJ29" s="7" t="str">
        <f t="shared" si="21"/>
        <v/>
      </c>
      <c r="AK29" s="7" t="str">
        <f t="shared" si="22"/>
        <v/>
      </c>
      <c r="AL29" s="7" t="str">
        <f t="shared" si="8"/>
        <v/>
      </c>
      <c r="AM29" s="7" t="str">
        <f t="shared" si="9"/>
        <v/>
      </c>
      <c r="AN29" s="7" t="str">
        <f t="shared" si="10"/>
        <v/>
      </c>
      <c r="AO29" s="7" t="str">
        <f t="shared" si="11"/>
        <v/>
      </c>
      <c r="AP29" s="7" t="str">
        <f t="shared" si="12"/>
        <v/>
      </c>
      <c r="AQ29" s="2">
        <v>43221</v>
      </c>
      <c r="AR29" s="3" t="str">
        <f t="shared" si="0"/>
        <v>May-2018</v>
      </c>
      <c r="AS29" s="7">
        <v>7</v>
      </c>
      <c r="AT29" s="7">
        <f t="shared" si="30"/>
        <v>8</v>
      </c>
      <c r="AV29" s="8">
        <f t="shared" si="13"/>
        <v>0.1</v>
      </c>
      <c r="AY29" s="7">
        <f t="shared" si="1"/>
        <v>0</v>
      </c>
      <c r="AZ29" s="7">
        <f t="shared" si="2"/>
        <v>0</v>
      </c>
      <c r="BA29" s="7">
        <f t="shared" si="14"/>
        <v>0</v>
      </c>
      <c r="BB29" s="7"/>
      <c r="BC29" s="7"/>
      <c r="BF29" s="7">
        <f t="shared" si="23"/>
        <v>0</v>
      </c>
      <c r="BI29" s="16">
        <v>19</v>
      </c>
    </row>
    <row r="30" spans="2:61" ht="25.5" customHeight="1" x14ac:dyDescent="0.25">
      <c r="B30" s="34" t="str">
        <f t="shared" si="28"/>
        <v/>
      </c>
      <c r="C30" s="28" t="str">
        <f t="shared" si="24"/>
        <v/>
      </c>
      <c r="D30" s="34" t="str">
        <f t="shared" si="25"/>
        <v/>
      </c>
      <c r="E30" s="34" t="str">
        <f t="shared" si="15"/>
        <v/>
      </c>
      <c r="F30" s="34" t="str">
        <f t="shared" si="26"/>
        <v/>
      </c>
      <c r="G30" s="34" t="str">
        <f>IF(D30="","",IF(F30="YES",MROUND(ROUND(1.03*G29,0),100),IF(D30="TOTAL",SUM($G$15:G29),G29)))</f>
        <v/>
      </c>
      <c r="H30" s="34" t="str">
        <f>IF(D30="","",IF(D30="TOTAL",SUM($H$15:H29),(ROUND(G30*AK30/100,0))))</f>
        <v/>
      </c>
      <c r="I30" s="34" t="str">
        <f>IF(D30="","",IF(D30="TOTAL",SUM($I$15:I29),(ROUND(G30*AL30/100,0))))</f>
        <v/>
      </c>
      <c r="J30" s="75">
        <f t="shared" si="16"/>
        <v>0</v>
      </c>
      <c r="K30" s="75"/>
      <c r="L30" s="34" t="str">
        <f>IF(D30="","",IF(D30="TOTAL",SUM($L$15:L29),$P$4))</f>
        <v/>
      </c>
      <c r="M30" s="34" t="str">
        <f>IF(D30="","",IF(D30="TOTAL",SUM($M$15:M29),(ROUND(L30*AF30/100,0))))</f>
        <v/>
      </c>
      <c r="N30" s="34" t="str">
        <f>IF(D30="","",IF(D30="TOTAL",SUM($N$15:N29),(ROUND(L30*AG30/100,0))))</f>
        <v/>
      </c>
      <c r="O30" s="33">
        <f t="shared" si="17"/>
        <v>0</v>
      </c>
      <c r="P30" s="34" t="str">
        <f t="shared" si="3"/>
        <v/>
      </c>
      <c r="Q30" s="34" t="str">
        <f t="shared" si="3"/>
        <v/>
      </c>
      <c r="R30" s="34" t="str">
        <f t="shared" si="3"/>
        <v/>
      </c>
      <c r="S30" s="26"/>
      <c r="T30" s="33">
        <f t="shared" si="18"/>
        <v>0</v>
      </c>
      <c r="U30" s="62" t="str">
        <f>IF(D30="","",IF(D30="TOTAL",SUM($U$15:U29),IF($Z$5="REGULAR",BA30,AJ30+BF30)))</f>
        <v/>
      </c>
      <c r="V30" s="34" t="str">
        <f>IF(D30="","",IF(D30="TOTAL",SUM($V$15:V29),(ROUND(T30*AN30,0))))</f>
        <v/>
      </c>
      <c r="W30" s="26" t="str">
        <f>IF(D30="","",IF(E30="mar",$Z$2,IF(D30="TOTAL",SUM($W$15:W29),W29)))</f>
        <v/>
      </c>
      <c r="X30" s="33" t="str">
        <f>IF(D30="","",IF(D30="TOTAL",SUM($X$15:X29),(SUM(AH31:AI31))))</f>
        <v/>
      </c>
      <c r="Y30" s="33">
        <f t="shared" si="19"/>
        <v>0</v>
      </c>
      <c r="Z30" s="33">
        <f t="shared" si="20"/>
        <v>0</v>
      </c>
      <c r="AA30" s="31"/>
      <c r="AB30" s="31"/>
      <c r="AC30" s="35" t="str">
        <f t="shared" si="29"/>
        <v/>
      </c>
      <c r="AD30" s="35" t="str">
        <f t="shared" si="27"/>
        <v/>
      </c>
      <c r="AF30" s="7" t="str">
        <f t="shared" si="4"/>
        <v/>
      </c>
      <c r="AG30" s="7" t="str">
        <f t="shared" si="5"/>
        <v/>
      </c>
      <c r="AH30" s="7" t="str">
        <f t="shared" si="6"/>
        <v/>
      </c>
      <c r="AI30" s="7" t="str">
        <f t="shared" si="7"/>
        <v/>
      </c>
      <c r="AJ30" s="7" t="str">
        <f t="shared" si="21"/>
        <v/>
      </c>
      <c r="AK30" s="7" t="str">
        <f t="shared" si="22"/>
        <v/>
      </c>
      <c r="AL30" s="7" t="str">
        <f t="shared" si="8"/>
        <v/>
      </c>
      <c r="AM30" s="7" t="str">
        <f t="shared" si="9"/>
        <v/>
      </c>
      <c r="AN30" s="7" t="str">
        <f t="shared" si="10"/>
        <v/>
      </c>
      <c r="AO30" s="7" t="str">
        <f t="shared" si="11"/>
        <v/>
      </c>
      <c r="AP30" s="7" t="str">
        <f t="shared" si="12"/>
        <v/>
      </c>
      <c r="AQ30" s="2">
        <v>43252</v>
      </c>
      <c r="AR30" s="3" t="str">
        <f t="shared" si="0"/>
        <v>Jun-2018</v>
      </c>
      <c r="AS30" s="7">
        <v>7</v>
      </c>
      <c r="AT30" s="7">
        <f t="shared" si="30"/>
        <v>8</v>
      </c>
      <c r="AV30" s="8">
        <f t="shared" si="13"/>
        <v>0.1</v>
      </c>
      <c r="AY30" s="7">
        <f t="shared" si="1"/>
        <v>0</v>
      </c>
      <c r="AZ30" s="7">
        <f t="shared" si="2"/>
        <v>0</v>
      </c>
      <c r="BA30" s="7">
        <f t="shared" si="14"/>
        <v>0</v>
      </c>
      <c r="BB30" s="7"/>
      <c r="BC30" s="7"/>
      <c r="BF30" s="7">
        <f t="shared" si="23"/>
        <v>0</v>
      </c>
      <c r="BI30" s="16">
        <v>20</v>
      </c>
    </row>
    <row r="31" spans="2:61" ht="25.5" customHeight="1" x14ac:dyDescent="0.25">
      <c r="B31" s="34" t="str">
        <f t="shared" si="28"/>
        <v/>
      </c>
      <c r="C31" s="28" t="str">
        <f>IFERROR(IF(AC31="","",IF(DATE(YEAR(AC31),MONTH(AC31),DAY(AC31))=DATE(YEAR($O$7),MONTH($O$7)+1,DAY($O$7)),"TOTAL",IF(AC31&gt;$O$7,"",AC31))),"")</f>
        <v/>
      </c>
      <c r="D31" s="34" t="str">
        <f t="shared" si="25"/>
        <v/>
      </c>
      <c r="E31" s="34" t="str">
        <f t="shared" si="15"/>
        <v/>
      </c>
      <c r="F31" s="34" t="str">
        <f t="shared" si="26"/>
        <v/>
      </c>
      <c r="G31" s="34" t="str">
        <f>IF(D31="","",IF(F31="YES",MROUND(ROUND(1.03*G30,0),100),IF(D31="TOTAL",SUM($G$15:G30),G30)))</f>
        <v/>
      </c>
      <c r="H31" s="34" t="str">
        <f>IF(D31="","",IF(D31="TOTAL",SUM($H$15:H30),(ROUND(G31*AK31/100,0))))</f>
        <v/>
      </c>
      <c r="I31" s="34" t="str">
        <f>IF(D31="","",IF(D31="TOTAL",SUM($I$15:I30),(ROUND(G31*AL31/100,0))))</f>
        <v/>
      </c>
      <c r="J31" s="75">
        <f t="shared" si="16"/>
        <v>0</v>
      </c>
      <c r="K31" s="75"/>
      <c r="L31" s="34" t="str">
        <f>IF(D31="","",IF(D31="TOTAL",SUM($L$15:L30),$P$4))</f>
        <v/>
      </c>
      <c r="M31" s="34" t="str">
        <f>IF(D31="","",IF(D31="TOTAL",SUM($M$15:M30),(ROUND(L31*AF31/100,0))))</f>
        <v/>
      </c>
      <c r="N31" s="34" t="str">
        <f>IF(D31="","",IF(D31="TOTAL",SUM($N$15:N30),(ROUND(L31*AG31/100,0))))</f>
        <v/>
      </c>
      <c r="O31" s="33">
        <f t="shared" si="17"/>
        <v>0</v>
      </c>
      <c r="P31" s="34" t="str">
        <f t="shared" si="3"/>
        <v/>
      </c>
      <c r="Q31" s="34" t="str">
        <f t="shared" si="3"/>
        <v/>
      </c>
      <c r="R31" s="34" t="str">
        <f t="shared" si="3"/>
        <v/>
      </c>
      <c r="S31" s="26"/>
      <c r="T31" s="33">
        <f t="shared" si="18"/>
        <v>0</v>
      </c>
      <c r="U31" s="62" t="str">
        <f>IF(D31="","",IF(D31="TOTAL",SUM($U$15:U30),IF($Z$5="REGULAR",BA31,AJ31+BF31)))</f>
        <v/>
      </c>
      <c r="V31" s="34" t="str">
        <f>IF(D31="","",IF(D31="TOTAL",SUM($V$15:V30),(ROUND(T31*AN31,0))))</f>
        <v/>
      </c>
      <c r="W31" s="26" t="str">
        <f>IF(D31="","",IF(E31="mar",$Z$2,IF(D31="TOTAL",SUM($W$15:W30),W30)))</f>
        <v/>
      </c>
      <c r="X31" s="33" t="str">
        <f>IF(D31="","",IF(D31="TOTAL",SUM($X$15:X30),(SUM(AH32:AI32))))</f>
        <v/>
      </c>
      <c r="Y31" s="33">
        <f t="shared" si="19"/>
        <v>0</v>
      </c>
      <c r="Z31" s="33">
        <f t="shared" si="20"/>
        <v>0</v>
      </c>
      <c r="AA31" s="31"/>
      <c r="AB31" s="31"/>
      <c r="AC31" s="35" t="str">
        <f t="shared" si="29"/>
        <v/>
      </c>
      <c r="AD31" s="35" t="str">
        <f t="shared" si="27"/>
        <v/>
      </c>
      <c r="AF31" s="7" t="str">
        <f t="shared" si="4"/>
        <v/>
      </c>
      <c r="AG31" s="7" t="str">
        <f t="shared" si="5"/>
        <v/>
      </c>
      <c r="AH31" s="7" t="str">
        <f t="shared" si="6"/>
        <v/>
      </c>
      <c r="AI31" s="7" t="str">
        <f t="shared" si="7"/>
        <v/>
      </c>
      <c r="AJ31" s="7" t="str">
        <f t="shared" si="21"/>
        <v/>
      </c>
      <c r="AK31" s="7" t="str">
        <f t="shared" si="22"/>
        <v/>
      </c>
      <c r="AL31" s="7" t="str">
        <f t="shared" si="8"/>
        <v/>
      </c>
      <c r="AM31" s="7" t="str">
        <f t="shared" si="9"/>
        <v/>
      </c>
      <c r="AN31" s="7" t="str">
        <f t="shared" si="10"/>
        <v/>
      </c>
      <c r="AO31" s="7" t="str">
        <f t="shared" si="11"/>
        <v/>
      </c>
      <c r="AP31" s="7" t="str">
        <f t="shared" si="12"/>
        <v/>
      </c>
      <c r="AQ31" s="2">
        <v>43282</v>
      </c>
      <c r="AR31" s="3" t="str">
        <f t="shared" si="0"/>
        <v>Jul-2018</v>
      </c>
      <c r="AS31" s="7">
        <v>9</v>
      </c>
      <c r="AT31" s="7">
        <f t="shared" si="30"/>
        <v>8</v>
      </c>
      <c r="AV31" s="8">
        <f t="shared" si="13"/>
        <v>0.1</v>
      </c>
      <c r="AY31" s="7">
        <f t="shared" si="1"/>
        <v>0</v>
      </c>
      <c r="AZ31" s="7">
        <f t="shared" si="2"/>
        <v>0</v>
      </c>
      <c r="BA31" s="7">
        <f t="shared" si="14"/>
        <v>0</v>
      </c>
      <c r="BB31" s="7"/>
      <c r="BC31" s="7"/>
      <c r="BF31" s="7">
        <f t="shared" si="23"/>
        <v>0</v>
      </c>
      <c r="BI31" s="16">
        <v>21</v>
      </c>
    </row>
    <row r="32" spans="2:61" ht="25.5" customHeight="1" x14ac:dyDescent="0.25">
      <c r="B32" s="34" t="str">
        <f t="shared" si="28"/>
        <v/>
      </c>
      <c r="C32" s="28" t="str">
        <f t="shared" si="24"/>
        <v/>
      </c>
      <c r="D32" s="34" t="str">
        <f t="shared" si="25"/>
        <v/>
      </c>
      <c r="E32" s="34" t="str">
        <f t="shared" si="15"/>
        <v/>
      </c>
      <c r="F32" s="34" t="str">
        <f t="shared" si="26"/>
        <v/>
      </c>
      <c r="G32" s="34" t="str">
        <f>IF(D32="","",IF(F32="YES",MROUND(ROUND(1.03*G31,0),100),IF(D32="TOTAL",SUM($G$15:G31),G31)))</f>
        <v/>
      </c>
      <c r="H32" s="34" t="str">
        <f>IF(D32="","",IF(D32="TOTAL",SUM($H$15:H31),(ROUND(G32*AK32/100,0))))</f>
        <v/>
      </c>
      <c r="I32" s="34" t="str">
        <f>IF(D32="","",IF(D32="TOTAL",SUM($I$15:I31),(ROUND(G32*AL32/100,0))))</f>
        <v/>
      </c>
      <c r="J32" s="75">
        <f t="shared" si="16"/>
        <v>0</v>
      </c>
      <c r="K32" s="75"/>
      <c r="L32" s="34" t="str">
        <f>IF(D32="","",IF(D32="TOTAL",SUM($L$15:L31),$P$4))</f>
        <v/>
      </c>
      <c r="M32" s="34" t="str">
        <f>IF(D32="","",IF(D32="TOTAL",SUM($M$15:M31),(ROUND(L32*AF32/100,0))))</f>
        <v/>
      </c>
      <c r="N32" s="34" t="str">
        <f>IF(D32="","",IF(D32="TOTAL",SUM($N$15:N31),(ROUND(L32*AG32/100,0))))</f>
        <v/>
      </c>
      <c r="O32" s="33">
        <f t="shared" si="17"/>
        <v>0</v>
      </c>
      <c r="P32" s="34" t="str">
        <f t="shared" si="3"/>
        <v/>
      </c>
      <c r="Q32" s="34" t="str">
        <f t="shared" si="3"/>
        <v/>
      </c>
      <c r="R32" s="34" t="str">
        <f t="shared" si="3"/>
        <v/>
      </c>
      <c r="S32" s="26"/>
      <c r="T32" s="33">
        <f t="shared" si="18"/>
        <v>0</v>
      </c>
      <c r="U32" s="62" t="str">
        <f>IF(D32="","",IF(D32="TOTAL",SUM($U$15:U31),IF($Z$5="REGULAR",BA32,AJ32+BF32)))</f>
        <v/>
      </c>
      <c r="V32" s="34" t="str">
        <f>IF(D32="","",IF(D32="TOTAL",SUM($V$15:V31),(ROUND(T32*AN32,0))))</f>
        <v/>
      </c>
      <c r="W32" s="26" t="str">
        <f>IF(D32="","",IF(E32="mar",$Z$2,IF(D32="TOTAL",SUM($W$15:W31),W31)))</f>
        <v/>
      </c>
      <c r="X32" s="33" t="str">
        <f>IF(D32="","",IF(D32="TOTAL",SUM($X$15:X31),(SUM(AH33:AI33))))</f>
        <v/>
      </c>
      <c r="Y32" s="33">
        <f t="shared" si="19"/>
        <v>0</v>
      </c>
      <c r="Z32" s="33">
        <f t="shared" si="20"/>
        <v>0</v>
      </c>
      <c r="AA32" s="31"/>
      <c r="AB32" s="31"/>
      <c r="AC32" s="35" t="str">
        <f t="shared" si="29"/>
        <v/>
      </c>
      <c r="AD32" s="35" t="str">
        <f t="shared" si="27"/>
        <v/>
      </c>
      <c r="AF32" s="7" t="str">
        <f t="shared" si="4"/>
        <v/>
      </c>
      <c r="AG32" s="7" t="str">
        <f t="shared" si="5"/>
        <v/>
      </c>
      <c r="AH32" s="7" t="str">
        <f t="shared" si="6"/>
        <v/>
      </c>
      <c r="AI32" s="7" t="str">
        <f t="shared" si="7"/>
        <v/>
      </c>
      <c r="AJ32" s="7" t="str">
        <f t="shared" si="21"/>
        <v/>
      </c>
      <c r="AK32" s="7" t="str">
        <f t="shared" si="22"/>
        <v/>
      </c>
      <c r="AL32" s="7" t="str">
        <f t="shared" si="8"/>
        <v/>
      </c>
      <c r="AM32" s="7" t="str">
        <f t="shared" si="9"/>
        <v/>
      </c>
      <c r="AN32" s="7" t="str">
        <f t="shared" si="10"/>
        <v/>
      </c>
      <c r="AO32" s="7" t="str">
        <f t="shared" si="11"/>
        <v/>
      </c>
      <c r="AP32" s="7" t="str">
        <f t="shared" si="12"/>
        <v/>
      </c>
      <c r="AQ32" s="2">
        <v>43313</v>
      </c>
      <c r="AR32" s="3" t="str">
        <f t="shared" si="0"/>
        <v>Aug-2018</v>
      </c>
      <c r="AS32" s="7">
        <v>9</v>
      </c>
      <c r="AT32" s="7">
        <f t="shared" si="30"/>
        <v>8</v>
      </c>
      <c r="AV32" s="8">
        <f t="shared" si="13"/>
        <v>0.1</v>
      </c>
      <c r="AY32" s="7">
        <f t="shared" si="1"/>
        <v>0</v>
      </c>
      <c r="AZ32" s="7">
        <f t="shared" si="2"/>
        <v>0</v>
      </c>
      <c r="BA32" s="7">
        <f t="shared" si="14"/>
        <v>0</v>
      </c>
      <c r="BB32" s="7"/>
      <c r="BC32" s="7"/>
      <c r="BF32" s="7">
        <f t="shared" si="23"/>
        <v>0</v>
      </c>
      <c r="BI32" s="16">
        <v>22</v>
      </c>
    </row>
    <row r="33" spans="2:61" ht="25.5" customHeight="1" x14ac:dyDescent="0.25">
      <c r="B33" s="34" t="str">
        <f t="shared" si="28"/>
        <v/>
      </c>
      <c r="C33" s="28" t="str">
        <f t="shared" si="24"/>
        <v/>
      </c>
      <c r="D33" s="34" t="str">
        <f t="shared" si="25"/>
        <v/>
      </c>
      <c r="E33" s="34" t="str">
        <f t="shared" si="15"/>
        <v/>
      </c>
      <c r="F33" s="34" t="str">
        <f t="shared" si="26"/>
        <v/>
      </c>
      <c r="G33" s="34" t="str">
        <f>IF(D33="","",IF(F33="YES",MROUND(ROUND(1.03*G32,0),100),IF(D33="TOTAL",SUM($G$15:G32),G32)))</f>
        <v/>
      </c>
      <c r="H33" s="34" t="str">
        <f>IF(D33="","",IF(D33="TOTAL",SUM($H$15:H32),(ROUND(G33*AK33/100,0))))</f>
        <v/>
      </c>
      <c r="I33" s="34" t="str">
        <f>IF(D33="","",IF(D33="TOTAL",SUM($I$15:I32),(ROUND(G33*AL33/100,0))))</f>
        <v/>
      </c>
      <c r="J33" s="75">
        <f t="shared" si="16"/>
        <v>0</v>
      </c>
      <c r="K33" s="75"/>
      <c r="L33" s="34" t="str">
        <f>IF(D33="","",IF(D33="TOTAL",SUM($L$15:L32),$P$4))</f>
        <v/>
      </c>
      <c r="M33" s="34" t="str">
        <f>IF(D33="","",IF(D33="TOTAL",SUM($M$15:M32),(ROUND(L33*AF33/100,0))))</f>
        <v/>
      </c>
      <c r="N33" s="34" t="str">
        <f>IF(D33="","",IF(D33="TOTAL",SUM($N$15:N32),(ROUND(L33*AG33/100,0))))</f>
        <v/>
      </c>
      <c r="O33" s="33">
        <f t="shared" si="17"/>
        <v>0</v>
      </c>
      <c r="P33" s="34" t="str">
        <f t="shared" si="3"/>
        <v/>
      </c>
      <c r="Q33" s="34" t="str">
        <f t="shared" si="3"/>
        <v/>
      </c>
      <c r="R33" s="34" t="str">
        <f t="shared" si="3"/>
        <v/>
      </c>
      <c r="S33" s="26"/>
      <c r="T33" s="33">
        <f t="shared" si="18"/>
        <v>0</v>
      </c>
      <c r="U33" s="62" t="str">
        <f>IF(D33="","",IF(D33="TOTAL",SUM($U$15:U32),IF($Z$5="REGULAR",BA33,AJ33+BF33)))</f>
        <v/>
      </c>
      <c r="V33" s="34" t="str">
        <f>IF(D33="","",IF(D33="TOTAL",SUM($V$15:V32),(ROUND(T33*AN33,0))))</f>
        <v/>
      </c>
      <c r="W33" s="26" t="str">
        <f>IF(D33="","",IF(E33="mar",$Z$2,IF(D33="TOTAL",SUM($W$15:W32),W32)))</f>
        <v/>
      </c>
      <c r="X33" s="33" t="str">
        <f>IF(D33="","",IF(D33="TOTAL",SUM($X$15:X32),(SUM(AH34:AI34))))</f>
        <v/>
      </c>
      <c r="Y33" s="33">
        <f t="shared" si="19"/>
        <v>0</v>
      </c>
      <c r="Z33" s="33">
        <f t="shared" si="20"/>
        <v>0</v>
      </c>
      <c r="AA33" s="31"/>
      <c r="AB33" s="31"/>
      <c r="AC33" s="35" t="str">
        <f t="shared" si="29"/>
        <v/>
      </c>
      <c r="AD33" s="35" t="str">
        <f t="shared" si="27"/>
        <v/>
      </c>
      <c r="AF33" s="7" t="str">
        <f t="shared" si="4"/>
        <v/>
      </c>
      <c r="AG33" s="7" t="str">
        <f t="shared" si="5"/>
        <v/>
      </c>
      <c r="AH33" s="7" t="str">
        <f t="shared" si="6"/>
        <v/>
      </c>
      <c r="AI33" s="7" t="str">
        <f t="shared" si="7"/>
        <v/>
      </c>
      <c r="AJ33" s="7" t="str">
        <f t="shared" si="21"/>
        <v/>
      </c>
      <c r="AK33" s="7" t="str">
        <f t="shared" si="22"/>
        <v/>
      </c>
      <c r="AL33" s="7" t="str">
        <f t="shared" si="8"/>
        <v/>
      </c>
      <c r="AM33" s="7" t="str">
        <f t="shared" si="9"/>
        <v/>
      </c>
      <c r="AN33" s="7" t="str">
        <f t="shared" si="10"/>
        <v/>
      </c>
      <c r="AO33" s="7" t="str">
        <f t="shared" si="11"/>
        <v/>
      </c>
      <c r="AP33" s="7" t="str">
        <f t="shared" si="12"/>
        <v/>
      </c>
      <c r="AQ33" s="2">
        <v>43344</v>
      </c>
      <c r="AR33" s="3" t="str">
        <f t="shared" si="0"/>
        <v>Sep-2018</v>
      </c>
      <c r="AS33" s="7">
        <v>9</v>
      </c>
      <c r="AT33" s="7">
        <f t="shared" si="30"/>
        <v>8</v>
      </c>
      <c r="AV33" s="8">
        <f t="shared" si="13"/>
        <v>0.1</v>
      </c>
      <c r="AY33" s="7">
        <f t="shared" si="1"/>
        <v>0</v>
      </c>
      <c r="AZ33" s="7">
        <f t="shared" si="2"/>
        <v>0</v>
      </c>
      <c r="BA33" s="7">
        <f t="shared" si="14"/>
        <v>0</v>
      </c>
      <c r="BB33" s="7"/>
      <c r="BC33" s="7"/>
      <c r="BF33" s="7">
        <f t="shared" si="23"/>
        <v>0</v>
      </c>
      <c r="BI33" s="16">
        <v>23</v>
      </c>
    </row>
    <row r="34" spans="2:61" ht="25.5" customHeight="1" x14ac:dyDescent="0.25">
      <c r="B34" s="34" t="str">
        <f t="shared" si="28"/>
        <v/>
      </c>
      <c r="C34" s="28" t="str">
        <f t="shared" si="24"/>
        <v/>
      </c>
      <c r="D34" s="34" t="str">
        <f t="shared" si="25"/>
        <v/>
      </c>
      <c r="E34" s="34" t="str">
        <f t="shared" si="15"/>
        <v/>
      </c>
      <c r="F34" s="34" t="str">
        <f t="shared" si="26"/>
        <v/>
      </c>
      <c r="G34" s="34" t="str">
        <f>IF(D34="","",IF(F34="YES",MROUND(ROUND(1.03*G33,0),100),IF(D34="TOTAL",SUM($G$15:G33),G33)))</f>
        <v/>
      </c>
      <c r="H34" s="34" t="str">
        <f>IF(D34="","",IF(D34="TOTAL",SUM($H$15:H33),(ROUND(G34*AK34/100,0))))</f>
        <v/>
      </c>
      <c r="I34" s="34" t="str">
        <f>IF(D34="","",IF(D34="TOTAL",SUM($I$15:I33),(ROUND(G34*AL34/100,0))))</f>
        <v/>
      </c>
      <c r="J34" s="75">
        <f t="shared" si="16"/>
        <v>0</v>
      </c>
      <c r="K34" s="75"/>
      <c r="L34" s="34" t="str">
        <f>IF(D34="","",IF(D34="TOTAL",SUM($L$15:L33),$P$4))</f>
        <v/>
      </c>
      <c r="M34" s="34" t="str">
        <f>IF(D34="","",IF(D34="TOTAL",SUM($M$15:M33),(ROUND(L34*AF34/100,0))))</f>
        <v/>
      </c>
      <c r="N34" s="34" t="str">
        <f>IF(D34="","",IF(D34="TOTAL",SUM($N$15:N33),(ROUND(L34*AG34/100,0))))</f>
        <v/>
      </c>
      <c r="O34" s="33">
        <f t="shared" si="17"/>
        <v>0</v>
      </c>
      <c r="P34" s="34" t="str">
        <f t="shared" si="3"/>
        <v/>
      </c>
      <c r="Q34" s="34" t="str">
        <f t="shared" si="3"/>
        <v/>
      </c>
      <c r="R34" s="34" t="str">
        <f t="shared" si="3"/>
        <v/>
      </c>
      <c r="S34" s="26"/>
      <c r="T34" s="33">
        <f t="shared" si="18"/>
        <v>0</v>
      </c>
      <c r="U34" s="62" t="str">
        <f>IF(D34="","",IF(D34="TOTAL",SUM($U$15:U33),IF($Z$5="REGULAR",BA34,AJ34+BF34)))</f>
        <v/>
      </c>
      <c r="V34" s="34" t="str">
        <f>IF(D34="","",IF(D34="TOTAL",SUM($V$15:V33),(ROUND(T34*AN34,0))))</f>
        <v/>
      </c>
      <c r="W34" s="26" t="str">
        <f>IF(D34="","",IF(E34="mar",$Z$2,IF(D34="TOTAL",SUM($W$15:W33),W33)))</f>
        <v/>
      </c>
      <c r="X34" s="33" t="str">
        <f>IF(D34="","",IF(D34="TOTAL",SUM($X$15:X33),(SUM(AH35:AI35))))</f>
        <v/>
      </c>
      <c r="Y34" s="33">
        <f t="shared" si="19"/>
        <v>0</v>
      </c>
      <c r="Z34" s="33">
        <f t="shared" si="20"/>
        <v>0</v>
      </c>
      <c r="AA34" s="31"/>
      <c r="AB34" s="31"/>
      <c r="AC34" s="35" t="str">
        <f t="shared" si="29"/>
        <v/>
      </c>
      <c r="AD34" s="35" t="str">
        <f t="shared" si="27"/>
        <v/>
      </c>
      <c r="AF34" s="7" t="str">
        <f t="shared" si="4"/>
        <v/>
      </c>
      <c r="AG34" s="7" t="str">
        <f t="shared" si="5"/>
        <v/>
      </c>
      <c r="AH34" s="7" t="str">
        <f t="shared" si="6"/>
        <v/>
      </c>
      <c r="AI34" s="7" t="str">
        <f t="shared" si="7"/>
        <v/>
      </c>
      <c r="AJ34" s="7" t="str">
        <f t="shared" si="21"/>
        <v/>
      </c>
      <c r="AK34" s="7" t="str">
        <f t="shared" si="22"/>
        <v/>
      </c>
      <c r="AL34" s="7" t="str">
        <f t="shared" si="8"/>
        <v/>
      </c>
      <c r="AM34" s="7" t="str">
        <f t="shared" si="9"/>
        <v/>
      </c>
      <c r="AN34" s="7" t="str">
        <f t="shared" si="10"/>
        <v/>
      </c>
      <c r="AO34" s="7" t="str">
        <f t="shared" si="11"/>
        <v/>
      </c>
      <c r="AP34" s="7" t="str">
        <f t="shared" si="12"/>
        <v/>
      </c>
      <c r="AQ34" s="2">
        <v>43374</v>
      </c>
      <c r="AR34" s="3" t="str">
        <f t="shared" si="0"/>
        <v>Oct-2018</v>
      </c>
      <c r="AS34" s="7">
        <v>9</v>
      </c>
      <c r="AT34" s="7">
        <f t="shared" si="30"/>
        <v>8</v>
      </c>
      <c r="AV34" s="8">
        <f t="shared" si="13"/>
        <v>0.1</v>
      </c>
      <c r="AY34" s="7">
        <f t="shared" si="1"/>
        <v>0</v>
      </c>
      <c r="AZ34" s="7">
        <f t="shared" si="2"/>
        <v>0</v>
      </c>
      <c r="BA34" s="7">
        <f t="shared" si="14"/>
        <v>0</v>
      </c>
      <c r="BB34" s="7"/>
      <c r="BC34" s="7"/>
      <c r="BF34" s="7">
        <f t="shared" si="23"/>
        <v>0</v>
      </c>
      <c r="BI34" s="16">
        <v>24</v>
      </c>
    </row>
    <row r="35" spans="2:61" ht="25.5" customHeight="1" x14ac:dyDescent="0.25">
      <c r="B35" s="34" t="str">
        <f t="shared" si="28"/>
        <v/>
      </c>
      <c r="C35" s="28" t="str">
        <f t="shared" si="24"/>
        <v/>
      </c>
      <c r="D35" s="34" t="str">
        <f t="shared" si="25"/>
        <v/>
      </c>
      <c r="E35" s="34" t="str">
        <f t="shared" si="15"/>
        <v/>
      </c>
      <c r="F35" s="34" t="str">
        <f t="shared" si="26"/>
        <v/>
      </c>
      <c r="G35" s="34" t="str">
        <f>IF(D35="","",IF(F35="YES",MROUND(ROUND(1.03*G34,0),100),IF(D35="TOTAL",SUM($G$15:G34),G34)))</f>
        <v/>
      </c>
      <c r="H35" s="34" t="str">
        <f>IF(D35="","",IF(D35="TOTAL",SUM($H$15:H34),(ROUND(G35*AK35/100,0))))</f>
        <v/>
      </c>
      <c r="I35" s="34" t="str">
        <f>IF(D35="","",IF(D35="TOTAL",SUM($I$15:I34),(ROUND(G35*AL35/100,0))))</f>
        <v/>
      </c>
      <c r="J35" s="75">
        <f t="shared" si="16"/>
        <v>0</v>
      </c>
      <c r="K35" s="75"/>
      <c r="L35" s="34" t="str">
        <f>IF(D35="","",IF(D35="TOTAL",SUM($L$15:L34),$P$4))</f>
        <v/>
      </c>
      <c r="M35" s="34" t="str">
        <f>IF(D35="","",IF(D35="TOTAL",SUM($M$15:M34),(ROUND(L35*AF35/100,0))))</f>
        <v/>
      </c>
      <c r="N35" s="34" t="str">
        <f>IF(D35="","",IF(D35="TOTAL",SUM($N$15:N34),(ROUND(L35*AG35/100,0))))</f>
        <v/>
      </c>
      <c r="O35" s="33">
        <f t="shared" si="17"/>
        <v>0</v>
      </c>
      <c r="P35" s="34" t="str">
        <f t="shared" si="3"/>
        <v/>
      </c>
      <c r="Q35" s="34" t="str">
        <f t="shared" si="3"/>
        <v/>
      </c>
      <c r="R35" s="34" t="str">
        <f t="shared" si="3"/>
        <v/>
      </c>
      <c r="S35" s="26"/>
      <c r="T35" s="33">
        <f t="shared" si="18"/>
        <v>0</v>
      </c>
      <c r="U35" s="62" t="str">
        <f>IF(D35="","",IF(D35="TOTAL",SUM($U$15:U34),IF($Z$5="REGULAR",BA35,AJ35+BF35)))</f>
        <v/>
      </c>
      <c r="V35" s="34" t="str">
        <f>IF(D35="","",IF(D35="TOTAL",SUM($V$15:V34),(ROUND(T35*AN35,0))))</f>
        <v/>
      </c>
      <c r="W35" s="26" t="str">
        <f>IF(D35="","",IF(E35="mar",$Z$2,IF(D35="TOTAL",SUM($W$15:W34),W34)))</f>
        <v/>
      </c>
      <c r="X35" s="33" t="str">
        <f>IF(D35="","",IF(D35="TOTAL",SUM($X$15:X34),(SUM(AH36:AI36))))</f>
        <v/>
      </c>
      <c r="Y35" s="33">
        <f t="shared" si="19"/>
        <v>0</v>
      </c>
      <c r="Z35" s="33">
        <f t="shared" si="20"/>
        <v>0</v>
      </c>
      <c r="AA35" s="31"/>
      <c r="AB35" s="31"/>
      <c r="AC35" s="35" t="str">
        <f t="shared" si="29"/>
        <v/>
      </c>
      <c r="AD35" s="35" t="str">
        <f t="shared" si="27"/>
        <v/>
      </c>
      <c r="AF35" s="7" t="str">
        <f t="shared" si="4"/>
        <v/>
      </c>
      <c r="AG35" s="7" t="str">
        <f t="shared" si="5"/>
        <v/>
      </c>
      <c r="AH35" s="7" t="str">
        <f t="shared" si="6"/>
        <v/>
      </c>
      <c r="AI35" s="7" t="str">
        <f t="shared" si="7"/>
        <v/>
      </c>
      <c r="AJ35" s="7" t="str">
        <f t="shared" si="21"/>
        <v/>
      </c>
      <c r="AK35" s="7" t="str">
        <f t="shared" si="22"/>
        <v/>
      </c>
      <c r="AL35" s="7" t="str">
        <f t="shared" si="8"/>
        <v/>
      </c>
      <c r="AM35" s="7" t="str">
        <f t="shared" si="9"/>
        <v/>
      </c>
      <c r="AN35" s="7" t="str">
        <f t="shared" si="10"/>
        <v/>
      </c>
      <c r="AO35" s="7" t="str">
        <f t="shared" si="11"/>
        <v/>
      </c>
      <c r="AP35" s="7" t="str">
        <f t="shared" si="12"/>
        <v/>
      </c>
      <c r="AQ35" s="2">
        <v>43405</v>
      </c>
      <c r="AR35" s="3" t="str">
        <f t="shared" si="0"/>
        <v>Nov-2018</v>
      </c>
      <c r="AS35" s="7">
        <v>9</v>
      </c>
      <c r="AT35" s="7">
        <f t="shared" si="30"/>
        <v>8</v>
      </c>
      <c r="AV35" s="8">
        <f t="shared" si="13"/>
        <v>0.1</v>
      </c>
      <c r="AY35" s="7">
        <f t="shared" si="1"/>
        <v>0</v>
      </c>
      <c r="AZ35" s="7">
        <f t="shared" si="2"/>
        <v>0</v>
      </c>
      <c r="BA35" s="7">
        <f t="shared" si="14"/>
        <v>0</v>
      </c>
      <c r="BB35" s="7"/>
      <c r="BC35" s="7"/>
      <c r="BF35" s="7">
        <f t="shared" si="23"/>
        <v>0</v>
      </c>
      <c r="BI35" s="16">
        <v>25</v>
      </c>
    </row>
    <row r="36" spans="2:61" ht="25.5" customHeight="1" x14ac:dyDescent="0.25">
      <c r="B36" s="34" t="str">
        <f t="shared" si="28"/>
        <v/>
      </c>
      <c r="C36" s="28" t="str">
        <f t="shared" si="24"/>
        <v/>
      </c>
      <c r="D36" s="34" t="str">
        <f t="shared" si="25"/>
        <v/>
      </c>
      <c r="E36" s="34" t="str">
        <f t="shared" si="15"/>
        <v/>
      </c>
      <c r="F36" s="34" t="str">
        <f t="shared" si="26"/>
        <v/>
      </c>
      <c r="G36" s="34" t="str">
        <f>IF(D36="","",IF(F36="YES",MROUND(ROUND(1.03*G35,0),100),IF(D36="TOTAL",SUM($G$15:G35),G35)))</f>
        <v/>
      </c>
      <c r="H36" s="34" t="str">
        <f>IF(D36="","",IF(D36="TOTAL",SUM($H$15:H35),(ROUND(G36*AK36/100,0))))</f>
        <v/>
      </c>
      <c r="I36" s="34" t="str">
        <f>IF(D36="","",IF(D36="TOTAL",SUM($I$15:I35),(ROUND(G36*AL36/100,0))))</f>
        <v/>
      </c>
      <c r="J36" s="75">
        <f t="shared" si="16"/>
        <v>0</v>
      </c>
      <c r="K36" s="75"/>
      <c r="L36" s="34" t="str">
        <f>IF(D36="","",IF(D36="TOTAL",SUM($L$15:L35),$P$4))</f>
        <v/>
      </c>
      <c r="M36" s="34" t="str">
        <f>IF(D36="","",IF(D36="TOTAL",SUM($M$15:M35),(ROUND(L36*AF36/100,0))))</f>
        <v/>
      </c>
      <c r="N36" s="34" t="str">
        <f>IF(D36="","",IF(D36="TOTAL",SUM($N$15:N35),(ROUND(L36*AG36/100,0))))</f>
        <v/>
      </c>
      <c r="O36" s="33">
        <f t="shared" si="17"/>
        <v>0</v>
      </c>
      <c r="P36" s="34" t="str">
        <f t="shared" si="3"/>
        <v/>
      </c>
      <c r="Q36" s="34" t="str">
        <f t="shared" si="3"/>
        <v/>
      </c>
      <c r="R36" s="34" t="str">
        <f t="shared" si="3"/>
        <v/>
      </c>
      <c r="S36" s="26"/>
      <c r="T36" s="33">
        <f t="shared" si="18"/>
        <v>0</v>
      </c>
      <c r="U36" s="62" t="str">
        <f>IF(D36="","",IF(D36="TOTAL",SUM($U$15:U35),IF($Z$5="REGULAR",BA36,AJ36+BF36)))</f>
        <v/>
      </c>
      <c r="V36" s="34" t="str">
        <f>IF(D36="","",IF(D36="TOTAL",SUM($V$15:V35),(ROUND(T36*AN36,0))))</f>
        <v/>
      </c>
      <c r="W36" s="26" t="str">
        <f>IF(D36="","",IF(E36="mar",$Z$2,IF(D36="TOTAL",SUM($W$15:W35),W35)))</f>
        <v/>
      </c>
      <c r="X36" s="33" t="str">
        <f>IF(D36="","",IF(D36="TOTAL",SUM($X$15:X35),(SUM(AH37:AI37))))</f>
        <v/>
      </c>
      <c r="Y36" s="33">
        <f t="shared" si="19"/>
        <v>0</v>
      </c>
      <c r="Z36" s="33">
        <f t="shared" si="20"/>
        <v>0</v>
      </c>
      <c r="AA36" s="31"/>
      <c r="AB36" s="31"/>
      <c r="AC36" s="35" t="str">
        <f t="shared" si="29"/>
        <v/>
      </c>
      <c r="AD36" s="35" t="str">
        <f t="shared" si="27"/>
        <v/>
      </c>
      <c r="AF36" s="7" t="str">
        <f t="shared" si="4"/>
        <v/>
      </c>
      <c r="AG36" s="7" t="str">
        <f t="shared" si="5"/>
        <v/>
      </c>
      <c r="AH36" s="7" t="str">
        <f t="shared" si="6"/>
        <v/>
      </c>
      <c r="AI36" s="7" t="str">
        <f t="shared" si="7"/>
        <v/>
      </c>
      <c r="AJ36" s="7" t="str">
        <f t="shared" si="21"/>
        <v/>
      </c>
      <c r="AK36" s="7" t="str">
        <f t="shared" si="22"/>
        <v/>
      </c>
      <c r="AL36" s="7" t="str">
        <f t="shared" si="8"/>
        <v/>
      </c>
      <c r="AM36" s="7" t="str">
        <f t="shared" si="9"/>
        <v/>
      </c>
      <c r="AN36" s="7" t="str">
        <f t="shared" si="10"/>
        <v/>
      </c>
      <c r="AO36" s="7" t="str">
        <f t="shared" si="11"/>
        <v/>
      </c>
      <c r="AP36" s="7" t="str">
        <f t="shared" si="12"/>
        <v/>
      </c>
      <c r="AQ36" s="2">
        <v>43435</v>
      </c>
      <c r="AR36" s="3" t="str">
        <f t="shared" si="0"/>
        <v>Dec-2018</v>
      </c>
      <c r="AS36" s="7">
        <v>9</v>
      </c>
      <c r="AT36" s="7">
        <f t="shared" si="30"/>
        <v>8</v>
      </c>
      <c r="AV36" s="8">
        <f t="shared" si="13"/>
        <v>0.1</v>
      </c>
      <c r="AY36" s="7">
        <f t="shared" si="1"/>
        <v>0</v>
      </c>
      <c r="AZ36" s="7">
        <f t="shared" si="2"/>
        <v>0</v>
      </c>
      <c r="BA36" s="7">
        <f t="shared" si="14"/>
        <v>0</v>
      </c>
      <c r="BB36" s="7"/>
      <c r="BC36" s="7"/>
      <c r="BF36" s="7">
        <f t="shared" si="23"/>
        <v>0</v>
      </c>
      <c r="BI36" s="16">
        <v>26</v>
      </c>
    </row>
    <row r="37" spans="2:61" ht="25.5" customHeight="1" x14ac:dyDescent="0.25">
      <c r="B37" s="34" t="str">
        <f t="shared" si="28"/>
        <v/>
      </c>
      <c r="C37" s="28" t="str">
        <f t="shared" si="24"/>
        <v/>
      </c>
      <c r="D37" s="34" t="str">
        <f t="shared" si="25"/>
        <v/>
      </c>
      <c r="E37" s="34" t="str">
        <f t="shared" si="15"/>
        <v/>
      </c>
      <c r="F37" s="34" t="str">
        <f t="shared" si="26"/>
        <v/>
      </c>
      <c r="G37" s="34" t="str">
        <f>IF(D37="","",IF(F37="YES",MROUND(ROUND(1.03*G36,0),100),IF(D37="TOTAL",SUM($G$15:G36),G36)))</f>
        <v/>
      </c>
      <c r="H37" s="34" t="str">
        <f>IF(D37="","",IF(D37="TOTAL",SUM($H$15:H36),(ROUND(G37*AK37/100,0))))</f>
        <v/>
      </c>
      <c r="I37" s="34" t="str">
        <f>IF(D37="","",IF(D37="TOTAL",SUM($I$15:I36),(ROUND(G37*AL37/100,0))))</f>
        <v/>
      </c>
      <c r="J37" s="75">
        <f t="shared" si="16"/>
        <v>0</v>
      </c>
      <c r="K37" s="75"/>
      <c r="L37" s="34" t="str">
        <f>IF(D37="","",IF(D37="TOTAL",SUM($L$15:L36),$P$4))</f>
        <v/>
      </c>
      <c r="M37" s="34" t="str">
        <f>IF(D37="","",IF(D37="TOTAL",SUM($M$15:M36),(ROUND(L37*AF37/100,0))))</f>
        <v/>
      </c>
      <c r="N37" s="34" t="str">
        <f>IF(D37="","",IF(D37="TOTAL",SUM($N$15:N36),(ROUND(L37*AG37/100,0))))</f>
        <v/>
      </c>
      <c r="O37" s="33">
        <f t="shared" si="17"/>
        <v>0</v>
      </c>
      <c r="P37" s="34" t="str">
        <f t="shared" si="3"/>
        <v/>
      </c>
      <c r="Q37" s="34" t="str">
        <f t="shared" si="3"/>
        <v/>
      </c>
      <c r="R37" s="34" t="str">
        <f t="shared" si="3"/>
        <v/>
      </c>
      <c r="S37" s="26"/>
      <c r="T37" s="33">
        <f t="shared" si="18"/>
        <v>0</v>
      </c>
      <c r="U37" s="62" t="str">
        <f>IF(D37="","",IF(D37="TOTAL",SUM($U$15:U36),IF($Z$5="REGULAR",BA37,AJ37+BF37)))</f>
        <v/>
      </c>
      <c r="V37" s="34" t="str">
        <f>IF(D37="","",IF(D37="TOTAL",SUM($V$15:V36),(ROUND(T37*AN37,0))))</f>
        <v/>
      </c>
      <c r="W37" s="26" t="str">
        <f>IF(D37="","",IF(E37="mar",$Z$2,IF(D37="TOTAL",SUM($W$15:W36),W36)))</f>
        <v/>
      </c>
      <c r="X37" s="33" t="str">
        <f>IF(D37="","",IF(D37="TOTAL",SUM($X$15:X36),(SUM(AH38:AI38))))</f>
        <v/>
      </c>
      <c r="Y37" s="33">
        <f t="shared" si="19"/>
        <v>0</v>
      </c>
      <c r="Z37" s="33">
        <f t="shared" si="20"/>
        <v>0</v>
      </c>
      <c r="AA37" s="31"/>
      <c r="AB37" s="31"/>
      <c r="AC37" s="35" t="str">
        <f t="shared" si="29"/>
        <v/>
      </c>
      <c r="AD37" s="35" t="str">
        <f t="shared" si="27"/>
        <v/>
      </c>
      <c r="AF37" s="7" t="str">
        <f t="shared" si="4"/>
        <v/>
      </c>
      <c r="AG37" s="7" t="str">
        <f t="shared" si="5"/>
        <v/>
      </c>
      <c r="AH37" s="7" t="str">
        <f t="shared" si="6"/>
        <v/>
      </c>
      <c r="AI37" s="7" t="str">
        <f t="shared" si="7"/>
        <v/>
      </c>
      <c r="AJ37" s="7" t="str">
        <f t="shared" si="21"/>
        <v/>
      </c>
      <c r="AK37" s="7" t="str">
        <f t="shared" si="22"/>
        <v/>
      </c>
      <c r="AL37" s="7" t="str">
        <f t="shared" si="8"/>
        <v/>
      </c>
      <c r="AM37" s="7" t="str">
        <f t="shared" si="9"/>
        <v/>
      </c>
      <c r="AN37" s="7" t="str">
        <f t="shared" si="10"/>
        <v/>
      </c>
      <c r="AO37" s="7" t="str">
        <f t="shared" si="11"/>
        <v/>
      </c>
      <c r="AP37" s="7" t="str">
        <f t="shared" si="12"/>
        <v/>
      </c>
      <c r="AQ37" s="2">
        <v>43466</v>
      </c>
      <c r="AR37" s="3" t="str">
        <f t="shared" si="0"/>
        <v>Jan-2019</v>
      </c>
      <c r="AS37" s="7">
        <v>12</v>
      </c>
      <c r="AT37" s="7">
        <f t="shared" si="30"/>
        <v>8</v>
      </c>
      <c r="AV37" s="8">
        <f t="shared" si="13"/>
        <v>0.1</v>
      </c>
      <c r="AY37" s="7">
        <f t="shared" si="1"/>
        <v>0</v>
      </c>
      <c r="AZ37" s="7">
        <f t="shared" si="2"/>
        <v>0</v>
      </c>
      <c r="BA37" s="7">
        <f t="shared" si="14"/>
        <v>0</v>
      </c>
      <c r="BF37" s="7">
        <f t="shared" si="23"/>
        <v>0</v>
      </c>
      <c r="BI37" s="16">
        <v>27</v>
      </c>
    </row>
    <row r="38" spans="2:61" ht="25.5" customHeight="1" x14ac:dyDescent="0.25">
      <c r="B38" s="34" t="str">
        <f t="shared" si="28"/>
        <v/>
      </c>
      <c r="C38" s="28" t="str">
        <f t="shared" si="24"/>
        <v/>
      </c>
      <c r="D38" s="34" t="str">
        <f t="shared" si="25"/>
        <v/>
      </c>
      <c r="E38" s="34" t="str">
        <f t="shared" si="15"/>
        <v/>
      </c>
      <c r="F38" s="34" t="str">
        <f t="shared" si="26"/>
        <v/>
      </c>
      <c r="G38" s="34" t="str">
        <f>IF(D38="","",IF(F38="YES",MROUND(ROUND(1.03*G37,0),100),IF(D38="TOTAL",SUM($G$15:G37),G37)))</f>
        <v/>
      </c>
      <c r="H38" s="34" t="str">
        <f>IF(D38="","",IF(D38="TOTAL",SUM($H$15:H37),(ROUND(G38*AK38/100,0))))</f>
        <v/>
      </c>
      <c r="I38" s="34" t="str">
        <f>IF(D38="","",IF(D38="TOTAL",SUM($I$15:I37),(ROUND(G38*AL38/100,0))))</f>
        <v/>
      </c>
      <c r="J38" s="75">
        <f t="shared" si="16"/>
        <v>0</v>
      </c>
      <c r="K38" s="75"/>
      <c r="L38" s="34" t="str">
        <f>IF(D38="","",IF(D38="TOTAL",SUM($L$15:L37),$P$4))</f>
        <v/>
      </c>
      <c r="M38" s="34" t="str">
        <f>IF(D38="","",IF(D38="TOTAL",SUM($M$15:M37),(ROUND(L38*AF38/100,0))))</f>
        <v/>
      </c>
      <c r="N38" s="34" t="str">
        <f>IF(D38="","",IF(D38="TOTAL",SUM($N$15:N37),(ROUND(L38*AG38/100,0))))</f>
        <v/>
      </c>
      <c r="O38" s="33">
        <f t="shared" si="17"/>
        <v>0</v>
      </c>
      <c r="P38" s="34" t="str">
        <f t="shared" si="3"/>
        <v/>
      </c>
      <c r="Q38" s="34" t="str">
        <f t="shared" si="3"/>
        <v/>
      </c>
      <c r="R38" s="34" t="str">
        <f t="shared" si="3"/>
        <v/>
      </c>
      <c r="S38" s="26"/>
      <c r="T38" s="33">
        <f t="shared" si="18"/>
        <v>0</v>
      </c>
      <c r="U38" s="62" t="str">
        <f>IF(D38="","",IF(D38="TOTAL",SUM($U$15:U37),IF($Z$5="REGULAR",BA38,AJ38+BF38)))</f>
        <v/>
      </c>
      <c r="V38" s="34" t="str">
        <f>IF(D38="","",IF(D38="TOTAL",SUM($V$15:V37),(ROUND(T38*AN38,0))))</f>
        <v/>
      </c>
      <c r="W38" s="26" t="str">
        <f>IF(D38="","",IF(E38="mar",$Z$2,IF(D38="TOTAL",SUM($W$15:W37),W37)))</f>
        <v/>
      </c>
      <c r="X38" s="33" t="str">
        <f>IF(D38="","",IF(D38="TOTAL",SUM($X$15:X37),(SUM(AH39:AI39))))</f>
        <v/>
      </c>
      <c r="Y38" s="33">
        <f t="shared" si="19"/>
        <v>0</v>
      </c>
      <c r="Z38" s="33">
        <f t="shared" si="20"/>
        <v>0</v>
      </c>
      <c r="AA38" s="31"/>
      <c r="AB38" s="31"/>
      <c r="AC38" s="35" t="str">
        <f t="shared" si="29"/>
        <v/>
      </c>
      <c r="AD38" s="35" t="str">
        <f t="shared" si="27"/>
        <v/>
      </c>
      <c r="AF38" s="7" t="str">
        <f t="shared" si="4"/>
        <v/>
      </c>
      <c r="AG38" s="7" t="str">
        <f t="shared" si="5"/>
        <v/>
      </c>
      <c r="AH38" s="7" t="str">
        <f t="shared" si="6"/>
        <v/>
      </c>
      <c r="AI38" s="7" t="str">
        <f t="shared" si="7"/>
        <v/>
      </c>
      <c r="AJ38" s="7" t="str">
        <f t="shared" si="21"/>
        <v/>
      </c>
      <c r="AK38" s="7" t="str">
        <f t="shared" si="22"/>
        <v/>
      </c>
      <c r="AL38" s="7" t="str">
        <f t="shared" si="8"/>
        <v/>
      </c>
      <c r="AM38" s="7" t="str">
        <f t="shared" si="9"/>
        <v/>
      </c>
      <c r="AN38" s="7" t="str">
        <f t="shared" si="10"/>
        <v/>
      </c>
      <c r="AO38" s="7" t="str">
        <f t="shared" si="11"/>
        <v/>
      </c>
      <c r="AP38" s="7" t="str">
        <f t="shared" si="12"/>
        <v/>
      </c>
      <c r="AQ38" s="2">
        <v>43497</v>
      </c>
      <c r="AR38" s="3" t="str">
        <f t="shared" si="0"/>
        <v>Feb-2019</v>
      </c>
      <c r="AS38" s="7">
        <v>12</v>
      </c>
      <c r="AT38" s="7">
        <f t="shared" si="30"/>
        <v>8</v>
      </c>
      <c r="AV38" s="8">
        <f t="shared" si="13"/>
        <v>0.1</v>
      </c>
      <c r="AY38" s="7">
        <f t="shared" si="1"/>
        <v>0</v>
      </c>
      <c r="AZ38" s="7">
        <f t="shared" si="2"/>
        <v>0</v>
      </c>
      <c r="BA38" s="7">
        <f t="shared" si="14"/>
        <v>0</v>
      </c>
      <c r="BF38" s="7">
        <f t="shared" si="23"/>
        <v>0</v>
      </c>
      <c r="BI38" s="16">
        <v>28</v>
      </c>
    </row>
    <row r="39" spans="2:61" ht="25.5" customHeight="1" x14ac:dyDescent="0.25">
      <c r="B39" s="34" t="str">
        <f t="shared" si="28"/>
        <v/>
      </c>
      <c r="C39" s="28" t="str">
        <f t="shared" si="24"/>
        <v/>
      </c>
      <c r="D39" s="34" t="str">
        <f t="shared" si="25"/>
        <v/>
      </c>
      <c r="E39" s="34" t="str">
        <f t="shared" si="15"/>
        <v/>
      </c>
      <c r="F39" s="34" t="str">
        <f t="shared" si="26"/>
        <v/>
      </c>
      <c r="G39" s="34" t="str">
        <f>IF(D39="","",IF(F39="YES",MROUND(ROUND(1.03*G38,0),100),IF(D39="TOTAL",SUM($G$15:G38),G38)))</f>
        <v/>
      </c>
      <c r="H39" s="34" t="str">
        <f>IF(D39="","",IF(D39="TOTAL",SUM($H$15:H38),(ROUND(G39*AK39/100,0))))</f>
        <v/>
      </c>
      <c r="I39" s="34" t="str">
        <f>IF(D39="","",IF(D39="TOTAL",SUM($I$15:I38),(ROUND(G39*AL39/100,0))))</f>
        <v/>
      </c>
      <c r="J39" s="75">
        <f t="shared" si="16"/>
        <v>0</v>
      </c>
      <c r="K39" s="75"/>
      <c r="L39" s="34" t="str">
        <f>IF(D39="","",IF(D39="TOTAL",SUM($L$15:L38),$P$4))</f>
        <v/>
      </c>
      <c r="M39" s="34" t="str">
        <f>IF(D39="","",IF(D39="TOTAL",SUM($M$15:M38),(ROUND(L39*AF39/100,0))))</f>
        <v/>
      </c>
      <c r="N39" s="34" t="str">
        <f>IF(D39="","",IF(D39="TOTAL",SUM($N$15:N38),(ROUND(L39*AG39/100,0))))</f>
        <v/>
      </c>
      <c r="O39" s="33">
        <f t="shared" si="17"/>
        <v>0</v>
      </c>
      <c r="P39" s="34" t="str">
        <f t="shared" si="3"/>
        <v/>
      </c>
      <c r="Q39" s="34" t="str">
        <f t="shared" si="3"/>
        <v/>
      </c>
      <c r="R39" s="34" t="str">
        <f t="shared" si="3"/>
        <v/>
      </c>
      <c r="S39" s="26"/>
      <c r="T39" s="33">
        <f t="shared" si="18"/>
        <v>0</v>
      </c>
      <c r="U39" s="62" t="str">
        <f>IF(D39="","",IF(D39="TOTAL",SUM($U$15:U38),IF($Z$5="REGULAR",BA39,AJ39+BF39)))</f>
        <v/>
      </c>
      <c r="V39" s="34" t="str">
        <f>IF(D39="","",IF(D39="TOTAL",SUM($V$15:V38),(ROUND(T39*AN39,0))))</f>
        <v/>
      </c>
      <c r="W39" s="26" t="str">
        <f>IF(D39="","",IF(E39="mar",$Z$2,IF(D39="TOTAL",SUM($W$15:W38),W38)))</f>
        <v/>
      </c>
      <c r="X39" s="33" t="str">
        <f>IF(D39="","",IF(D39="TOTAL",SUM($X$15:X38),(SUM(AH40:AI40))))</f>
        <v/>
      </c>
      <c r="Y39" s="33">
        <f t="shared" si="19"/>
        <v>0</v>
      </c>
      <c r="Z39" s="33">
        <f t="shared" si="20"/>
        <v>0</v>
      </c>
      <c r="AA39" s="31"/>
      <c r="AB39" s="31"/>
      <c r="AC39" s="35" t="str">
        <f t="shared" si="29"/>
        <v/>
      </c>
      <c r="AD39" s="35" t="str">
        <f t="shared" si="27"/>
        <v/>
      </c>
      <c r="AF39" s="7" t="str">
        <f t="shared" si="4"/>
        <v/>
      </c>
      <c r="AG39" s="7" t="str">
        <f t="shared" si="5"/>
        <v/>
      </c>
      <c r="AH39" s="7" t="str">
        <f t="shared" si="6"/>
        <v/>
      </c>
      <c r="AI39" s="7" t="str">
        <f t="shared" si="7"/>
        <v/>
      </c>
      <c r="AJ39" s="7" t="str">
        <f t="shared" si="21"/>
        <v/>
      </c>
      <c r="AK39" s="7" t="str">
        <f t="shared" si="22"/>
        <v/>
      </c>
      <c r="AL39" s="7" t="str">
        <f t="shared" si="8"/>
        <v/>
      </c>
      <c r="AM39" s="7" t="str">
        <f t="shared" si="9"/>
        <v/>
      </c>
      <c r="AN39" s="7" t="str">
        <f t="shared" si="10"/>
        <v/>
      </c>
      <c r="AO39" s="7" t="str">
        <f t="shared" si="11"/>
        <v/>
      </c>
      <c r="AP39" s="7" t="str">
        <f t="shared" si="12"/>
        <v/>
      </c>
      <c r="AQ39" s="2">
        <v>43525</v>
      </c>
      <c r="AR39" s="3" t="str">
        <f t="shared" si="0"/>
        <v>Mar-2019</v>
      </c>
      <c r="AS39" s="7">
        <v>12</v>
      </c>
      <c r="AT39" s="7">
        <f t="shared" si="30"/>
        <v>8</v>
      </c>
      <c r="AV39" s="8">
        <f t="shared" si="13"/>
        <v>0.1</v>
      </c>
      <c r="AY39" s="7">
        <f t="shared" si="1"/>
        <v>0</v>
      </c>
      <c r="AZ39" s="7">
        <f t="shared" si="2"/>
        <v>0</v>
      </c>
      <c r="BA39" s="7">
        <f t="shared" si="14"/>
        <v>0</v>
      </c>
      <c r="BF39" s="7">
        <f t="shared" si="23"/>
        <v>0</v>
      </c>
      <c r="BI39" s="16">
        <v>29</v>
      </c>
    </row>
    <row r="40" spans="2:61" ht="25.5" customHeight="1" x14ac:dyDescent="0.25">
      <c r="B40" s="34" t="str">
        <f t="shared" si="28"/>
        <v/>
      </c>
      <c r="C40" s="28" t="str">
        <f t="shared" si="24"/>
        <v/>
      </c>
      <c r="D40" s="34" t="str">
        <f t="shared" si="25"/>
        <v/>
      </c>
      <c r="E40" s="34" t="str">
        <f t="shared" si="15"/>
        <v/>
      </c>
      <c r="F40" s="34" t="str">
        <f t="shared" si="26"/>
        <v/>
      </c>
      <c r="G40" s="34" t="str">
        <f>IF(D40="","",IF(F40="YES",MROUND(ROUND(1.03*G39,0),100),IF(D40="TOTAL",SUM($G$15:G39),G39)))</f>
        <v/>
      </c>
      <c r="H40" s="34" t="str">
        <f>IF(D40="","",IF(D40="TOTAL",SUM($H$15:H39),(ROUND(G40*AK40/100,0))))</f>
        <v/>
      </c>
      <c r="I40" s="34" t="str">
        <f>IF(D40="","",IF(D40="TOTAL",SUM($I$15:I39),(ROUND(G40*AL40/100,0))))</f>
        <v/>
      </c>
      <c r="J40" s="75">
        <f t="shared" si="16"/>
        <v>0</v>
      </c>
      <c r="K40" s="75"/>
      <c r="L40" s="34" t="str">
        <f>IF(D40="","",IF(D40="TOTAL",SUM($L$15:L39),$P$4))</f>
        <v/>
      </c>
      <c r="M40" s="34" t="str">
        <f>IF(D40="","",IF(D40="TOTAL",SUM($M$15:M39),(ROUND(L40*AF40/100,0))))</f>
        <v/>
      </c>
      <c r="N40" s="34" t="str">
        <f>IF(D40="","",IF(D40="TOTAL",SUM($N$15:N39),(ROUND(L40*AG40/100,0))))</f>
        <v/>
      </c>
      <c r="O40" s="33">
        <f t="shared" si="17"/>
        <v>0</v>
      </c>
      <c r="P40" s="34" t="str">
        <f t="shared" si="3"/>
        <v/>
      </c>
      <c r="Q40" s="34" t="str">
        <f t="shared" si="3"/>
        <v/>
      </c>
      <c r="R40" s="34" t="str">
        <f t="shared" si="3"/>
        <v/>
      </c>
      <c r="S40" s="26"/>
      <c r="T40" s="33">
        <f t="shared" si="18"/>
        <v>0</v>
      </c>
      <c r="U40" s="62" t="str">
        <f>IF(D40="","",IF(D40="TOTAL",SUM($U$15:U39),IF($Z$5="REGULAR",BA40,AJ40+BF40)))</f>
        <v/>
      </c>
      <c r="V40" s="34" t="str">
        <f>IF(D40="","",IF(D40="TOTAL",SUM($V$15:V39),(ROUND(T40*AN40,0))))</f>
        <v/>
      </c>
      <c r="W40" s="26" t="str">
        <f>IF(D40="","",IF(E40="mar",$Z$2,IF(D40="TOTAL",SUM($W$15:W39),W39)))</f>
        <v/>
      </c>
      <c r="X40" s="33" t="str">
        <f>IF(D40="","",IF(D40="TOTAL",SUM($X$15:X39),(SUM(AH41:AI41))))</f>
        <v/>
      </c>
      <c r="Y40" s="33">
        <f t="shared" si="19"/>
        <v>0</v>
      </c>
      <c r="Z40" s="33">
        <f t="shared" si="20"/>
        <v>0</v>
      </c>
      <c r="AA40" s="31"/>
      <c r="AB40" s="31"/>
      <c r="AC40" s="35" t="str">
        <f t="shared" si="29"/>
        <v/>
      </c>
      <c r="AD40" s="35" t="str">
        <f t="shared" si="27"/>
        <v/>
      </c>
      <c r="AF40" s="7" t="str">
        <f t="shared" si="4"/>
        <v/>
      </c>
      <c r="AG40" s="7" t="str">
        <f t="shared" si="5"/>
        <v/>
      </c>
      <c r="AH40" s="7" t="str">
        <f t="shared" si="6"/>
        <v/>
      </c>
      <c r="AI40" s="7" t="str">
        <f t="shared" si="7"/>
        <v/>
      </c>
      <c r="AJ40" s="7" t="str">
        <f t="shared" si="21"/>
        <v/>
      </c>
      <c r="AK40" s="7" t="str">
        <f t="shared" si="22"/>
        <v/>
      </c>
      <c r="AL40" s="7" t="str">
        <f t="shared" si="8"/>
        <v/>
      </c>
      <c r="AM40" s="7" t="str">
        <f t="shared" si="9"/>
        <v/>
      </c>
      <c r="AN40" s="7" t="str">
        <f t="shared" si="10"/>
        <v/>
      </c>
      <c r="AO40" s="7" t="str">
        <f t="shared" si="11"/>
        <v/>
      </c>
      <c r="AP40" s="7" t="str">
        <f t="shared" si="12"/>
        <v/>
      </c>
      <c r="AQ40" s="2">
        <v>43556</v>
      </c>
      <c r="AR40" s="3" t="str">
        <f t="shared" si="0"/>
        <v>Apr-2019</v>
      </c>
      <c r="AS40" s="7">
        <v>12</v>
      </c>
      <c r="AT40" s="7">
        <f t="shared" si="30"/>
        <v>8</v>
      </c>
      <c r="AV40" s="8">
        <f t="shared" si="13"/>
        <v>0.1</v>
      </c>
      <c r="AY40" s="7">
        <f t="shared" si="1"/>
        <v>0</v>
      </c>
      <c r="AZ40" s="7">
        <f t="shared" si="2"/>
        <v>0</v>
      </c>
      <c r="BA40" s="7">
        <f t="shared" si="14"/>
        <v>0</v>
      </c>
      <c r="BF40" s="7">
        <f t="shared" si="23"/>
        <v>0</v>
      </c>
      <c r="BI40" s="16">
        <v>30</v>
      </c>
    </row>
    <row r="41" spans="2:61" ht="25.5" customHeight="1" x14ac:dyDescent="0.25">
      <c r="B41" s="34" t="str">
        <f t="shared" si="28"/>
        <v/>
      </c>
      <c r="C41" s="28" t="str">
        <f t="shared" si="24"/>
        <v/>
      </c>
      <c r="D41" s="34" t="str">
        <f t="shared" si="25"/>
        <v/>
      </c>
      <c r="E41" s="34" t="str">
        <f t="shared" si="15"/>
        <v/>
      </c>
      <c r="F41" s="34" t="str">
        <f t="shared" si="26"/>
        <v/>
      </c>
      <c r="G41" s="34" t="str">
        <f>IF(D41="","",IF(F41="YES",MROUND(ROUND(1.03*G40,0),100),IF(D41="TOTAL",SUM($G$15:G40),G40)))</f>
        <v/>
      </c>
      <c r="H41" s="34" t="str">
        <f>IF(D41="","",IF(D41="TOTAL",SUM($H$15:H40),(ROUND(G41*AK41/100,0))))</f>
        <v/>
      </c>
      <c r="I41" s="34" t="str">
        <f>IF(D41="","",IF(D41="TOTAL",SUM($I$15:I40),(ROUND(G41*AL41/100,0))))</f>
        <v/>
      </c>
      <c r="J41" s="75">
        <f t="shared" si="16"/>
        <v>0</v>
      </c>
      <c r="K41" s="75"/>
      <c r="L41" s="34" t="str">
        <f>IF(D41="","",IF(D41="TOTAL",SUM($L$15:L40),$P$4))</f>
        <v/>
      </c>
      <c r="M41" s="34" t="str">
        <f>IF(D41="","",IF(D41="TOTAL",SUM($M$15:M40),(ROUND(L41*AF41/100,0))))</f>
        <v/>
      </c>
      <c r="N41" s="34" t="str">
        <f>IF(D41="","",IF(D41="TOTAL",SUM($N$15:N40),(ROUND(L41*AG41/100,0))))</f>
        <v/>
      </c>
      <c r="O41" s="33">
        <f t="shared" si="17"/>
        <v>0</v>
      </c>
      <c r="P41" s="34" t="str">
        <f t="shared" si="3"/>
        <v/>
      </c>
      <c r="Q41" s="34" t="str">
        <f t="shared" si="3"/>
        <v/>
      </c>
      <c r="R41" s="34" t="str">
        <f t="shared" si="3"/>
        <v/>
      </c>
      <c r="S41" s="26"/>
      <c r="T41" s="33">
        <f t="shared" si="18"/>
        <v>0</v>
      </c>
      <c r="U41" s="62" t="str">
        <f>IF(D41="","",IF(D41="TOTAL",SUM($U$15:U40),IF($Z$5="REGULAR",BA41,AJ41+BF41)))</f>
        <v/>
      </c>
      <c r="V41" s="34" t="str">
        <f>IF(D41="","",IF(D41="TOTAL",SUM($V$15:V40),(ROUND(T41*AN41,0))))</f>
        <v/>
      </c>
      <c r="W41" s="26" t="str">
        <f>IF(D41="","",IF(E41="mar",$Z$2,IF(D41="TOTAL",SUM($W$15:W40),W40)))</f>
        <v/>
      </c>
      <c r="X41" s="33" t="str">
        <f>IF(D41="","",IF(D41="TOTAL",SUM($X$15:X40),(SUM(AH42:AI42))))</f>
        <v/>
      </c>
      <c r="Y41" s="33">
        <f t="shared" si="19"/>
        <v>0</v>
      </c>
      <c r="Z41" s="33">
        <f t="shared" si="20"/>
        <v>0</v>
      </c>
      <c r="AA41" s="31"/>
      <c r="AB41" s="31"/>
      <c r="AC41" s="35" t="str">
        <f t="shared" si="29"/>
        <v/>
      </c>
      <c r="AD41" s="35" t="str">
        <f t="shared" si="27"/>
        <v/>
      </c>
      <c r="AF41" s="7" t="str">
        <f t="shared" si="4"/>
        <v/>
      </c>
      <c r="AG41" s="7" t="str">
        <f t="shared" si="5"/>
        <v/>
      </c>
      <c r="AH41" s="7" t="str">
        <f t="shared" si="6"/>
        <v/>
      </c>
      <c r="AI41" s="7" t="str">
        <f t="shared" si="7"/>
        <v/>
      </c>
      <c r="AJ41" s="7" t="str">
        <f t="shared" si="21"/>
        <v/>
      </c>
      <c r="AK41" s="7" t="str">
        <f t="shared" si="22"/>
        <v/>
      </c>
      <c r="AL41" s="7" t="str">
        <f t="shared" si="8"/>
        <v/>
      </c>
      <c r="AM41" s="7" t="str">
        <f t="shared" si="9"/>
        <v/>
      </c>
      <c r="AN41" s="7" t="str">
        <f t="shared" si="10"/>
        <v/>
      </c>
      <c r="AO41" s="7" t="str">
        <f t="shared" si="11"/>
        <v/>
      </c>
      <c r="AP41" s="7" t="str">
        <f t="shared" si="12"/>
        <v/>
      </c>
      <c r="AQ41" s="2">
        <v>43586</v>
      </c>
      <c r="AR41" s="3" t="str">
        <f t="shared" si="0"/>
        <v>May-2019</v>
      </c>
      <c r="AS41" s="7">
        <v>12</v>
      </c>
      <c r="AT41" s="7">
        <f t="shared" si="30"/>
        <v>8</v>
      </c>
      <c r="AV41" s="8">
        <f t="shared" si="13"/>
        <v>0.1</v>
      </c>
      <c r="AY41" s="7">
        <f t="shared" si="1"/>
        <v>0</v>
      </c>
      <c r="AZ41" s="7">
        <f t="shared" si="2"/>
        <v>0</v>
      </c>
      <c r="BA41" s="7">
        <f t="shared" si="14"/>
        <v>0</v>
      </c>
      <c r="BF41" s="7">
        <f t="shared" si="23"/>
        <v>0</v>
      </c>
      <c r="BI41" s="16">
        <v>31</v>
      </c>
    </row>
    <row r="42" spans="2:61" ht="25.5" customHeight="1" x14ac:dyDescent="0.25">
      <c r="B42" s="34" t="str">
        <f t="shared" si="28"/>
        <v/>
      </c>
      <c r="C42" s="28" t="str">
        <f t="shared" si="24"/>
        <v/>
      </c>
      <c r="D42" s="34" t="str">
        <f t="shared" si="25"/>
        <v/>
      </c>
      <c r="E42" s="34" t="str">
        <f t="shared" si="15"/>
        <v/>
      </c>
      <c r="F42" s="34" t="str">
        <f t="shared" si="26"/>
        <v/>
      </c>
      <c r="G42" s="34" t="str">
        <f>IF(D42="","",IF(F42="YES",MROUND(ROUND(1.03*G41,0),100),IF(D42="TOTAL",SUM($G$15:G41),G41)))</f>
        <v/>
      </c>
      <c r="H42" s="34" t="str">
        <f>IF(D42="","",IF(D42="TOTAL",SUM($H$15:H41),(ROUND(G42*AK42/100,0))))</f>
        <v/>
      </c>
      <c r="I42" s="34" t="str">
        <f>IF(D42="","",IF(D42="TOTAL",SUM($I$15:I41),(ROUND(G42*AL42/100,0))))</f>
        <v/>
      </c>
      <c r="J42" s="75">
        <f t="shared" si="16"/>
        <v>0</v>
      </c>
      <c r="K42" s="75"/>
      <c r="L42" s="34" t="str">
        <f>IF(D42="","",IF(D42="TOTAL",SUM($L$15:L41),$P$4))</f>
        <v/>
      </c>
      <c r="M42" s="34" t="str">
        <f>IF(D42="","",IF(D42="TOTAL",SUM($M$15:M41),(ROUND(L42*AF42/100,0))))</f>
        <v/>
      </c>
      <c r="N42" s="34" t="str">
        <f>IF(D42="","",IF(D42="TOTAL",SUM($N$15:N41),(ROUND(L42*AG42/100,0))))</f>
        <v/>
      </c>
      <c r="O42" s="33">
        <f t="shared" si="17"/>
        <v>0</v>
      </c>
      <c r="P42" s="34" t="str">
        <f t="shared" si="3"/>
        <v/>
      </c>
      <c r="Q42" s="34" t="str">
        <f t="shared" si="3"/>
        <v/>
      </c>
      <c r="R42" s="34" t="str">
        <f t="shared" si="3"/>
        <v/>
      </c>
      <c r="S42" s="26"/>
      <c r="T42" s="33">
        <f t="shared" si="18"/>
        <v>0</v>
      </c>
      <c r="U42" s="62" t="str">
        <f>IF(D42="","",IF(D42="TOTAL",SUM($U$15:U41),IF($Z$5="REGULAR",BA42,AJ42+BF42)))</f>
        <v/>
      </c>
      <c r="V42" s="34" t="str">
        <f>IF(D42="","",IF(D42="TOTAL",SUM($V$15:V41),(ROUND(T42*AN42,0))))</f>
        <v/>
      </c>
      <c r="W42" s="26" t="str">
        <f>IF(D42="","",IF(E42="mar",$Z$2,IF(D42="TOTAL",SUM($W$15:W41),W41)))</f>
        <v/>
      </c>
      <c r="X42" s="33" t="str">
        <f>IF(D42="","",IF(D42="TOTAL",SUM($X$15:X41),(SUM(AH43:AI43))))</f>
        <v/>
      </c>
      <c r="Y42" s="33">
        <f t="shared" si="19"/>
        <v>0</v>
      </c>
      <c r="Z42" s="33">
        <f t="shared" si="20"/>
        <v>0</v>
      </c>
      <c r="AA42" s="31"/>
      <c r="AB42" s="31"/>
      <c r="AC42" s="35" t="str">
        <f t="shared" si="29"/>
        <v/>
      </c>
      <c r="AD42" s="35" t="str">
        <f t="shared" si="27"/>
        <v/>
      </c>
      <c r="AF42" s="7" t="str">
        <f t="shared" si="4"/>
        <v/>
      </c>
      <c r="AG42" s="7" t="str">
        <f t="shared" si="5"/>
        <v/>
      </c>
      <c r="AH42" s="7" t="str">
        <f t="shared" si="6"/>
        <v/>
      </c>
      <c r="AI42" s="7" t="str">
        <f t="shared" si="7"/>
        <v/>
      </c>
      <c r="AJ42" s="7" t="str">
        <f t="shared" si="21"/>
        <v/>
      </c>
      <c r="AK42" s="7" t="str">
        <f t="shared" si="22"/>
        <v/>
      </c>
      <c r="AL42" s="7" t="str">
        <f t="shared" si="8"/>
        <v/>
      </c>
      <c r="AM42" s="7" t="str">
        <f t="shared" si="9"/>
        <v/>
      </c>
      <c r="AN42" s="7" t="str">
        <f t="shared" si="10"/>
        <v/>
      </c>
      <c r="AO42" s="7" t="str">
        <f t="shared" si="11"/>
        <v/>
      </c>
      <c r="AP42" s="7" t="str">
        <f t="shared" si="12"/>
        <v/>
      </c>
      <c r="AQ42" s="2">
        <v>43617</v>
      </c>
      <c r="AR42" s="3" t="str">
        <f t="shared" si="0"/>
        <v>Jun-2019</v>
      </c>
      <c r="AS42" s="7">
        <v>12</v>
      </c>
      <c r="AT42" s="7">
        <f t="shared" si="30"/>
        <v>8</v>
      </c>
      <c r="AV42" s="8">
        <f t="shared" si="13"/>
        <v>0.1</v>
      </c>
      <c r="AY42" s="7">
        <f t="shared" si="1"/>
        <v>0</v>
      </c>
      <c r="AZ42" s="7">
        <f t="shared" si="2"/>
        <v>0</v>
      </c>
      <c r="BA42" s="7">
        <f t="shared" si="14"/>
        <v>0</v>
      </c>
      <c r="BF42" s="7">
        <f t="shared" si="23"/>
        <v>0</v>
      </c>
    </row>
    <row r="43" spans="2:61" ht="25.5" customHeight="1" x14ac:dyDescent="0.25">
      <c r="B43" s="34" t="str">
        <f t="shared" si="28"/>
        <v/>
      </c>
      <c r="C43" s="28" t="str">
        <f t="shared" si="24"/>
        <v/>
      </c>
      <c r="D43" s="34" t="str">
        <f t="shared" si="25"/>
        <v/>
      </c>
      <c r="E43" s="34" t="str">
        <f t="shared" si="15"/>
        <v/>
      </c>
      <c r="F43" s="34" t="str">
        <f t="shared" si="26"/>
        <v/>
      </c>
      <c r="G43" s="34" t="str">
        <f>IF(D43="","",IF(F43="YES",MROUND(ROUND(1.03*G42,0),100),IF(D43="TOTAL",SUM($G$15:G42),G42)))</f>
        <v/>
      </c>
      <c r="H43" s="34" t="str">
        <f>IF(D43="","",IF(D43="TOTAL",SUM($H$15:H42),(ROUND(G43*AK43/100,0))))</f>
        <v/>
      </c>
      <c r="I43" s="34" t="str">
        <f>IF(D43="","",IF(D43="TOTAL",SUM($I$15:I42),(ROUND(G43*AL43/100,0))))</f>
        <v/>
      </c>
      <c r="J43" s="75">
        <f t="shared" si="16"/>
        <v>0</v>
      </c>
      <c r="K43" s="75"/>
      <c r="L43" s="34" t="str">
        <f>IF(D43="","",IF(D43="TOTAL",SUM($L$15:L42),$P$4))</f>
        <v/>
      </c>
      <c r="M43" s="34" t="str">
        <f>IF(D43="","",IF(D43="TOTAL",SUM($M$15:M42),(ROUND(L43*AF43/100,0))))</f>
        <v/>
      </c>
      <c r="N43" s="34" t="str">
        <f>IF(D43="","",IF(D43="TOTAL",SUM($N$15:N42),(ROUND(L43*AG43/100,0))))</f>
        <v/>
      </c>
      <c r="O43" s="33">
        <f t="shared" si="17"/>
        <v>0</v>
      </c>
      <c r="P43" s="34" t="str">
        <f t="shared" si="3"/>
        <v/>
      </c>
      <c r="Q43" s="34" t="str">
        <f t="shared" si="3"/>
        <v/>
      </c>
      <c r="R43" s="34" t="str">
        <f t="shared" si="3"/>
        <v/>
      </c>
      <c r="S43" s="26"/>
      <c r="T43" s="33">
        <f t="shared" si="18"/>
        <v>0</v>
      </c>
      <c r="U43" s="62" t="str">
        <f>IF(D43="","",IF(D43="TOTAL",SUM($U$15:U42),IF($Z$5="REGULAR",BA43,AJ43+BF43)))</f>
        <v/>
      </c>
      <c r="V43" s="34" t="str">
        <f>IF(D43="","",IF(D43="TOTAL",SUM($V$15:V42),(ROUND(T43*AN43,0))))</f>
        <v/>
      </c>
      <c r="W43" s="26" t="str">
        <f>IF(D43="","",IF(E43="mar",$Z$2,IF(D43="TOTAL",SUM($W$15:W42),W42)))</f>
        <v/>
      </c>
      <c r="X43" s="33" t="str">
        <f>IF(D43="","",IF(D43="TOTAL",SUM($X$15:X42),(SUM(AH44:AI44))))</f>
        <v/>
      </c>
      <c r="Y43" s="33">
        <f t="shared" si="19"/>
        <v>0</v>
      </c>
      <c r="Z43" s="33">
        <f t="shared" si="20"/>
        <v>0</v>
      </c>
      <c r="AA43" s="31"/>
      <c r="AB43" s="31"/>
      <c r="AC43" s="35" t="str">
        <f t="shared" si="29"/>
        <v/>
      </c>
      <c r="AD43" s="35" t="str">
        <f t="shared" si="27"/>
        <v/>
      </c>
      <c r="AF43" s="7" t="str">
        <f t="shared" si="4"/>
        <v/>
      </c>
      <c r="AG43" s="7" t="str">
        <f t="shared" si="5"/>
        <v/>
      </c>
      <c r="AH43" s="7" t="str">
        <f t="shared" si="6"/>
        <v/>
      </c>
      <c r="AI43" s="7" t="str">
        <f t="shared" si="7"/>
        <v/>
      </c>
      <c r="AJ43" s="7" t="str">
        <f t="shared" si="21"/>
        <v/>
      </c>
      <c r="AK43" s="7" t="str">
        <f t="shared" si="22"/>
        <v/>
      </c>
      <c r="AL43" s="7" t="str">
        <f t="shared" si="8"/>
        <v/>
      </c>
      <c r="AM43" s="7" t="str">
        <f t="shared" si="9"/>
        <v/>
      </c>
      <c r="AN43" s="7" t="str">
        <f t="shared" si="10"/>
        <v/>
      </c>
      <c r="AO43" s="7" t="str">
        <f t="shared" si="11"/>
        <v/>
      </c>
      <c r="AP43" s="7" t="str">
        <f t="shared" si="12"/>
        <v/>
      </c>
      <c r="AQ43" s="2">
        <v>43647</v>
      </c>
      <c r="AR43" s="3" t="str">
        <f t="shared" si="0"/>
        <v>Jul-2019</v>
      </c>
      <c r="AS43" s="7">
        <v>17</v>
      </c>
      <c r="AT43" s="7">
        <f t="shared" si="30"/>
        <v>8</v>
      </c>
      <c r="AV43" s="8">
        <f t="shared" si="13"/>
        <v>0.1</v>
      </c>
      <c r="AY43" s="7">
        <f t="shared" si="1"/>
        <v>0</v>
      </c>
      <c r="AZ43" s="7">
        <f t="shared" si="2"/>
        <v>0</v>
      </c>
      <c r="BA43" s="7">
        <f t="shared" si="14"/>
        <v>0</v>
      </c>
      <c r="BF43" s="7">
        <f t="shared" si="23"/>
        <v>0</v>
      </c>
    </row>
    <row r="44" spans="2:61" ht="25.5" customHeight="1" x14ac:dyDescent="0.25">
      <c r="B44" s="34" t="str">
        <f t="shared" si="28"/>
        <v/>
      </c>
      <c r="C44" s="28" t="str">
        <f t="shared" si="24"/>
        <v/>
      </c>
      <c r="D44" s="34" t="str">
        <f t="shared" si="25"/>
        <v/>
      </c>
      <c r="E44" s="34" t="str">
        <f t="shared" si="15"/>
        <v/>
      </c>
      <c r="F44" s="34" t="str">
        <f t="shared" si="26"/>
        <v/>
      </c>
      <c r="G44" s="34" t="str">
        <f>IF(D44="","",IF(F44="YES",MROUND(ROUND(1.03*G43,0),100),IF(D44="TOTAL",SUM($G$15:G43),G43)))</f>
        <v/>
      </c>
      <c r="H44" s="34" t="str">
        <f>IF(D44="","",IF(D44="TOTAL",SUM($H$15:H43),(ROUND(G44*AK44/100,0))))</f>
        <v/>
      </c>
      <c r="I44" s="34" t="str">
        <f>IF(D44="","",IF(D44="TOTAL",SUM($I$15:I43),(ROUND(G44*AL44/100,0))))</f>
        <v/>
      </c>
      <c r="J44" s="75">
        <f t="shared" si="16"/>
        <v>0</v>
      </c>
      <c r="K44" s="75"/>
      <c r="L44" s="34" t="str">
        <f>IF(D44="","",IF(D44="TOTAL",SUM($L$15:L43),$P$4))</f>
        <v/>
      </c>
      <c r="M44" s="34" t="str">
        <f>IF(D44="","",IF(D44="TOTAL",SUM($M$15:M43),(ROUND(L44*AF44/100,0))))</f>
        <v/>
      </c>
      <c r="N44" s="34" t="str">
        <f>IF(D44="","",IF(D44="TOTAL",SUM($N$15:N43),(ROUND(L44*AG44/100,0))))</f>
        <v/>
      </c>
      <c r="O44" s="33">
        <f t="shared" si="17"/>
        <v>0</v>
      </c>
      <c r="P44" s="34" t="str">
        <f t="shared" si="3"/>
        <v/>
      </c>
      <c r="Q44" s="34" t="str">
        <f t="shared" si="3"/>
        <v/>
      </c>
      <c r="R44" s="34" t="str">
        <f t="shared" si="3"/>
        <v/>
      </c>
      <c r="S44" s="26"/>
      <c r="T44" s="33">
        <f t="shared" si="18"/>
        <v>0</v>
      </c>
      <c r="U44" s="62" t="str">
        <f>IF(D44="","",IF(D44="TOTAL",SUM($U$15:U43),IF($Z$5="REGULAR",BA44,AJ44+BF44)))</f>
        <v/>
      </c>
      <c r="V44" s="34" t="str">
        <f>IF(D44="","",IF(D44="TOTAL",SUM($V$15:V43),(ROUND(T44*AN44,0))))</f>
        <v/>
      </c>
      <c r="W44" s="26" t="str">
        <f>IF(D44="","",IF(E44="mar",$Z$2,IF(D44="TOTAL",SUM($W$15:W43),W43)))</f>
        <v/>
      </c>
      <c r="X44" s="33" t="str">
        <f>IF(D44="","",IF(D44="TOTAL",SUM($X$15:X43),(SUM(AH45:AI45))))</f>
        <v/>
      </c>
      <c r="Y44" s="33">
        <f t="shared" si="19"/>
        <v>0</v>
      </c>
      <c r="Z44" s="33">
        <f t="shared" si="20"/>
        <v>0</v>
      </c>
      <c r="AA44" s="31"/>
      <c r="AB44" s="31"/>
      <c r="AC44" s="35" t="str">
        <f t="shared" si="29"/>
        <v/>
      </c>
      <c r="AD44" s="35" t="str">
        <f t="shared" si="27"/>
        <v/>
      </c>
      <c r="AF44" s="7" t="str">
        <f t="shared" si="4"/>
        <v/>
      </c>
      <c r="AG44" s="7" t="str">
        <f t="shared" si="5"/>
        <v/>
      </c>
      <c r="AH44" s="7" t="str">
        <f t="shared" si="6"/>
        <v/>
      </c>
      <c r="AI44" s="7" t="str">
        <f t="shared" si="7"/>
        <v/>
      </c>
      <c r="AJ44" s="7" t="str">
        <f t="shared" si="21"/>
        <v/>
      </c>
      <c r="AK44" s="7" t="str">
        <f t="shared" si="22"/>
        <v/>
      </c>
      <c r="AL44" s="7" t="str">
        <f t="shared" si="8"/>
        <v/>
      </c>
      <c r="AM44" s="7" t="str">
        <f t="shared" si="9"/>
        <v/>
      </c>
      <c r="AN44" s="7" t="str">
        <f t="shared" si="10"/>
        <v/>
      </c>
      <c r="AO44" s="7" t="str">
        <f t="shared" si="11"/>
        <v/>
      </c>
      <c r="AP44" s="7" t="str">
        <f t="shared" si="12"/>
        <v/>
      </c>
      <c r="AQ44" s="2">
        <v>43678</v>
      </c>
      <c r="AR44" s="3" t="str">
        <f t="shared" si="0"/>
        <v>Aug-2019</v>
      </c>
      <c r="AS44" s="7">
        <v>17</v>
      </c>
      <c r="AT44" s="7">
        <f t="shared" si="30"/>
        <v>8</v>
      </c>
      <c r="AV44" s="8">
        <f t="shared" si="13"/>
        <v>0.1</v>
      </c>
      <c r="AY44" s="7">
        <f t="shared" si="1"/>
        <v>0</v>
      </c>
      <c r="AZ44" s="7">
        <f t="shared" si="2"/>
        <v>0</v>
      </c>
      <c r="BA44" s="7">
        <f t="shared" si="14"/>
        <v>0</v>
      </c>
      <c r="BF44" s="7">
        <f t="shared" si="23"/>
        <v>0</v>
      </c>
    </row>
    <row r="45" spans="2:61" ht="25.5" customHeight="1" x14ac:dyDescent="0.25">
      <c r="B45" s="34" t="str">
        <f t="shared" si="28"/>
        <v/>
      </c>
      <c r="C45" s="28" t="str">
        <f t="shared" si="24"/>
        <v/>
      </c>
      <c r="D45" s="34" t="str">
        <f t="shared" si="25"/>
        <v/>
      </c>
      <c r="E45" s="34" t="str">
        <f t="shared" si="15"/>
        <v/>
      </c>
      <c r="F45" s="34" t="str">
        <f t="shared" si="26"/>
        <v/>
      </c>
      <c r="G45" s="34" t="str">
        <f>IF(D45="","",IF(F45="YES",MROUND(ROUND(1.03*G44,0),100),IF(D45="TOTAL",SUM($G$15:G44),G44)))</f>
        <v/>
      </c>
      <c r="H45" s="34" t="str">
        <f>IF(D45="","",IF(D45="TOTAL",SUM($H$15:H44),(ROUND(G45*AK45/100,0))))</f>
        <v/>
      </c>
      <c r="I45" s="34" t="str">
        <f>IF(D45="","",IF(D45="TOTAL",SUM($I$15:I44),(ROUND(G45*AL45/100,0))))</f>
        <v/>
      </c>
      <c r="J45" s="75">
        <f t="shared" si="16"/>
        <v>0</v>
      </c>
      <c r="K45" s="75"/>
      <c r="L45" s="34" t="str">
        <f>IF(D45="","",IF(D45="TOTAL",SUM($L$15:L44),$P$4))</f>
        <v/>
      </c>
      <c r="M45" s="34" t="str">
        <f>IF(D45="","",IF(D45="TOTAL",SUM($M$15:M44),(ROUND(L45*AF45/100,0))))</f>
        <v/>
      </c>
      <c r="N45" s="34" t="str">
        <f>IF(D45="","",IF(D45="TOTAL",SUM($N$15:N44),(ROUND(L45*AG45/100,0))))</f>
        <v/>
      </c>
      <c r="O45" s="33">
        <f t="shared" si="17"/>
        <v>0</v>
      </c>
      <c r="P45" s="34" t="str">
        <f t="shared" si="3"/>
        <v/>
      </c>
      <c r="Q45" s="34" t="str">
        <f t="shared" si="3"/>
        <v/>
      </c>
      <c r="R45" s="34" t="str">
        <f t="shared" si="3"/>
        <v/>
      </c>
      <c r="S45" s="26"/>
      <c r="T45" s="33">
        <f t="shared" si="18"/>
        <v>0</v>
      </c>
      <c r="U45" s="62" t="str">
        <f>IF(D45="","",IF(D45="TOTAL",SUM($U$15:U44),IF($Z$5="REGULAR",BA45,AJ45+BF45)))</f>
        <v/>
      </c>
      <c r="V45" s="34" t="str">
        <f>IF(D45="","",IF(D45="TOTAL",SUM($V$15:V44),(ROUND(T45*AN45,0))))</f>
        <v/>
      </c>
      <c r="W45" s="26" t="str">
        <f>IF(D45="","",IF(E45="mar",$Z$2,IF(D45="TOTAL",SUM($W$15:W44),W44)))</f>
        <v/>
      </c>
      <c r="X45" s="33" t="str">
        <f>IF(D45="","",IF(D45="TOTAL",SUM($X$15:X44),(SUM(AH46:AI46))))</f>
        <v/>
      </c>
      <c r="Y45" s="33">
        <f t="shared" si="19"/>
        <v>0</v>
      </c>
      <c r="Z45" s="33">
        <f t="shared" si="20"/>
        <v>0</v>
      </c>
      <c r="AA45" s="31"/>
      <c r="AB45" s="31"/>
      <c r="AC45" s="35" t="str">
        <f t="shared" si="29"/>
        <v/>
      </c>
      <c r="AD45" s="35" t="str">
        <f t="shared" si="27"/>
        <v/>
      </c>
      <c r="AF45" s="7" t="str">
        <f t="shared" si="4"/>
        <v/>
      </c>
      <c r="AG45" s="7" t="str">
        <f t="shared" si="5"/>
        <v/>
      </c>
      <c r="AH45" s="7" t="str">
        <f t="shared" si="6"/>
        <v/>
      </c>
      <c r="AI45" s="7" t="str">
        <f t="shared" si="7"/>
        <v/>
      </c>
      <c r="AJ45" s="7" t="str">
        <f t="shared" si="21"/>
        <v/>
      </c>
      <c r="AK45" s="7" t="str">
        <f t="shared" si="22"/>
        <v/>
      </c>
      <c r="AL45" s="7" t="str">
        <f t="shared" si="8"/>
        <v/>
      </c>
      <c r="AM45" s="7" t="str">
        <f t="shared" si="9"/>
        <v/>
      </c>
      <c r="AN45" s="7" t="str">
        <f t="shared" si="10"/>
        <v/>
      </c>
      <c r="AO45" s="7" t="str">
        <f t="shared" si="11"/>
        <v/>
      </c>
      <c r="AP45" s="7" t="str">
        <f t="shared" si="12"/>
        <v/>
      </c>
      <c r="AQ45" s="2">
        <v>43709</v>
      </c>
      <c r="AR45" s="3" t="str">
        <f t="shared" si="0"/>
        <v>Sep-2019</v>
      </c>
      <c r="AS45" s="7">
        <v>17</v>
      </c>
      <c r="AT45" s="7">
        <f t="shared" si="30"/>
        <v>8</v>
      </c>
      <c r="AV45" s="8">
        <f t="shared" si="13"/>
        <v>0.1</v>
      </c>
      <c r="AY45" s="7">
        <f t="shared" si="1"/>
        <v>0</v>
      </c>
      <c r="AZ45" s="7">
        <f t="shared" si="2"/>
        <v>0</v>
      </c>
      <c r="BA45" s="7">
        <f t="shared" si="14"/>
        <v>0</v>
      </c>
      <c r="BF45" s="7">
        <f t="shared" si="23"/>
        <v>0</v>
      </c>
    </row>
    <row r="46" spans="2:61" ht="25.5" customHeight="1" x14ac:dyDescent="0.25">
      <c r="B46" s="34" t="str">
        <f t="shared" si="28"/>
        <v/>
      </c>
      <c r="C46" s="28" t="str">
        <f t="shared" si="24"/>
        <v/>
      </c>
      <c r="D46" s="34" t="str">
        <f t="shared" si="25"/>
        <v/>
      </c>
      <c r="E46" s="34" t="str">
        <f t="shared" si="15"/>
        <v/>
      </c>
      <c r="F46" s="34" t="str">
        <f t="shared" si="26"/>
        <v/>
      </c>
      <c r="G46" s="34" t="str">
        <f>IF(D46="","",IF(F46="YES",MROUND(ROUND(1.03*G45,0),100),IF(D46="TOTAL",SUM($G$15:G45),G45)))</f>
        <v/>
      </c>
      <c r="H46" s="34" t="str">
        <f>IF(D46="","",IF(D46="TOTAL",SUM($H$15:H45),(ROUND(G46*AK46/100,0))))</f>
        <v/>
      </c>
      <c r="I46" s="34" t="str">
        <f>IF(D46="","",IF(D46="TOTAL",SUM($I$15:I45),(ROUND(G46*AL46/100,0))))</f>
        <v/>
      </c>
      <c r="J46" s="75">
        <f t="shared" si="16"/>
        <v>0</v>
      </c>
      <c r="K46" s="75"/>
      <c r="L46" s="34" t="str">
        <f>IF(D46="","",IF(D46="TOTAL",SUM($L$15:L45),$P$4))</f>
        <v/>
      </c>
      <c r="M46" s="34" t="str">
        <f>IF(D46="","",IF(D46="TOTAL",SUM($M$15:M45),(ROUND(L46*AF46/100,0))))</f>
        <v/>
      </c>
      <c r="N46" s="34" t="str">
        <f>IF(D46="","",IF(D46="TOTAL",SUM($N$15:N45),(ROUND(L46*AG46/100,0))))</f>
        <v/>
      </c>
      <c r="O46" s="33">
        <f t="shared" si="17"/>
        <v>0</v>
      </c>
      <c r="P46" s="34" t="str">
        <f t="shared" si="3"/>
        <v/>
      </c>
      <c r="Q46" s="34" t="str">
        <f t="shared" si="3"/>
        <v/>
      </c>
      <c r="R46" s="34" t="str">
        <f t="shared" si="3"/>
        <v/>
      </c>
      <c r="S46" s="26"/>
      <c r="T46" s="33">
        <f t="shared" si="18"/>
        <v>0</v>
      </c>
      <c r="U46" s="62" t="str">
        <f>IF(D46="","",IF(D46="TOTAL",SUM($U$15:U45),IF($Z$5="REGULAR",BA46,AJ46+BF46)))</f>
        <v/>
      </c>
      <c r="V46" s="34" t="str">
        <f>IF(D46="","",IF(D46="TOTAL",SUM($V$15:V45),(ROUND(T46*AN46,0))))</f>
        <v/>
      </c>
      <c r="W46" s="26" t="str">
        <f>IF(D46="","",IF(E46="mar",$Z$2,IF(D46="TOTAL",SUM($W$15:W45),W45)))</f>
        <v/>
      </c>
      <c r="X46" s="33" t="str">
        <f>IF(D46="","",IF(D46="TOTAL",SUM($X$15:X45),(SUM(AH47:AI47))))</f>
        <v/>
      </c>
      <c r="Y46" s="33">
        <f t="shared" si="19"/>
        <v>0</v>
      </c>
      <c r="Z46" s="33">
        <f t="shared" si="20"/>
        <v>0</v>
      </c>
      <c r="AA46" s="31"/>
      <c r="AB46" s="31"/>
      <c r="AC46" s="35" t="str">
        <f t="shared" si="29"/>
        <v/>
      </c>
      <c r="AD46" s="35" t="str">
        <f t="shared" si="27"/>
        <v/>
      </c>
      <c r="AF46" s="7" t="str">
        <f t="shared" si="4"/>
        <v/>
      </c>
      <c r="AG46" s="7" t="str">
        <f t="shared" si="5"/>
        <v/>
      </c>
      <c r="AH46" s="7" t="str">
        <f t="shared" si="6"/>
        <v/>
      </c>
      <c r="AI46" s="7" t="str">
        <f t="shared" si="7"/>
        <v/>
      </c>
      <c r="AJ46" s="7" t="str">
        <f t="shared" si="21"/>
        <v/>
      </c>
      <c r="AK46" s="7" t="str">
        <f t="shared" si="22"/>
        <v/>
      </c>
      <c r="AL46" s="7" t="str">
        <f t="shared" si="8"/>
        <v/>
      </c>
      <c r="AM46" s="7" t="str">
        <f t="shared" si="9"/>
        <v/>
      </c>
      <c r="AN46" s="7" t="str">
        <f t="shared" si="10"/>
        <v/>
      </c>
      <c r="AO46" s="7" t="str">
        <f t="shared" si="11"/>
        <v/>
      </c>
      <c r="AP46" s="7" t="str">
        <f t="shared" si="12"/>
        <v/>
      </c>
      <c r="AQ46" s="2">
        <v>43739</v>
      </c>
      <c r="AR46" s="3" t="str">
        <f t="shared" si="0"/>
        <v>Oct-2019</v>
      </c>
      <c r="AS46" s="7">
        <v>17</v>
      </c>
      <c r="AT46" s="7">
        <f t="shared" si="30"/>
        <v>8</v>
      </c>
      <c r="AV46" s="8">
        <f t="shared" si="13"/>
        <v>0.1</v>
      </c>
      <c r="AY46" s="7">
        <f t="shared" si="1"/>
        <v>0</v>
      </c>
      <c r="AZ46" s="7">
        <f t="shared" si="2"/>
        <v>0</v>
      </c>
      <c r="BA46" s="7">
        <f t="shared" si="14"/>
        <v>0</v>
      </c>
      <c r="BF46" s="7">
        <f t="shared" si="23"/>
        <v>0</v>
      </c>
    </row>
    <row r="47" spans="2:61" ht="25.5" customHeight="1" x14ac:dyDescent="0.25">
      <c r="B47" s="34" t="str">
        <f t="shared" si="28"/>
        <v/>
      </c>
      <c r="C47" s="28" t="str">
        <f t="shared" si="24"/>
        <v/>
      </c>
      <c r="D47" s="34" t="str">
        <f t="shared" si="25"/>
        <v/>
      </c>
      <c r="E47" s="34" t="str">
        <f t="shared" si="15"/>
        <v/>
      </c>
      <c r="F47" s="34" t="str">
        <f t="shared" si="26"/>
        <v/>
      </c>
      <c r="G47" s="34" t="str">
        <f>IF(D47="","",IF(F47="YES",MROUND(ROUND(1.03*G46,0),100),IF(D47="TOTAL",SUM($G$15:G46),G46)))</f>
        <v/>
      </c>
      <c r="H47" s="34" t="str">
        <f>IF(D47="","",IF(D47="TOTAL",SUM($H$15:H46),(ROUND(G47*AK47/100,0))))</f>
        <v/>
      </c>
      <c r="I47" s="34" t="str">
        <f>IF(D47="","",IF(D47="TOTAL",SUM($I$15:I46),(ROUND(G47*AL47/100,0))))</f>
        <v/>
      </c>
      <c r="J47" s="75">
        <f t="shared" si="16"/>
        <v>0</v>
      </c>
      <c r="K47" s="75"/>
      <c r="L47" s="34" t="str">
        <f>IF(D47="","",IF(D47="TOTAL",SUM($L$15:L46),$P$4))</f>
        <v/>
      </c>
      <c r="M47" s="34" t="str">
        <f>IF(D47="","",IF(D47="TOTAL",SUM($M$15:M46),(ROUND(L47*AF47/100,0))))</f>
        <v/>
      </c>
      <c r="N47" s="34" t="str">
        <f>IF(D47="","",IF(D47="TOTAL",SUM($N$15:N46),(ROUND(L47*AG47/100,0))))</f>
        <v/>
      </c>
      <c r="O47" s="33">
        <f t="shared" si="17"/>
        <v>0</v>
      </c>
      <c r="P47" s="34" t="str">
        <f t="shared" ref="P47:R78" si="31">IFERROR(MIN(G47-L47),"")</f>
        <v/>
      </c>
      <c r="Q47" s="34" t="str">
        <f t="shared" si="31"/>
        <v/>
      </c>
      <c r="R47" s="34" t="str">
        <f t="shared" si="31"/>
        <v/>
      </c>
      <c r="S47" s="26"/>
      <c r="T47" s="33">
        <f t="shared" si="18"/>
        <v>0</v>
      </c>
      <c r="U47" s="62" t="str">
        <f>IF(D47="","",IF(D47="TOTAL",SUM($U$15:U46),IF($Z$5="REGULAR",BA47,AJ47+BF47)))</f>
        <v/>
      </c>
      <c r="V47" s="34" t="str">
        <f>IF(D47="","",IF(D47="TOTAL",SUM($V$15:V46),(ROUND(T47*AN47,0))))</f>
        <v/>
      </c>
      <c r="W47" s="26" t="str">
        <f>IF(D47="","",IF(E47="mar",$Z$2,IF(D47="TOTAL",SUM($W$15:W46),W46)))</f>
        <v/>
      </c>
      <c r="X47" s="33" t="str">
        <f>IF(D47="","",IF(D47="TOTAL",SUM($X$15:X46),(SUM(AH48:AI48))))</f>
        <v/>
      </c>
      <c r="Y47" s="33">
        <f t="shared" si="19"/>
        <v>0</v>
      </c>
      <c r="Z47" s="33">
        <f t="shared" si="20"/>
        <v>0</v>
      </c>
      <c r="AA47" s="31"/>
      <c r="AB47" s="31"/>
      <c r="AC47" s="35" t="str">
        <f t="shared" si="29"/>
        <v/>
      </c>
      <c r="AD47" s="35" t="str">
        <f t="shared" si="27"/>
        <v/>
      </c>
      <c r="AF47" s="7" t="str">
        <f t="shared" ref="AF47:AF78" si="32">IFERROR(VLOOKUP(D47,$AR$13:$BF$209,8,0),"")</f>
        <v/>
      </c>
      <c r="AG47" s="7" t="str">
        <f t="shared" ref="AG47:AG78" si="33">IFERROR(VLOOKUP(D47,$AR$13:$BF$209,9,0),"")</f>
        <v/>
      </c>
      <c r="AH47" s="7" t="str">
        <f t="shared" si="6"/>
        <v/>
      </c>
      <c r="AI47" s="7" t="str">
        <f t="shared" si="7"/>
        <v/>
      </c>
      <c r="AJ47" s="7" t="str">
        <f t="shared" si="21"/>
        <v/>
      </c>
      <c r="AK47" s="7" t="str">
        <f t="shared" si="22"/>
        <v/>
      </c>
      <c r="AL47" s="7" t="str">
        <f t="shared" ref="AL47:AL78" si="34">IFERROR(VLOOKUP(D47,$AR$13:$AAU$209,3,0),"")</f>
        <v/>
      </c>
      <c r="AM47" s="7" t="str">
        <f t="shared" ref="AM47:AM78" si="35">IFERROR(VLOOKUP(D47,$AR$13:$AAV$209,4,0),"")</f>
        <v/>
      </c>
      <c r="AN47" s="7" t="str">
        <f t="shared" ref="AN47:AN78" si="36">IFERROR(VLOOKUP(D47,$AR$13:$AAV$209,5,0),"")</f>
        <v/>
      </c>
      <c r="AO47" s="7" t="str">
        <f t="shared" ref="AO47:AO78" si="37">IFERROR(VLOOKUP(D47,$AR$13:$AAV$109,6,0),"")</f>
        <v/>
      </c>
      <c r="AP47" s="7" t="str">
        <f t="shared" ref="AP47:AP78" si="38">IFERROR(VLOOKUP(D47,$AR$13:$AAV$109,7,0),"")</f>
        <v/>
      </c>
      <c r="AQ47" s="2">
        <v>43770</v>
      </c>
      <c r="AR47" s="3" t="str">
        <f t="shared" si="0"/>
        <v>Nov-2019</v>
      </c>
      <c r="AS47" s="7">
        <v>17</v>
      </c>
      <c r="AT47" s="7">
        <f t="shared" si="30"/>
        <v>8</v>
      </c>
      <c r="AV47" s="8">
        <f t="shared" si="13"/>
        <v>0.1</v>
      </c>
      <c r="AY47" s="7">
        <f t="shared" si="1"/>
        <v>0</v>
      </c>
      <c r="AZ47" s="7">
        <f t="shared" si="2"/>
        <v>0</v>
      </c>
      <c r="BA47" s="7">
        <f t="shared" si="14"/>
        <v>0</v>
      </c>
      <c r="BF47" s="7">
        <f t="shared" si="23"/>
        <v>0</v>
      </c>
    </row>
    <row r="48" spans="2:61" ht="25.5" customHeight="1" x14ac:dyDescent="0.25">
      <c r="B48" s="34" t="str">
        <f t="shared" si="28"/>
        <v/>
      </c>
      <c r="C48" s="28" t="str">
        <f t="shared" si="24"/>
        <v/>
      </c>
      <c r="D48" s="34" t="str">
        <f t="shared" si="25"/>
        <v/>
      </c>
      <c r="E48" s="34" t="str">
        <f t="shared" si="15"/>
        <v/>
      </c>
      <c r="F48" s="34" t="str">
        <f t="shared" si="26"/>
        <v/>
      </c>
      <c r="G48" s="34" t="str">
        <f>IF(D48="","",IF(F48="YES",MROUND(ROUND(1.03*G47,0),100),IF(D48="TOTAL",SUM($G$15:G47),G47)))</f>
        <v/>
      </c>
      <c r="H48" s="34" t="str">
        <f>IF(D48="","",IF(D48="TOTAL",SUM($H$15:H47),(ROUND(G48*AK48/100,0))))</f>
        <v/>
      </c>
      <c r="I48" s="34" t="str">
        <f>IF(D48="","",IF(D48="TOTAL",SUM($I$15:I47),(ROUND(G48*AL48/100,0))))</f>
        <v/>
      </c>
      <c r="J48" s="75">
        <f t="shared" si="16"/>
        <v>0</v>
      </c>
      <c r="K48" s="75"/>
      <c r="L48" s="34" t="str">
        <f>IF(D48="","",IF(D48="TOTAL",SUM($L$15:L47),$P$4))</f>
        <v/>
      </c>
      <c r="M48" s="34" t="str">
        <f>IF(D48="","",IF(D48="TOTAL",SUM($M$15:M47),(ROUND(L48*AF48/100,0))))</f>
        <v/>
      </c>
      <c r="N48" s="34" t="str">
        <f>IF(D48="","",IF(D48="TOTAL",SUM($N$15:N47),(ROUND(L48*AG48/100,0))))</f>
        <v/>
      </c>
      <c r="O48" s="33">
        <f t="shared" si="17"/>
        <v>0</v>
      </c>
      <c r="P48" s="34" t="str">
        <f t="shared" si="31"/>
        <v/>
      </c>
      <c r="Q48" s="34" t="str">
        <f t="shared" si="31"/>
        <v/>
      </c>
      <c r="R48" s="34" t="str">
        <f t="shared" si="31"/>
        <v/>
      </c>
      <c r="S48" s="26"/>
      <c r="T48" s="33">
        <f t="shared" si="18"/>
        <v>0</v>
      </c>
      <c r="U48" s="62" t="str">
        <f>IF(D48="","",IF(D48="TOTAL",SUM($U$15:U47),IF($Z$5="REGULAR",BA48,AJ48+BF48)))</f>
        <v/>
      </c>
      <c r="V48" s="34" t="str">
        <f>IF(D48="","",IF(D48="TOTAL",SUM($V$15:V47),(ROUND(T48*AN48,0))))</f>
        <v/>
      </c>
      <c r="W48" s="26" t="str">
        <f>IF(D48="","",IF(E48="mar",$Z$2,IF(D48="TOTAL",SUM($W$15:W47),W47)))</f>
        <v/>
      </c>
      <c r="X48" s="33" t="str">
        <f>IF(D48="","",IF(D48="TOTAL",SUM($X$15:X47),(SUM(AH49:AI49))))</f>
        <v/>
      </c>
      <c r="Y48" s="33">
        <f t="shared" si="19"/>
        <v>0</v>
      </c>
      <c r="Z48" s="33">
        <f t="shared" si="20"/>
        <v>0</v>
      </c>
      <c r="AA48" s="31"/>
      <c r="AB48" s="31"/>
      <c r="AC48" s="35" t="str">
        <f t="shared" si="29"/>
        <v/>
      </c>
      <c r="AD48" s="35" t="str">
        <f t="shared" si="27"/>
        <v/>
      </c>
      <c r="AF48" s="7" t="str">
        <f t="shared" si="32"/>
        <v/>
      </c>
      <c r="AG48" s="7" t="str">
        <f t="shared" si="33"/>
        <v/>
      </c>
      <c r="AH48" s="7" t="str">
        <f t="shared" si="6"/>
        <v/>
      </c>
      <c r="AI48" s="7" t="str">
        <f t="shared" si="7"/>
        <v/>
      </c>
      <c r="AJ48" s="7" t="str">
        <f t="shared" si="21"/>
        <v/>
      </c>
      <c r="AK48" s="7" t="str">
        <f t="shared" si="22"/>
        <v/>
      </c>
      <c r="AL48" s="7" t="str">
        <f t="shared" si="34"/>
        <v/>
      </c>
      <c r="AM48" s="7" t="str">
        <f t="shared" si="35"/>
        <v/>
      </c>
      <c r="AN48" s="7" t="str">
        <f t="shared" si="36"/>
        <v/>
      </c>
      <c r="AO48" s="7" t="str">
        <f t="shared" si="37"/>
        <v/>
      </c>
      <c r="AP48" s="7" t="str">
        <f t="shared" si="38"/>
        <v/>
      </c>
      <c r="AQ48" s="2">
        <v>43800</v>
      </c>
      <c r="AR48" s="3" t="str">
        <f t="shared" si="0"/>
        <v>Dec-2019</v>
      </c>
      <c r="AS48" s="7">
        <v>17</v>
      </c>
      <c r="AT48" s="7">
        <f t="shared" si="30"/>
        <v>8</v>
      </c>
      <c r="AV48" s="8">
        <f t="shared" si="13"/>
        <v>0.1</v>
      </c>
      <c r="AY48" s="7">
        <f t="shared" si="1"/>
        <v>0</v>
      </c>
      <c r="AZ48" s="7">
        <f t="shared" si="2"/>
        <v>0</v>
      </c>
      <c r="BA48" s="7">
        <f t="shared" si="14"/>
        <v>0</v>
      </c>
      <c r="BF48" s="7">
        <f t="shared" si="23"/>
        <v>0</v>
      </c>
    </row>
    <row r="49" spans="2:58" ht="25.5" customHeight="1" x14ac:dyDescent="0.25">
      <c r="B49" s="34" t="str">
        <f t="shared" si="28"/>
        <v/>
      </c>
      <c r="C49" s="28" t="str">
        <f t="shared" si="24"/>
        <v/>
      </c>
      <c r="D49" s="34" t="str">
        <f t="shared" si="25"/>
        <v/>
      </c>
      <c r="E49" s="34" t="str">
        <f t="shared" si="15"/>
        <v/>
      </c>
      <c r="F49" s="34" t="str">
        <f t="shared" si="26"/>
        <v/>
      </c>
      <c r="G49" s="34" t="str">
        <f>IF(D49="","",IF(F49="YES",MROUND(ROUND(1.03*G48,0),100),IF(D49="TOTAL",SUM($G$15:G48),G48)))</f>
        <v/>
      </c>
      <c r="H49" s="34" t="str">
        <f>IF(D49="","",IF(D49="TOTAL",SUM($H$15:H48),(ROUND(G49*AK49/100,0))))</f>
        <v/>
      </c>
      <c r="I49" s="34" t="str">
        <f>IF(D49="","",IF(D49="TOTAL",SUM($I$15:I48),(ROUND(G49*AL49/100,0))))</f>
        <v/>
      </c>
      <c r="J49" s="75">
        <f t="shared" si="16"/>
        <v>0</v>
      </c>
      <c r="K49" s="75"/>
      <c r="L49" s="34" t="str">
        <f>IF(D49="","",IF(D49="TOTAL",SUM($L$15:L48),$P$4))</f>
        <v/>
      </c>
      <c r="M49" s="34" t="str">
        <f>IF(D49="","",IF(D49="TOTAL",SUM($M$15:M48),(ROUND(L49*AF49/100,0))))</f>
        <v/>
      </c>
      <c r="N49" s="34" t="str">
        <f>IF(D49="","",IF(D49="TOTAL",SUM($N$15:N48),(ROUND(L49*AG49/100,0))))</f>
        <v/>
      </c>
      <c r="O49" s="33">
        <f t="shared" si="17"/>
        <v>0</v>
      </c>
      <c r="P49" s="34" t="str">
        <f t="shared" si="31"/>
        <v/>
      </c>
      <c r="Q49" s="34" t="str">
        <f t="shared" si="31"/>
        <v/>
      </c>
      <c r="R49" s="34" t="str">
        <f t="shared" si="31"/>
        <v/>
      </c>
      <c r="S49" s="26"/>
      <c r="T49" s="33">
        <f t="shared" si="18"/>
        <v>0</v>
      </c>
      <c r="U49" s="62" t="str">
        <f>IF(D49="","",IF(D49="TOTAL",SUM($U$15:U48),IF($Z$5="REGULAR",BA49,AJ49+BF49)))</f>
        <v/>
      </c>
      <c r="V49" s="34" t="str">
        <f>IF(D49="","",IF(D49="TOTAL",SUM($V$15:V48),(ROUND(T49*AN49,0))))</f>
        <v/>
      </c>
      <c r="W49" s="26" t="str">
        <f>IF(D49="","",IF(E49="mar",$Z$2,IF(D49="TOTAL",SUM($W$15:W48),W48)))</f>
        <v/>
      </c>
      <c r="X49" s="33" t="str">
        <f>IF(D49="","",IF(D49="TOTAL",SUM($X$15:X48),(SUM(AH50:AI50))))</f>
        <v/>
      </c>
      <c r="Y49" s="33">
        <f t="shared" si="19"/>
        <v>0</v>
      </c>
      <c r="Z49" s="33">
        <f t="shared" si="20"/>
        <v>0</v>
      </c>
      <c r="AA49" s="31"/>
      <c r="AB49" s="31"/>
      <c r="AC49" s="35" t="str">
        <f t="shared" si="29"/>
        <v/>
      </c>
      <c r="AD49" s="35" t="str">
        <f t="shared" si="27"/>
        <v/>
      </c>
      <c r="AF49" s="7" t="str">
        <f t="shared" si="32"/>
        <v/>
      </c>
      <c r="AG49" s="7" t="str">
        <f t="shared" si="33"/>
        <v/>
      </c>
      <c r="AH49" s="7" t="str">
        <f t="shared" si="6"/>
        <v/>
      </c>
      <c r="AI49" s="7" t="str">
        <f t="shared" si="7"/>
        <v/>
      </c>
      <c r="AJ49" s="7" t="str">
        <f t="shared" si="21"/>
        <v/>
      </c>
      <c r="AK49" s="7" t="str">
        <f t="shared" si="22"/>
        <v/>
      </c>
      <c r="AL49" s="7" t="str">
        <f t="shared" si="34"/>
        <v/>
      </c>
      <c r="AM49" s="7" t="str">
        <f t="shared" si="35"/>
        <v/>
      </c>
      <c r="AN49" s="7" t="str">
        <f t="shared" si="36"/>
        <v/>
      </c>
      <c r="AO49" s="7" t="str">
        <f t="shared" si="37"/>
        <v/>
      </c>
      <c r="AP49" s="7" t="str">
        <f t="shared" si="38"/>
        <v/>
      </c>
      <c r="AQ49" s="2">
        <v>43831</v>
      </c>
      <c r="AR49" s="3" t="str">
        <f t="shared" si="0"/>
        <v>Jan-2020</v>
      </c>
      <c r="AS49" s="7">
        <v>17</v>
      </c>
      <c r="AT49" s="7">
        <f t="shared" si="30"/>
        <v>8</v>
      </c>
      <c r="AV49" s="8">
        <f t="shared" si="13"/>
        <v>0.1</v>
      </c>
      <c r="AY49" s="7">
        <f t="shared" si="1"/>
        <v>0</v>
      </c>
      <c r="AZ49" s="7">
        <f t="shared" si="2"/>
        <v>0</v>
      </c>
      <c r="BA49" s="7">
        <f t="shared" si="14"/>
        <v>0</v>
      </c>
      <c r="BF49" s="7">
        <f t="shared" si="23"/>
        <v>0</v>
      </c>
    </row>
    <row r="50" spans="2:58" ht="25.5" customHeight="1" x14ac:dyDescent="0.25">
      <c r="B50" s="34" t="str">
        <f t="shared" si="28"/>
        <v/>
      </c>
      <c r="C50" s="28" t="str">
        <f t="shared" si="24"/>
        <v/>
      </c>
      <c r="D50" s="34" t="str">
        <f t="shared" si="25"/>
        <v/>
      </c>
      <c r="E50" s="34" t="str">
        <f t="shared" si="15"/>
        <v/>
      </c>
      <c r="F50" s="34" t="str">
        <f t="shared" si="26"/>
        <v/>
      </c>
      <c r="G50" s="34" t="str">
        <f>IF(D50="","",IF(F50="YES",MROUND(ROUND(1.03*G49,0),100),IF(D50="TOTAL",SUM($G$15:G49),G49)))</f>
        <v/>
      </c>
      <c r="H50" s="34" t="str">
        <f>IF(D50="","",IF(D50="TOTAL",SUM($H$15:H49),(ROUND(G50*AK50/100,0))))</f>
        <v/>
      </c>
      <c r="I50" s="34" t="str">
        <f>IF(D50="","",IF(D50="TOTAL",SUM($I$15:I49),(ROUND(G50*AL50/100,0))))</f>
        <v/>
      </c>
      <c r="J50" s="75">
        <f t="shared" si="16"/>
        <v>0</v>
      </c>
      <c r="K50" s="75"/>
      <c r="L50" s="34" t="str">
        <f>IF(D50="","",IF(D50="TOTAL",SUM($L$15:L49),$P$4))</f>
        <v/>
      </c>
      <c r="M50" s="34" t="str">
        <f>IF(D50="","",IF(D50="TOTAL",SUM($M$15:M49),(ROUND(L50*AF50/100,0))))</f>
        <v/>
      </c>
      <c r="N50" s="34" t="str">
        <f>IF(D50="","",IF(D50="TOTAL",SUM($N$15:N49),(ROUND(L50*AG50/100,0))))</f>
        <v/>
      </c>
      <c r="O50" s="33">
        <f t="shared" si="17"/>
        <v>0</v>
      </c>
      <c r="P50" s="34" t="str">
        <f t="shared" si="31"/>
        <v/>
      </c>
      <c r="Q50" s="34" t="str">
        <f t="shared" si="31"/>
        <v/>
      </c>
      <c r="R50" s="34" t="str">
        <f t="shared" si="31"/>
        <v/>
      </c>
      <c r="S50" s="26"/>
      <c r="T50" s="33">
        <f t="shared" si="18"/>
        <v>0</v>
      </c>
      <c r="U50" s="62" t="str">
        <f>IF(D50="","",IF(D50="TOTAL",SUM($U$15:U49),IF($Z$5="REGULAR",BA50,AJ50+BF50)))</f>
        <v/>
      </c>
      <c r="V50" s="34" t="str">
        <f>IF(D50="","",IF(D50="TOTAL",SUM($V$15:V49),(ROUND(T50*AN50,0))))</f>
        <v/>
      </c>
      <c r="W50" s="26" t="str">
        <f>IF(D50="","",IF(E50="mar",$Z$2,IF(D50="TOTAL",SUM($W$15:W49),W49)))</f>
        <v/>
      </c>
      <c r="X50" s="33" t="str">
        <f>IF(D50="","",IF(D50="TOTAL",SUM($X$15:X49),(SUM(AH51:AI51))))</f>
        <v/>
      </c>
      <c r="Y50" s="33">
        <f t="shared" si="19"/>
        <v>0</v>
      </c>
      <c r="Z50" s="33">
        <f t="shared" si="20"/>
        <v>0</v>
      </c>
      <c r="AA50" s="31"/>
      <c r="AB50" s="31"/>
      <c r="AC50" s="35" t="str">
        <f t="shared" si="29"/>
        <v/>
      </c>
      <c r="AD50" s="35" t="str">
        <f t="shared" si="27"/>
        <v/>
      </c>
      <c r="AF50" s="7" t="str">
        <f t="shared" si="32"/>
        <v/>
      </c>
      <c r="AG50" s="7" t="str">
        <f t="shared" si="33"/>
        <v/>
      </c>
      <c r="AH50" s="7" t="str">
        <f t="shared" si="6"/>
        <v/>
      </c>
      <c r="AI50" s="7" t="str">
        <f t="shared" si="7"/>
        <v/>
      </c>
      <c r="AJ50" s="7" t="str">
        <f t="shared" si="21"/>
        <v/>
      </c>
      <c r="AK50" s="7" t="str">
        <f t="shared" si="22"/>
        <v/>
      </c>
      <c r="AL50" s="7" t="str">
        <f t="shared" si="34"/>
        <v/>
      </c>
      <c r="AM50" s="7" t="str">
        <f t="shared" si="35"/>
        <v/>
      </c>
      <c r="AN50" s="7" t="str">
        <f t="shared" si="36"/>
        <v/>
      </c>
      <c r="AO50" s="7" t="str">
        <f t="shared" si="37"/>
        <v/>
      </c>
      <c r="AP50" s="7" t="str">
        <f t="shared" si="38"/>
        <v/>
      </c>
      <c r="AQ50" s="2">
        <v>43862</v>
      </c>
      <c r="AR50" s="3" t="str">
        <f t="shared" si="0"/>
        <v>Feb-2020</v>
      </c>
      <c r="AS50" s="7">
        <v>17</v>
      </c>
      <c r="AT50" s="7">
        <f t="shared" si="30"/>
        <v>8</v>
      </c>
      <c r="AV50" s="8">
        <f t="shared" si="13"/>
        <v>0.1</v>
      </c>
      <c r="AY50" s="7">
        <f t="shared" si="1"/>
        <v>0</v>
      </c>
      <c r="AZ50" s="7">
        <f t="shared" si="2"/>
        <v>0</v>
      </c>
      <c r="BA50" s="7">
        <f t="shared" si="14"/>
        <v>0</v>
      </c>
      <c r="BF50" s="7">
        <f t="shared" si="23"/>
        <v>0</v>
      </c>
    </row>
    <row r="51" spans="2:58" ht="25.5" customHeight="1" x14ac:dyDescent="0.25">
      <c r="B51" s="34" t="str">
        <f t="shared" si="28"/>
        <v/>
      </c>
      <c r="C51" s="28" t="str">
        <f t="shared" si="24"/>
        <v/>
      </c>
      <c r="D51" s="34" t="str">
        <f t="shared" si="25"/>
        <v/>
      </c>
      <c r="E51" s="34" t="str">
        <f t="shared" si="15"/>
        <v/>
      </c>
      <c r="F51" s="34" t="str">
        <f t="shared" si="26"/>
        <v/>
      </c>
      <c r="G51" s="34" t="str">
        <f>IF(D51="","",IF(F51="YES",MROUND(ROUND(1.03*G50,0),100),IF(D51="TOTAL",SUM($G$15:G50),G50)))</f>
        <v/>
      </c>
      <c r="H51" s="34" t="str">
        <f>IF(D51="","",IF(D51="TOTAL",SUM($H$15:H50),(ROUND(G51*AK51/100,0))))</f>
        <v/>
      </c>
      <c r="I51" s="34" t="str">
        <f>IF(D51="","",IF(D51="TOTAL",SUM($I$15:I50),(ROUND(G51*AL51/100,0))))</f>
        <v/>
      </c>
      <c r="J51" s="75">
        <f t="shared" si="16"/>
        <v>0</v>
      </c>
      <c r="K51" s="75"/>
      <c r="L51" s="34" t="str">
        <f>IF(D51="","",IF(D51="TOTAL",SUM($L$15:L50),$P$4))</f>
        <v/>
      </c>
      <c r="M51" s="34" t="str">
        <f>IF(D51="","",IF(D51="TOTAL",SUM($M$15:M50),(ROUND(L51*AF51/100,0))))</f>
        <v/>
      </c>
      <c r="N51" s="34" t="str">
        <f>IF(D51="","",IF(D51="TOTAL",SUM($N$15:N50),(ROUND(L51*AG51/100,0))))</f>
        <v/>
      </c>
      <c r="O51" s="33">
        <f t="shared" si="17"/>
        <v>0</v>
      </c>
      <c r="P51" s="34" t="str">
        <f t="shared" si="31"/>
        <v/>
      </c>
      <c r="Q51" s="34" t="str">
        <f t="shared" si="31"/>
        <v/>
      </c>
      <c r="R51" s="34" t="str">
        <f t="shared" si="31"/>
        <v/>
      </c>
      <c r="S51" s="26"/>
      <c r="T51" s="33">
        <f t="shared" si="18"/>
        <v>0</v>
      </c>
      <c r="U51" s="62" t="str">
        <f>IF(D51="","",IF(D51="TOTAL",SUM($U$15:U50),IF($Z$5="REGULAR",BA51,AJ51+BF51)))</f>
        <v/>
      </c>
      <c r="V51" s="34" t="str">
        <f>IF(D51="","",IF(D51="TOTAL",SUM($V$15:V50),(ROUND(T51*AN51,0))))</f>
        <v/>
      </c>
      <c r="W51" s="26" t="str">
        <f>IF(D51="","",IF(E51="mar",$Z$2,IF(D51="TOTAL",SUM($W$15:W50),W50)))</f>
        <v/>
      </c>
      <c r="X51" s="33" t="str">
        <f>IF(D51="","",IF(D51="TOTAL",SUM($X$15:X50),(SUM(AH52:AI52))))</f>
        <v/>
      </c>
      <c r="Y51" s="33">
        <f t="shared" si="19"/>
        <v>0</v>
      </c>
      <c r="Z51" s="33">
        <f t="shared" si="20"/>
        <v>0</v>
      </c>
      <c r="AA51" s="31"/>
      <c r="AB51" s="31"/>
      <c r="AC51" s="35" t="str">
        <f t="shared" si="29"/>
        <v/>
      </c>
      <c r="AD51" s="35" t="str">
        <f t="shared" si="27"/>
        <v/>
      </c>
      <c r="AF51" s="7" t="str">
        <f t="shared" si="32"/>
        <v/>
      </c>
      <c r="AG51" s="7" t="str">
        <f t="shared" si="33"/>
        <v/>
      </c>
      <c r="AH51" s="7" t="str">
        <f t="shared" si="6"/>
        <v/>
      </c>
      <c r="AI51" s="7" t="str">
        <f t="shared" si="7"/>
        <v/>
      </c>
      <c r="AJ51" s="7" t="str">
        <f t="shared" si="21"/>
        <v/>
      </c>
      <c r="AK51" s="7" t="str">
        <f t="shared" si="22"/>
        <v/>
      </c>
      <c r="AL51" s="7" t="str">
        <f t="shared" si="34"/>
        <v/>
      </c>
      <c r="AM51" s="7" t="str">
        <f t="shared" si="35"/>
        <v/>
      </c>
      <c r="AN51" s="7" t="str">
        <f t="shared" si="36"/>
        <v/>
      </c>
      <c r="AO51" s="7" t="str">
        <f t="shared" si="37"/>
        <v/>
      </c>
      <c r="AP51" s="7" t="str">
        <f t="shared" si="38"/>
        <v/>
      </c>
      <c r="AQ51" s="2">
        <v>43891</v>
      </c>
      <c r="AR51" s="3" t="str">
        <f t="shared" si="0"/>
        <v>Mar-2020</v>
      </c>
      <c r="AS51" s="7">
        <v>17</v>
      </c>
      <c r="AT51" s="7">
        <f t="shared" si="30"/>
        <v>8</v>
      </c>
      <c r="AV51" s="8">
        <f t="shared" si="13"/>
        <v>0.1</v>
      </c>
      <c r="AW51" s="7">
        <f>AO10</f>
        <v>3</v>
      </c>
      <c r="AY51" s="7">
        <f t="shared" si="1"/>
        <v>0</v>
      </c>
      <c r="AZ51" s="7">
        <f t="shared" si="2"/>
        <v>0</v>
      </c>
      <c r="BA51" s="7">
        <f t="shared" si="14"/>
        <v>0</v>
      </c>
      <c r="BF51" s="7">
        <f t="shared" si="23"/>
        <v>0</v>
      </c>
    </row>
    <row r="52" spans="2:58" ht="25.5" customHeight="1" x14ac:dyDescent="0.25">
      <c r="B52" s="34" t="str">
        <f t="shared" si="28"/>
        <v/>
      </c>
      <c r="C52" s="28" t="str">
        <f t="shared" si="24"/>
        <v/>
      </c>
      <c r="D52" s="34" t="str">
        <f t="shared" si="25"/>
        <v/>
      </c>
      <c r="E52" s="34" t="str">
        <f t="shared" si="15"/>
        <v/>
      </c>
      <c r="F52" s="34" t="str">
        <f t="shared" si="26"/>
        <v/>
      </c>
      <c r="G52" s="34" t="str">
        <f>IF(D52="","",IF(F52="YES",MROUND(ROUND(1.03*G51,0),100),IF(D52="TOTAL",SUM($G$15:G51),G51)))</f>
        <v/>
      </c>
      <c r="H52" s="34" t="str">
        <f>IF(D52="","",IF(D52="TOTAL",SUM($H$15:H51),(ROUND(G52*AK52/100,0))))</f>
        <v/>
      </c>
      <c r="I52" s="34" t="str">
        <f>IF(D52="","",IF(D52="TOTAL",SUM($I$15:I51),(ROUND(G52*AL52/100,0))))</f>
        <v/>
      </c>
      <c r="J52" s="75">
        <f t="shared" si="16"/>
        <v>0</v>
      </c>
      <c r="K52" s="75"/>
      <c r="L52" s="34" t="str">
        <f>IF(D52="","",IF(D52="TOTAL",SUM($L$15:L51),$P$4))</f>
        <v/>
      </c>
      <c r="M52" s="34" t="str">
        <f>IF(D52="","",IF(D52="TOTAL",SUM($M$15:M51),(ROUND(L52*AF52/100,0))))</f>
        <v/>
      </c>
      <c r="N52" s="34" t="str">
        <f>IF(D52="","",IF(D52="TOTAL",SUM($N$15:N51),(ROUND(L52*AG52/100,0))))</f>
        <v/>
      </c>
      <c r="O52" s="33">
        <f t="shared" si="17"/>
        <v>0</v>
      </c>
      <c r="P52" s="34" t="str">
        <f t="shared" si="31"/>
        <v/>
      </c>
      <c r="Q52" s="34" t="str">
        <f t="shared" si="31"/>
        <v/>
      </c>
      <c r="R52" s="34" t="str">
        <f t="shared" si="31"/>
        <v/>
      </c>
      <c r="S52" s="26"/>
      <c r="T52" s="33">
        <f t="shared" si="18"/>
        <v>0</v>
      </c>
      <c r="U52" s="62" t="str">
        <f>IF(D52="","",IF(D52="TOTAL",SUM($U$15:U51),IF($Z$5="REGULAR",BA52,AJ52+BF52)))</f>
        <v/>
      </c>
      <c r="V52" s="34" t="str">
        <f>IF(D52="","",IF(D52="TOTAL",SUM($V$15:V51),(ROUND(T52*AN52,0))))</f>
        <v/>
      </c>
      <c r="W52" s="26" t="str">
        <f>IF(D52="","",IF(E52="mar",$Z$2,IF(D52="TOTAL",SUM($W$15:W51),W51)))</f>
        <v/>
      </c>
      <c r="X52" s="33" t="str">
        <f>IF(D52="","",IF(D52="TOTAL",SUM($X$15:X51),(SUM(AH53:AI53))))</f>
        <v/>
      </c>
      <c r="Y52" s="33">
        <f t="shared" si="19"/>
        <v>0</v>
      </c>
      <c r="Z52" s="33">
        <f t="shared" si="20"/>
        <v>0</v>
      </c>
      <c r="AA52" s="31"/>
      <c r="AB52" s="31"/>
      <c r="AC52" s="35" t="str">
        <f t="shared" si="29"/>
        <v/>
      </c>
      <c r="AD52" s="35" t="str">
        <f t="shared" si="27"/>
        <v/>
      </c>
      <c r="AF52" s="7" t="str">
        <f t="shared" si="32"/>
        <v/>
      </c>
      <c r="AG52" s="7" t="str">
        <f t="shared" si="33"/>
        <v/>
      </c>
      <c r="AH52" s="7" t="str">
        <f t="shared" si="6"/>
        <v/>
      </c>
      <c r="AI52" s="7" t="str">
        <f t="shared" si="7"/>
        <v/>
      </c>
      <c r="AJ52" s="7" t="str">
        <f t="shared" si="21"/>
        <v/>
      </c>
      <c r="AK52" s="7" t="str">
        <f t="shared" si="22"/>
        <v/>
      </c>
      <c r="AL52" s="7" t="str">
        <f t="shared" si="34"/>
        <v/>
      </c>
      <c r="AM52" s="7" t="str">
        <f t="shared" si="35"/>
        <v/>
      </c>
      <c r="AN52" s="7" t="str">
        <f t="shared" si="36"/>
        <v/>
      </c>
      <c r="AO52" s="7" t="str">
        <f t="shared" si="37"/>
        <v/>
      </c>
      <c r="AP52" s="7" t="str">
        <f t="shared" si="38"/>
        <v/>
      </c>
      <c r="AQ52" s="2">
        <v>43922</v>
      </c>
      <c r="AR52" s="3" t="str">
        <f t="shared" si="0"/>
        <v>Apr-2020</v>
      </c>
      <c r="AS52" s="7">
        <v>17</v>
      </c>
      <c r="AT52" s="7">
        <f t="shared" si="30"/>
        <v>8</v>
      </c>
      <c r="AV52" s="8">
        <f t="shared" si="13"/>
        <v>0.1</v>
      </c>
      <c r="AY52" s="7">
        <f t="shared" si="1"/>
        <v>0</v>
      </c>
      <c r="AZ52" s="7">
        <f t="shared" si="2"/>
        <v>0</v>
      </c>
      <c r="BA52" s="7">
        <f t="shared" si="14"/>
        <v>0</v>
      </c>
      <c r="BF52" s="7">
        <f t="shared" si="23"/>
        <v>0</v>
      </c>
    </row>
    <row r="53" spans="2:58" ht="25.5" customHeight="1" x14ac:dyDescent="0.25">
      <c r="B53" s="34" t="str">
        <f t="shared" si="28"/>
        <v/>
      </c>
      <c r="C53" s="28" t="str">
        <f t="shared" si="24"/>
        <v/>
      </c>
      <c r="D53" s="34" t="str">
        <f t="shared" si="25"/>
        <v/>
      </c>
      <c r="E53" s="34" t="str">
        <f t="shared" si="15"/>
        <v/>
      </c>
      <c r="F53" s="34" t="str">
        <f t="shared" si="26"/>
        <v/>
      </c>
      <c r="G53" s="34" t="str">
        <f>IF(D53="","",IF(F53="YES",MROUND(ROUND(1.03*G52,0),100),IF(D53="TOTAL",SUM($G$15:G52),G52)))</f>
        <v/>
      </c>
      <c r="H53" s="34" t="str">
        <f>IF(D53="","",IF(D53="TOTAL",SUM($H$15:H52),(ROUND(G53*AK53/100,0))))</f>
        <v/>
      </c>
      <c r="I53" s="34" t="str">
        <f>IF(D53="","",IF(D53="TOTAL",SUM($I$15:I52),(ROUND(G53*AL53/100,0))))</f>
        <v/>
      </c>
      <c r="J53" s="75">
        <f t="shared" si="16"/>
        <v>0</v>
      </c>
      <c r="K53" s="75"/>
      <c r="L53" s="34" t="str">
        <f>IF(D53="","",IF(D53="TOTAL",SUM($L$15:L52),$P$4))</f>
        <v/>
      </c>
      <c r="M53" s="34" t="str">
        <f>IF(D53="","",IF(D53="TOTAL",SUM($M$15:M52),(ROUND(L53*AF53/100,0))))</f>
        <v/>
      </c>
      <c r="N53" s="34" t="str">
        <f>IF(D53="","",IF(D53="TOTAL",SUM($N$15:N52),(ROUND(L53*AG53/100,0))))</f>
        <v/>
      </c>
      <c r="O53" s="33">
        <f t="shared" si="17"/>
        <v>0</v>
      </c>
      <c r="P53" s="34" t="str">
        <f t="shared" si="31"/>
        <v/>
      </c>
      <c r="Q53" s="34" t="str">
        <f t="shared" si="31"/>
        <v/>
      </c>
      <c r="R53" s="34" t="str">
        <f t="shared" si="31"/>
        <v/>
      </c>
      <c r="S53" s="26"/>
      <c r="T53" s="33">
        <f t="shared" si="18"/>
        <v>0</v>
      </c>
      <c r="U53" s="62" t="str">
        <f>IF(D53="","",IF(D53="TOTAL",SUM($U$15:U52),IF($Z$5="REGULAR",BA53,AJ53+BF53)))</f>
        <v/>
      </c>
      <c r="V53" s="34" t="str">
        <f>IF(D53="","",IF(D53="TOTAL",SUM($V$15:V52),(ROUND(T53*AN53,0))))</f>
        <v/>
      </c>
      <c r="W53" s="26" t="str">
        <f>IF(D53="","",IF(E53="mar",$Z$2,IF(D53="TOTAL",SUM($W$15:W52),W52)))</f>
        <v/>
      </c>
      <c r="X53" s="33" t="str">
        <f>IF(D53="","",IF(D53="TOTAL",SUM($X$15:X52),(SUM(AH54:AI54))))</f>
        <v/>
      </c>
      <c r="Y53" s="33">
        <f t="shared" si="19"/>
        <v>0</v>
      </c>
      <c r="Z53" s="33">
        <f t="shared" si="20"/>
        <v>0</v>
      </c>
      <c r="AA53" s="31"/>
      <c r="AB53" s="31"/>
      <c r="AC53" s="35" t="str">
        <f t="shared" si="29"/>
        <v/>
      </c>
      <c r="AD53" s="35" t="str">
        <f t="shared" si="27"/>
        <v/>
      </c>
      <c r="AF53" s="7" t="str">
        <f t="shared" si="32"/>
        <v/>
      </c>
      <c r="AG53" s="7" t="str">
        <f t="shared" si="33"/>
        <v/>
      </c>
      <c r="AH53" s="7" t="str">
        <f t="shared" si="6"/>
        <v/>
      </c>
      <c r="AI53" s="7" t="str">
        <f t="shared" si="7"/>
        <v/>
      </c>
      <c r="AJ53" s="7" t="str">
        <f t="shared" si="21"/>
        <v/>
      </c>
      <c r="AK53" s="7" t="str">
        <f t="shared" si="22"/>
        <v/>
      </c>
      <c r="AL53" s="7" t="str">
        <f t="shared" si="34"/>
        <v/>
      </c>
      <c r="AM53" s="7" t="str">
        <f t="shared" si="35"/>
        <v/>
      </c>
      <c r="AN53" s="7" t="str">
        <f t="shared" si="36"/>
        <v/>
      </c>
      <c r="AO53" s="7" t="str">
        <f t="shared" si="37"/>
        <v/>
      </c>
      <c r="AP53" s="7" t="str">
        <f t="shared" si="38"/>
        <v/>
      </c>
      <c r="AQ53" s="2">
        <v>43952</v>
      </c>
      <c r="AR53" s="3" t="str">
        <f t="shared" si="0"/>
        <v>May-2020</v>
      </c>
      <c r="AS53" s="7">
        <v>17</v>
      </c>
      <c r="AT53" s="7">
        <f t="shared" si="30"/>
        <v>8</v>
      </c>
      <c r="AV53" s="8">
        <f t="shared" si="13"/>
        <v>0.1</v>
      </c>
      <c r="AY53" s="7">
        <f t="shared" si="1"/>
        <v>0</v>
      </c>
      <c r="AZ53" s="7">
        <f t="shared" si="2"/>
        <v>0</v>
      </c>
      <c r="BA53" s="7">
        <f t="shared" si="14"/>
        <v>0</v>
      </c>
      <c r="BF53" s="7">
        <f t="shared" si="23"/>
        <v>0</v>
      </c>
    </row>
    <row r="54" spans="2:58" ht="25.5" customHeight="1" x14ac:dyDescent="0.25">
      <c r="B54" s="34" t="str">
        <f t="shared" si="28"/>
        <v/>
      </c>
      <c r="C54" s="28" t="str">
        <f t="shared" si="24"/>
        <v/>
      </c>
      <c r="D54" s="34" t="str">
        <f t="shared" si="25"/>
        <v/>
      </c>
      <c r="E54" s="34" t="str">
        <f t="shared" si="15"/>
        <v/>
      </c>
      <c r="F54" s="34" t="str">
        <f t="shared" si="26"/>
        <v/>
      </c>
      <c r="G54" s="34" t="str">
        <f>IF(D54="","",IF(F54="YES",MROUND(ROUND(1.03*G53,0),100),IF(D54="TOTAL",SUM($G$15:G53),G53)))</f>
        <v/>
      </c>
      <c r="H54" s="34" t="str">
        <f>IF(D54="","",IF(D54="TOTAL",SUM($H$15:H53),(ROUND(G54*AK54/100,0))))</f>
        <v/>
      </c>
      <c r="I54" s="34" t="str">
        <f>IF(D54="","",IF(D54="TOTAL",SUM($I$15:I53),(ROUND(G54*AL54/100,0))))</f>
        <v/>
      </c>
      <c r="J54" s="75">
        <f t="shared" si="16"/>
        <v>0</v>
      </c>
      <c r="K54" s="75"/>
      <c r="L54" s="34" t="str">
        <f>IF(D54="","",IF(D54="TOTAL",SUM($L$15:L53),$P$4))</f>
        <v/>
      </c>
      <c r="M54" s="34" t="str">
        <f>IF(D54="","",IF(D54="TOTAL",SUM($M$15:M53),(ROUND(L54*AF54/100,0))))</f>
        <v/>
      </c>
      <c r="N54" s="34" t="str">
        <f>IF(D54="","",IF(D54="TOTAL",SUM($N$15:N53),(ROUND(L54*AG54/100,0))))</f>
        <v/>
      </c>
      <c r="O54" s="33">
        <f t="shared" si="17"/>
        <v>0</v>
      </c>
      <c r="P54" s="34" t="str">
        <f t="shared" si="31"/>
        <v/>
      </c>
      <c r="Q54" s="34" t="str">
        <f t="shared" si="31"/>
        <v/>
      </c>
      <c r="R54" s="34" t="str">
        <f t="shared" si="31"/>
        <v/>
      </c>
      <c r="S54" s="26"/>
      <c r="T54" s="33">
        <f t="shared" si="18"/>
        <v>0</v>
      </c>
      <c r="U54" s="62" t="str">
        <f>IF(D54="","",IF(D54="TOTAL",SUM($U$15:U53),IF($Z$5="REGULAR",BA54,AJ54+BF54)))</f>
        <v/>
      </c>
      <c r="V54" s="34" t="str">
        <f>IF(D54="","",IF(D54="TOTAL",SUM($V$15:V53),(ROUND(T54*AN54,0))))</f>
        <v/>
      </c>
      <c r="W54" s="26" t="str">
        <f>IF(D54="","",IF(E54="mar",$Z$2,IF(D54="TOTAL",SUM($W$15:W53),W53)))</f>
        <v/>
      </c>
      <c r="X54" s="33" t="str">
        <f>IF(D54="","",IF(D54="TOTAL",SUM($X$15:X53),(SUM(AH55:AI55))))</f>
        <v/>
      </c>
      <c r="Y54" s="33">
        <f t="shared" si="19"/>
        <v>0</v>
      </c>
      <c r="Z54" s="33">
        <f t="shared" si="20"/>
        <v>0</v>
      </c>
      <c r="AA54" s="31"/>
      <c r="AB54" s="31"/>
      <c r="AC54" s="35" t="str">
        <f t="shared" si="29"/>
        <v/>
      </c>
      <c r="AD54" s="35" t="str">
        <f t="shared" si="27"/>
        <v/>
      </c>
      <c r="AF54" s="7" t="str">
        <f t="shared" si="32"/>
        <v/>
      </c>
      <c r="AG54" s="7" t="str">
        <f t="shared" si="33"/>
        <v/>
      </c>
      <c r="AH54" s="7" t="str">
        <f t="shared" si="6"/>
        <v/>
      </c>
      <c r="AI54" s="7" t="str">
        <f t="shared" si="7"/>
        <v/>
      </c>
      <c r="AJ54" s="7" t="str">
        <f t="shared" si="21"/>
        <v/>
      </c>
      <c r="AK54" s="7" t="str">
        <f t="shared" si="22"/>
        <v/>
      </c>
      <c r="AL54" s="7" t="str">
        <f t="shared" si="34"/>
        <v/>
      </c>
      <c r="AM54" s="7" t="str">
        <f t="shared" si="35"/>
        <v/>
      </c>
      <c r="AN54" s="7" t="str">
        <f t="shared" si="36"/>
        <v/>
      </c>
      <c r="AO54" s="7" t="str">
        <f t="shared" si="37"/>
        <v/>
      </c>
      <c r="AP54" s="7" t="str">
        <f t="shared" si="38"/>
        <v/>
      </c>
      <c r="AQ54" s="2">
        <v>43983</v>
      </c>
      <c r="AR54" s="3" t="str">
        <f t="shared" si="0"/>
        <v>Jun-2020</v>
      </c>
      <c r="AS54" s="7">
        <v>17</v>
      </c>
      <c r="AT54" s="7">
        <f t="shared" si="30"/>
        <v>8</v>
      </c>
      <c r="AV54" s="8">
        <f t="shared" si="13"/>
        <v>0.1</v>
      </c>
      <c r="AY54" s="7">
        <f t="shared" si="1"/>
        <v>0</v>
      </c>
      <c r="AZ54" s="7">
        <f t="shared" si="2"/>
        <v>0</v>
      </c>
      <c r="BA54" s="7">
        <f t="shared" si="14"/>
        <v>0</v>
      </c>
      <c r="BF54" s="7">
        <f t="shared" si="23"/>
        <v>0</v>
      </c>
    </row>
    <row r="55" spans="2:58" ht="25.5" customHeight="1" x14ac:dyDescent="0.25">
      <c r="B55" s="34" t="str">
        <f t="shared" si="28"/>
        <v/>
      </c>
      <c r="C55" s="28" t="str">
        <f t="shared" si="24"/>
        <v/>
      </c>
      <c r="D55" s="34" t="str">
        <f t="shared" si="25"/>
        <v/>
      </c>
      <c r="E55" s="34" t="str">
        <f t="shared" si="15"/>
        <v/>
      </c>
      <c r="F55" s="34" t="str">
        <f t="shared" si="26"/>
        <v/>
      </c>
      <c r="G55" s="34" t="str">
        <f>IF(D55="","",IF(F55="YES",MROUND(ROUND(1.03*G54,0),100),IF(D55="TOTAL",SUM($G$15:G54),G54)))</f>
        <v/>
      </c>
      <c r="H55" s="34" t="str">
        <f>IF(D55="","",IF(D55="TOTAL",SUM($H$15:H54),(ROUND(G55*AK55/100,0))))</f>
        <v/>
      </c>
      <c r="I55" s="34" t="str">
        <f>IF(D55="","",IF(D55="TOTAL",SUM($I$15:I54),(ROUND(G55*AL55/100,0))))</f>
        <v/>
      </c>
      <c r="J55" s="75">
        <f t="shared" si="16"/>
        <v>0</v>
      </c>
      <c r="K55" s="75"/>
      <c r="L55" s="34" t="str">
        <f>IF(D55="","",IF(D55="TOTAL",SUM($L$15:L54),$P$4))</f>
        <v/>
      </c>
      <c r="M55" s="34" t="str">
        <f>IF(D55="","",IF(D55="TOTAL",SUM($M$15:M54),(ROUND(L55*AF55/100,0))))</f>
        <v/>
      </c>
      <c r="N55" s="34" t="str">
        <f>IF(D55="","",IF(D55="TOTAL",SUM($N$15:N54),(ROUND(L55*AG55/100,0))))</f>
        <v/>
      </c>
      <c r="O55" s="33">
        <f t="shared" si="17"/>
        <v>0</v>
      </c>
      <c r="P55" s="34" t="str">
        <f t="shared" si="31"/>
        <v/>
      </c>
      <c r="Q55" s="34" t="str">
        <f t="shared" si="31"/>
        <v/>
      </c>
      <c r="R55" s="34" t="str">
        <f t="shared" si="31"/>
        <v/>
      </c>
      <c r="S55" s="26"/>
      <c r="T55" s="33">
        <f t="shared" si="18"/>
        <v>0</v>
      </c>
      <c r="U55" s="62" t="str">
        <f>IF(D55="","",IF(D55="TOTAL",SUM($U$15:U54),IF($Z$5="REGULAR",BA55,AJ55+BF55)))</f>
        <v/>
      </c>
      <c r="V55" s="34" t="str">
        <f>IF(D55="","",IF(D55="TOTAL",SUM($V$15:V54),(ROUND(T55*AN55,0))))</f>
        <v/>
      </c>
      <c r="W55" s="26" t="str">
        <f>IF(D55="","",IF(E55="mar",$Z$2,IF(D55="TOTAL",SUM($W$15:W54),W54)))</f>
        <v/>
      </c>
      <c r="X55" s="33" t="str">
        <f>IF(D55="","",IF(D55="TOTAL",SUM($X$15:X54),(SUM(AH56:AI56))))</f>
        <v/>
      </c>
      <c r="Y55" s="33">
        <f t="shared" si="19"/>
        <v>0</v>
      </c>
      <c r="Z55" s="33">
        <f t="shared" si="20"/>
        <v>0</v>
      </c>
      <c r="AA55" s="31"/>
      <c r="AB55" s="31"/>
      <c r="AC55" s="35" t="str">
        <f t="shared" si="29"/>
        <v/>
      </c>
      <c r="AD55" s="35" t="str">
        <f t="shared" si="27"/>
        <v/>
      </c>
      <c r="AF55" s="7" t="str">
        <f t="shared" si="32"/>
        <v/>
      </c>
      <c r="AG55" s="7" t="str">
        <f t="shared" si="33"/>
        <v/>
      </c>
      <c r="AH55" s="7" t="str">
        <f t="shared" si="6"/>
        <v/>
      </c>
      <c r="AI55" s="7" t="str">
        <f t="shared" si="7"/>
        <v/>
      </c>
      <c r="AJ55" s="7" t="str">
        <f t="shared" si="21"/>
        <v/>
      </c>
      <c r="AK55" s="7" t="str">
        <f t="shared" si="22"/>
        <v/>
      </c>
      <c r="AL55" s="7" t="str">
        <f t="shared" si="34"/>
        <v/>
      </c>
      <c r="AM55" s="7" t="str">
        <f t="shared" si="35"/>
        <v/>
      </c>
      <c r="AN55" s="7" t="str">
        <f t="shared" si="36"/>
        <v/>
      </c>
      <c r="AO55" s="7" t="str">
        <f t="shared" si="37"/>
        <v/>
      </c>
      <c r="AP55" s="7" t="str">
        <f t="shared" si="38"/>
        <v/>
      </c>
      <c r="AQ55" s="2">
        <v>44013</v>
      </c>
      <c r="AR55" s="3" t="str">
        <f t="shared" si="0"/>
        <v>Jul-2020</v>
      </c>
      <c r="AS55" s="7">
        <v>17</v>
      </c>
      <c r="AT55" s="7">
        <f t="shared" si="30"/>
        <v>8</v>
      </c>
      <c r="AV55" s="8">
        <f t="shared" si="13"/>
        <v>0.1</v>
      </c>
      <c r="AY55" s="7">
        <f t="shared" si="1"/>
        <v>0</v>
      </c>
      <c r="AZ55" s="7">
        <f t="shared" si="2"/>
        <v>0</v>
      </c>
      <c r="BA55" s="7">
        <f t="shared" si="14"/>
        <v>0</v>
      </c>
      <c r="BF55" s="7">
        <f t="shared" si="23"/>
        <v>0</v>
      </c>
    </row>
    <row r="56" spans="2:58" ht="25.5" customHeight="1" x14ac:dyDescent="0.25">
      <c r="B56" s="34" t="str">
        <f t="shared" si="28"/>
        <v/>
      </c>
      <c r="C56" s="28" t="str">
        <f t="shared" si="24"/>
        <v/>
      </c>
      <c r="D56" s="34" t="str">
        <f t="shared" si="25"/>
        <v/>
      </c>
      <c r="E56" s="34" t="str">
        <f t="shared" si="15"/>
        <v/>
      </c>
      <c r="F56" s="34" t="str">
        <f t="shared" si="26"/>
        <v/>
      </c>
      <c r="G56" s="34" t="str">
        <f>IF(D56="","",IF(F56="YES",MROUND(ROUND(1.03*G55,0),100),IF(D56="TOTAL",SUM($G$15:G55),G55)))</f>
        <v/>
      </c>
      <c r="H56" s="34" t="str">
        <f>IF(D56="","",IF(D56="TOTAL",SUM($H$15:H55),(ROUND(G56*AK56/100,0))))</f>
        <v/>
      </c>
      <c r="I56" s="34" t="str">
        <f>IF(D56="","",IF(D56="TOTAL",SUM($I$15:I55),(ROUND(G56*AL56/100,0))))</f>
        <v/>
      </c>
      <c r="J56" s="75">
        <f t="shared" si="16"/>
        <v>0</v>
      </c>
      <c r="K56" s="75"/>
      <c r="L56" s="34" t="str">
        <f>IF(D56="","",IF(D56="TOTAL",SUM($L$15:L55),$P$4))</f>
        <v/>
      </c>
      <c r="M56" s="34" t="str">
        <f>IF(D56="","",IF(D56="TOTAL",SUM($M$15:M55),(ROUND(L56*AF56/100,0))))</f>
        <v/>
      </c>
      <c r="N56" s="34" t="str">
        <f>IF(D56="","",IF(D56="TOTAL",SUM($N$15:N55),(ROUND(L56*AG56/100,0))))</f>
        <v/>
      </c>
      <c r="O56" s="33">
        <f t="shared" si="17"/>
        <v>0</v>
      </c>
      <c r="P56" s="34" t="str">
        <f t="shared" si="31"/>
        <v/>
      </c>
      <c r="Q56" s="34" t="str">
        <f t="shared" si="31"/>
        <v/>
      </c>
      <c r="R56" s="34" t="str">
        <f t="shared" si="31"/>
        <v/>
      </c>
      <c r="S56" s="26"/>
      <c r="T56" s="33">
        <f t="shared" si="18"/>
        <v>0</v>
      </c>
      <c r="U56" s="62" t="str">
        <f>IF(D56="","",IF(D56="TOTAL",SUM($U$15:U55),IF($Z$5="REGULAR",BA56,AJ56+BF56)))</f>
        <v/>
      </c>
      <c r="V56" s="34" t="str">
        <f>IF(D56="","",IF(D56="TOTAL",SUM($V$15:V55),(ROUND(T56*AN56,0))))</f>
        <v/>
      </c>
      <c r="W56" s="26" t="str">
        <f>IF(D56="","",IF(E56="mar",$Z$2,IF(D56="TOTAL",SUM($W$15:W55),W55)))</f>
        <v/>
      </c>
      <c r="X56" s="33" t="str">
        <f>IF(D56="","",IF(D56="TOTAL",SUM($X$15:X55),(SUM(AH57:AI57))))</f>
        <v/>
      </c>
      <c r="Y56" s="33">
        <f t="shared" si="19"/>
        <v>0</v>
      </c>
      <c r="Z56" s="33">
        <f t="shared" si="20"/>
        <v>0</v>
      </c>
      <c r="AA56" s="31"/>
      <c r="AB56" s="31"/>
      <c r="AC56" s="35" t="str">
        <f t="shared" si="29"/>
        <v/>
      </c>
      <c r="AD56" s="35" t="str">
        <f t="shared" si="27"/>
        <v/>
      </c>
      <c r="AF56" s="7" t="str">
        <f t="shared" si="32"/>
        <v/>
      </c>
      <c r="AG56" s="7" t="str">
        <f t="shared" si="33"/>
        <v/>
      </c>
      <c r="AH56" s="7" t="str">
        <f t="shared" si="6"/>
        <v/>
      </c>
      <c r="AI56" s="7" t="str">
        <f t="shared" si="7"/>
        <v/>
      </c>
      <c r="AJ56" s="7" t="str">
        <f t="shared" si="21"/>
        <v/>
      </c>
      <c r="AK56" s="7" t="str">
        <f t="shared" si="22"/>
        <v/>
      </c>
      <c r="AL56" s="7" t="str">
        <f t="shared" si="34"/>
        <v/>
      </c>
      <c r="AM56" s="7" t="str">
        <f t="shared" si="35"/>
        <v/>
      </c>
      <c r="AN56" s="7" t="str">
        <f t="shared" si="36"/>
        <v/>
      </c>
      <c r="AO56" s="7" t="str">
        <f t="shared" si="37"/>
        <v/>
      </c>
      <c r="AP56" s="7" t="str">
        <f t="shared" si="38"/>
        <v/>
      </c>
      <c r="AQ56" s="2">
        <v>44044</v>
      </c>
      <c r="AR56" s="3" t="str">
        <f t="shared" si="0"/>
        <v>Aug-2020</v>
      </c>
      <c r="AS56" s="7">
        <v>17</v>
      </c>
      <c r="AT56" s="7">
        <f t="shared" si="30"/>
        <v>8</v>
      </c>
      <c r="AV56" s="8">
        <f t="shared" si="13"/>
        <v>0.1</v>
      </c>
      <c r="AY56" s="7">
        <f t="shared" si="1"/>
        <v>0</v>
      </c>
      <c r="AZ56" s="7">
        <f t="shared" si="2"/>
        <v>0</v>
      </c>
      <c r="BA56" s="7">
        <f t="shared" si="14"/>
        <v>0</v>
      </c>
      <c r="BF56" s="7">
        <f t="shared" si="23"/>
        <v>0</v>
      </c>
    </row>
    <row r="57" spans="2:58" ht="25.5" customHeight="1" x14ac:dyDescent="0.25">
      <c r="B57" s="34" t="str">
        <f t="shared" si="28"/>
        <v/>
      </c>
      <c r="C57" s="28" t="str">
        <f t="shared" si="24"/>
        <v/>
      </c>
      <c r="D57" s="34" t="str">
        <f t="shared" si="25"/>
        <v/>
      </c>
      <c r="E57" s="34" t="str">
        <f t="shared" si="15"/>
        <v/>
      </c>
      <c r="F57" s="34" t="str">
        <f t="shared" si="26"/>
        <v/>
      </c>
      <c r="G57" s="34" t="str">
        <f>IF(D57="","",IF(F57="YES",MROUND(ROUND(1.03*G56,0),100),IF(D57="TOTAL",SUM($G$15:G56),G56)))</f>
        <v/>
      </c>
      <c r="H57" s="34" t="str">
        <f>IF(D57="","",IF(D57="TOTAL",SUM($H$15:H56),(ROUND(G57*AK57/100,0))))</f>
        <v/>
      </c>
      <c r="I57" s="34" t="str">
        <f>IF(D57="","",IF(D57="TOTAL",SUM($I$15:I56),(ROUND(G57*AL57/100,0))))</f>
        <v/>
      </c>
      <c r="J57" s="75">
        <f t="shared" si="16"/>
        <v>0</v>
      </c>
      <c r="K57" s="75"/>
      <c r="L57" s="34" t="str">
        <f>IF(D57="","",IF(D57="TOTAL",SUM($L$15:L56),$P$4))</f>
        <v/>
      </c>
      <c r="M57" s="34" t="str">
        <f>IF(D57="","",IF(D57="TOTAL",SUM($M$15:M56),(ROUND(L57*AF57/100,0))))</f>
        <v/>
      </c>
      <c r="N57" s="34" t="str">
        <f>IF(D57="","",IF(D57="TOTAL",SUM($N$15:N56),(ROUND(L57*AG57/100,0))))</f>
        <v/>
      </c>
      <c r="O57" s="33">
        <f t="shared" si="17"/>
        <v>0</v>
      </c>
      <c r="P57" s="34" t="str">
        <f t="shared" si="31"/>
        <v/>
      </c>
      <c r="Q57" s="34" t="str">
        <f t="shared" si="31"/>
        <v/>
      </c>
      <c r="R57" s="34" t="str">
        <f t="shared" si="31"/>
        <v/>
      </c>
      <c r="S57" s="26"/>
      <c r="T57" s="33">
        <f t="shared" si="18"/>
        <v>0</v>
      </c>
      <c r="U57" s="62" t="str">
        <f>IF(D57="","",IF(D57="TOTAL",SUM($U$15:U56),IF($Z$5="REGULAR",BA57,AJ57+BF57)))</f>
        <v/>
      </c>
      <c r="V57" s="34" t="str">
        <f>IF(D57="","",IF(D57="TOTAL",SUM($V$15:V56),(ROUND(T57*AN57,0))))</f>
        <v/>
      </c>
      <c r="W57" s="26" t="str">
        <f>IF(D57="","",IF(E57="mar",$Z$2,IF(D57="TOTAL",SUM($W$15:W56),W56)))</f>
        <v/>
      </c>
      <c r="X57" s="33" t="str">
        <f>IF(D57="","",IF(D57="TOTAL",SUM($X$15:X56),(SUM(AH58:AI58))))</f>
        <v/>
      </c>
      <c r="Y57" s="33">
        <f t="shared" si="19"/>
        <v>0</v>
      </c>
      <c r="Z57" s="33">
        <f t="shared" si="20"/>
        <v>0</v>
      </c>
      <c r="AA57" s="31"/>
      <c r="AB57" s="31"/>
      <c r="AC57" s="35" t="str">
        <f t="shared" si="29"/>
        <v/>
      </c>
      <c r="AD57" s="35" t="str">
        <f t="shared" si="27"/>
        <v/>
      </c>
      <c r="AF57" s="7" t="str">
        <f t="shared" si="32"/>
        <v/>
      </c>
      <c r="AG57" s="7" t="str">
        <f t="shared" si="33"/>
        <v/>
      </c>
      <c r="AH57" s="7" t="str">
        <f t="shared" si="6"/>
        <v/>
      </c>
      <c r="AI57" s="7" t="str">
        <f t="shared" si="7"/>
        <v/>
      </c>
      <c r="AJ57" s="7" t="str">
        <f t="shared" si="21"/>
        <v/>
      </c>
      <c r="AK57" s="7" t="str">
        <f t="shared" si="22"/>
        <v/>
      </c>
      <c r="AL57" s="7" t="str">
        <f t="shared" si="34"/>
        <v/>
      </c>
      <c r="AM57" s="7" t="str">
        <f t="shared" si="35"/>
        <v/>
      </c>
      <c r="AN57" s="7" t="str">
        <f t="shared" si="36"/>
        <v/>
      </c>
      <c r="AO57" s="7" t="str">
        <f t="shared" si="37"/>
        <v/>
      </c>
      <c r="AP57" s="7" t="str">
        <f t="shared" si="38"/>
        <v/>
      </c>
      <c r="AQ57" s="2">
        <v>44075</v>
      </c>
      <c r="AR57" s="3" t="str">
        <f t="shared" si="0"/>
        <v>Sep-2020</v>
      </c>
      <c r="AS57" s="7">
        <v>17</v>
      </c>
      <c r="AT57" s="7">
        <f t="shared" si="30"/>
        <v>8</v>
      </c>
      <c r="AV57" s="8">
        <f t="shared" si="13"/>
        <v>0.1</v>
      </c>
      <c r="AW57" s="7"/>
      <c r="AX57" s="7">
        <v>1</v>
      </c>
      <c r="AY57" s="7">
        <f t="shared" si="1"/>
        <v>0</v>
      </c>
      <c r="AZ57" s="7">
        <f t="shared" si="2"/>
        <v>0</v>
      </c>
      <c r="BA57" s="7">
        <f t="shared" si="14"/>
        <v>0</v>
      </c>
      <c r="BF57" s="7">
        <f t="shared" si="23"/>
        <v>0</v>
      </c>
    </row>
    <row r="58" spans="2:58" ht="25.5" customHeight="1" x14ac:dyDescent="0.25">
      <c r="B58" s="34" t="str">
        <f t="shared" si="28"/>
        <v/>
      </c>
      <c r="C58" s="28" t="str">
        <f t="shared" si="24"/>
        <v/>
      </c>
      <c r="D58" s="34" t="str">
        <f t="shared" si="25"/>
        <v/>
      </c>
      <c r="E58" s="34" t="str">
        <f t="shared" si="15"/>
        <v/>
      </c>
      <c r="F58" s="34" t="str">
        <f t="shared" si="26"/>
        <v/>
      </c>
      <c r="G58" s="34" t="str">
        <f>IF(D58="","",IF(F58="YES",MROUND(ROUND(1.03*G57,0),100),IF(D58="TOTAL",SUM($G$15:G57),G57)))</f>
        <v/>
      </c>
      <c r="H58" s="34" t="str">
        <f>IF(D58="","",IF(D58="TOTAL",SUM($H$15:H57),(ROUND(G58*AK58/100,0))))</f>
        <v/>
      </c>
      <c r="I58" s="34" t="str">
        <f>IF(D58="","",IF(D58="TOTAL",SUM($I$15:I57),(ROUND(G58*AL58/100,0))))</f>
        <v/>
      </c>
      <c r="J58" s="75">
        <f t="shared" si="16"/>
        <v>0</v>
      </c>
      <c r="K58" s="75"/>
      <c r="L58" s="34" t="str">
        <f>IF(D58="","",IF(D58="TOTAL",SUM($L$15:L57),$P$4))</f>
        <v/>
      </c>
      <c r="M58" s="34" t="str">
        <f>IF(D58="","",IF(D58="TOTAL",SUM($M$15:M57),(ROUND(L58*AF58/100,0))))</f>
        <v/>
      </c>
      <c r="N58" s="34" t="str">
        <f>IF(D58="","",IF(D58="TOTAL",SUM($N$15:N57),(ROUND(L58*AG58/100,0))))</f>
        <v/>
      </c>
      <c r="O58" s="33">
        <f t="shared" si="17"/>
        <v>0</v>
      </c>
      <c r="P58" s="34" t="str">
        <f t="shared" si="31"/>
        <v/>
      </c>
      <c r="Q58" s="34" t="str">
        <f t="shared" si="31"/>
        <v/>
      </c>
      <c r="R58" s="34" t="str">
        <f t="shared" si="31"/>
        <v/>
      </c>
      <c r="S58" s="26"/>
      <c r="T58" s="33">
        <f t="shared" si="18"/>
        <v>0</v>
      </c>
      <c r="U58" s="62" t="str">
        <f>IF(D58="","",IF(D58="TOTAL",SUM($U$15:U57),IF($Z$5="REGULAR",BA58,AJ58+BF58)))</f>
        <v/>
      </c>
      <c r="V58" s="34" t="str">
        <f>IF(D58="","",IF(D58="TOTAL",SUM($V$15:V57),(ROUND(T58*AN58,0))))</f>
        <v/>
      </c>
      <c r="W58" s="26" t="str">
        <f>IF(D58="","",IF(E58="mar",$Z$2,IF(D58="TOTAL",SUM($W$15:W57),W57)))</f>
        <v/>
      </c>
      <c r="X58" s="33" t="str">
        <f>IF(D58="","",IF(D58="TOTAL",SUM($X$15:X57),(SUM(AH59:AI59))))</f>
        <v/>
      </c>
      <c r="Y58" s="33">
        <f t="shared" si="19"/>
        <v>0</v>
      </c>
      <c r="Z58" s="33">
        <f t="shared" si="20"/>
        <v>0</v>
      </c>
      <c r="AA58" s="31"/>
      <c r="AB58" s="31"/>
      <c r="AC58" s="35" t="str">
        <f t="shared" si="29"/>
        <v/>
      </c>
      <c r="AD58" s="35" t="str">
        <f t="shared" si="27"/>
        <v/>
      </c>
      <c r="AF58" s="7" t="str">
        <f t="shared" si="32"/>
        <v/>
      </c>
      <c r="AG58" s="7" t="str">
        <f t="shared" si="33"/>
        <v/>
      </c>
      <c r="AH58" s="7" t="str">
        <f t="shared" si="6"/>
        <v/>
      </c>
      <c r="AI58" s="7" t="str">
        <f t="shared" si="7"/>
        <v/>
      </c>
      <c r="AJ58" s="7" t="str">
        <f t="shared" si="21"/>
        <v/>
      </c>
      <c r="AK58" s="7" t="str">
        <f t="shared" si="22"/>
        <v/>
      </c>
      <c r="AL58" s="7" t="str">
        <f t="shared" si="34"/>
        <v/>
      </c>
      <c r="AM58" s="7" t="str">
        <f t="shared" si="35"/>
        <v/>
      </c>
      <c r="AN58" s="7" t="str">
        <f t="shared" si="36"/>
        <v/>
      </c>
      <c r="AO58" s="7" t="str">
        <f t="shared" si="37"/>
        <v/>
      </c>
      <c r="AP58" s="7" t="str">
        <f t="shared" si="38"/>
        <v/>
      </c>
      <c r="AQ58" s="2">
        <v>44105</v>
      </c>
      <c r="AR58" s="3" t="str">
        <f t="shared" si="0"/>
        <v>Oct-2020</v>
      </c>
      <c r="AS58" s="7">
        <v>17</v>
      </c>
      <c r="AT58" s="7">
        <f t="shared" si="30"/>
        <v>8</v>
      </c>
      <c r="AV58" s="8">
        <f t="shared" si="13"/>
        <v>0.1</v>
      </c>
      <c r="AW58" s="7"/>
      <c r="AX58" s="7">
        <v>1</v>
      </c>
      <c r="AY58" s="7">
        <f t="shared" si="1"/>
        <v>0</v>
      </c>
      <c r="AZ58" s="7">
        <f t="shared" si="2"/>
        <v>0</v>
      </c>
      <c r="BA58" s="7">
        <f t="shared" si="14"/>
        <v>0</v>
      </c>
      <c r="BF58" s="7">
        <f t="shared" si="23"/>
        <v>0</v>
      </c>
    </row>
    <row r="59" spans="2:58" ht="25.5" customHeight="1" x14ac:dyDescent="0.25">
      <c r="B59" s="34" t="str">
        <f t="shared" si="28"/>
        <v/>
      </c>
      <c r="C59" s="28" t="str">
        <f t="shared" si="24"/>
        <v/>
      </c>
      <c r="D59" s="34" t="str">
        <f t="shared" si="25"/>
        <v/>
      </c>
      <c r="E59" s="34" t="str">
        <f t="shared" si="15"/>
        <v/>
      </c>
      <c r="F59" s="34" t="str">
        <f t="shared" si="26"/>
        <v/>
      </c>
      <c r="G59" s="34" t="str">
        <f>IF(D59="","",IF(F59="YES",MROUND(ROUND(1.03*G58,0),100),IF(D59="TOTAL",SUM($G$15:G58),G58)))</f>
        <v/>
      </c>
      <c r="H59" s="34" t="str">
        <f>IF(D59="","",IF(D59="TOTAL",SUM($H$15:H58),(ROUND(G59*AK59/100,0))))</f>
        <v/>
      </c>
      <c r="I59" s="34" t="str">
        <f>IF(D59="","",IF(D59="TOTAL",SUM($I$15:I58),(ROUND(G59*AL59/100,0))))</f>
        <v/>
      </c>
      <c r="J59" s="75">
        <f t="shared" si="16"/>
        <v>0</v>
      </c>
      <c r="K59" s="75"/>
      <c r="L59" s="34" t="str">
        <f>IF(D59="","",IF(D59="TOTAL",SUM($L$15:L58),$P$4))</f>
        <v/>
      </c>
      <c r="M59" s="34" t="str">
        <f>IF(D59="","",IF(D59="TOTAL",SUM($M$15:M58),(ROUND(L59*AF59/100,0))))</f>
        <v/>
      </c>
      <c r="N59" s="34" t="str">
        <f>IF(D59="","",IF(D59="TOTAL",SUM($N$15:N58),(ROUND(L59*AG59/100,0))))</f>
        <v/>
      </c>
      <c r="O59" s="33">
        <f t="shared" si="17"/>
        <v>0</v>
      </c>
      <c r="P59" s="34" t="str">
        <f t="shared" si="31"/>
        <v/>
      </c>
      <c r="Q59" s="34" t="str">
        <f t="shared" si="31"/>
        <v/>
      </c>
      <c r="R59" s="34" t="str">
        <f t="shared" si="31"/>
        <v/>
      </c>
      <c r="S59" s="26"/>
      <c r="T59" s="33">
        <f t="shared" si="18"/>
        <v>0</v>
      </c>
      <c r="U59" s="62" t="str">
        <f>IF(D59="","",IF(D59="TOTAL",SUM($U$15:U58),IF($Z$5="REGULAR",BA59,AJ59+BF59)))</f>
        <v/>
      </c>
      <c r="V59" s="34" t="str">
        <f>IF(D59="","",IF(D59="TOTAL",SUM($V$15:V58),(ROUND(T59*AN59,0))))</f>
        <v/>
      </c>
      <c r="W59" s="26" t="str">
        <f>IF(D59="","",IF(E59="mar",$Z$2,IF(D59="TOTAL",SUM($W$15:W58),W58)))</f>
        <v/>
      </c>
      <c r="X59" s="33" t="str">
        <f>IF(D59="","",IF(D59="TOTAL",SUM($X$15:X58),(SUM(AH60:AI60))))</f>
        <v/>
      </c>
      <c r="Y59" s="33">
        <f t="shared" si="19"/>
        <v>0</v>
      </c>
      <c r="Z59" s="33">
        <f t="shared" si="20"/>
        <v>0</v>
      </c>
      <c r="AA59" s="31"/>
      <c r="AB59" s="31"/>
      <c r="AC59" s="35" t="str">
        <f t="shared" si="29"/>
        <v/>
      </c>
      <c r="AD59" s="35" t="str">
        <f t="shared" si="27"/>
        <v/>
      </c>
      <c r="AF59" s="7" t="str">
        <f t="shared" si="32"/>
        <v/>
      </c>
      <c r="AG59" s="7" t="str">
        <f t="shared" si="33"/>
        <v/>
      </c>
      <c r="AH59" s="7" t="str">
        <f t="shared" si="6"/>
        <v/>
      </c>
      <c r="AI59" s="7" t="str">
        <f t="shared" si="7"/>
        <v/>
      </c>
      <c r="AJ59" s="7" t="str">
        <f t="shared" si="21"/>
        <v/>
      </c>
      <c r="AK59" s="7" t="str">
        <f t="shared" si="22"/>
        <v/>
      </c>
      <c r="AL59" s="7" t="str">
        <f t="shared" si="34"/>
        <v/>
      </c>
      <c r="AM59" s="7" t="str">
        <f t="shared" si="35"/>
        <v/>
      </c>
      <c r="AN59" s="7" t="str">
        <f t="shared" si="36"/>
        <v/>
      </c>
      <c r="AO59" s="7" t="str">
        <f t="shared" si="37"/>
        <v/>
      </c>
      <c r="AP59" s="7" t="str">
        <f t="shared" si="38"/>
        <v/>
      </c>
      <c r="AQ59" s="2">
        <v>44136</v>
      </c>
      <c r="AR59" s="3" t="str">
        <f t="shared" si="0"/>
        <v>Nov-2020</v>
      </c>
      <c r="AS59" s="7">
        <v>17</v>
      </c>
      <c r="AT59" s="7">
        <f t="shared" si="30"/>
        <v>8</v>
      </c>
      <c r="AV59" s="8">
        <f t="shared" si="13"/>
        <v>0.1</v>
      </c>
      <c r="AY59" s="7">
        <f t="shared" si="1"/>
        <v>0</v>
      </c>
      <c r="AZ59" s="7">
        <f t="shared" si="2"/>
        <v>0</v>
      </c>
      <c r="BA59" s="7">
        <f t="shared" si="14"/>
        <v>0</v>
      </c>
      <c r="BF59" s="7">
        <f t="shared" si="23"/>
        <v>0</v>
      </c>
    </row>
    <row r="60" spans="2:58" ht="25.5" customHeight="1" x14ac:dyDescent="0.25">
      <c r="B60" s="34" t="str">
        <f t="shared" si="28"/>
        <v/>
      </c>
      <c r="C60" s="28" t="str">
        <f t="shared" si="24"/>
        <v/>
      </c>
      <c r="D60" s="34" t="str">
        <f t="shared" si="25"/>
        <v/>
      </c>
      <c r="E60" s="34" t="str">
        <f t="shared" si="15"/>
        <v/>
      </c>
      <c r="F60" s="34" t="str">
        <f t="shared" si="26"/>
        <v/>
      </c>
      <c r="G60" s="34" t="str">
        <f>IF(D60="","",IF(F60="YES",MROUND(ROUND(1.03*G59,0),100),IF(D60="TOTAL",SUM($G$15:G59),G59)))</f>
        <v/>
      </c>
      <c r="H60" s="34" t="str">
        <f>IF(D60="","",IF(D60="TOTAL",SUM($H$15:H59),(ROUND(G60*AK60/100,0))))</f>
        <v/>
      </c>
      <c r="I60" s="34" t="str">
        <f>IF(D60="","",IF(D60="TOTAL",SUM($I$15:I59),(ROUND(G60*AL60/100,0))))</f>
        <v/>
      </c>
      <c r="J60" s="75">
        <f t="shared" si="16"/>
        <v>0</v>
      </c>
      <c r="K60" s="75"/>
      <c r="L60" s="34" t="str">
        <f>IF(D60="","",IF(D60="TOTAL",SUM($L$15:L59),$P$4))</f>
        <v/>
      </c>
      <c r="M60" s="34" t="str">
        <f>IF(D60="","",IF(D60="TOTAL",SUM($M$15:M59),(ROUND(L60*AF60/100,0))))</f>
        <v/>
      </c>
      <c r="N60" s="34" t="str">
        <f>IF(D60="","",IF(D60="TOTAL",SUM($N$15:N59),(ROUND(L60*AG60/100,0))))</f>
        <v/>
      </c>
      <c r="O60" s="33">
        <f t="shared" si="17"/>
        <v>0</v>
      </c>
      <c r="P60" s="34" t="str">
        <f t="shared" si="31"/>
        <v/>
      </c>
      <c r="Q60" s="34" t="str">
        <f t="shared" si="31"/>
        <v/>
      </c>
      <c r="R60" s="34" t="str">
        <f t="shared" si="31"/>
        <v/>
      </c>
      <c r="S60" s="26"/>
      <c r="T60" s="33">
        <f t="shared" si="18"/>
        <v>0</v>
      </c>
      <c r="U60" s="62" t="str">
        <f>IF(D60="","",IF(D60="TOTAL",SUM($U$15:U59),IF($Z$5="REGULAR",BA60,AJ60+BF60)))</f>
        <v/>
      </c>
      <c r="V60" s="34" t="str">
        <f>IF(D60="","",IF(D60="TOTAL",SUM($V$15:V59),(ROUND(T60*AN60,0))))</f>
        <v/>
      </c>
      <c r="W60" s="26" t="str">
        <f>IF(D60="","",IF(E60="mar",$Z$2,IF(D60="TOTAL",SUM($W$15:W59),W59)))</f>
        <v/>
      </c>
      <c r="X60" s="33" t="str">
        <f>IF(D60="","",IF(D60="TOTAL",SUM($X$15:X59),(SUM(AH61:AI61))))</f>
        <v/>
      </c>
      <c r="Y60" s="33">
        <f t="shared" si="19"/>
        <v>0</v>
      </c>
      <c r="Z60" s="33">
        <f t="shared" si="20"/>
        <v>0</v>
      </c>
      <c r="AA60" s="31"/>
      <c r="AB60" s="31"/>
      <c r="AC60" s="35" t="str">
        <f t="shared" si="29"/>
        <v/>
      </c>
      <c r="AD60" s="35" t="str">
        <f t="shared" si="27"/>
        <v/>
      </c>
      <c r="AF60" s="7" t="str">
        <f t="shared" si="32"/>
        <v/>
      </c>
      <c r="AG60" s="7" t="str">
        <f t="shared" si="33"/>
        <v/>
      </c>
      <c r="AH60" s="7" t="str">
        <f t="shared" si="6"/>
        <v/>
      </c>
      <c r="AI60" s="7" t="str">
        <f t="shared" si="7"/>
        <v/>
      </c>
      <c r="AJ60" s="7" t="str">
        <f t="shared" si="21"/>
        <v/>
      </c>
      <c r="AK60" s="7" t="str">
        <f t="shared" si="22"/>
        <v/>
      </c>
      <c r="AL60" s="7" t="str">
        <f t="shared" si="34"/>
        <v/>
      </c>
      <c r="AM60" s="7" t="str">
        <f t="shared" si="35"/>
        <v/>
      </c>
      <c r="AN60" s="7" t="str">
        <f t="shared" si="36"/>
        <v/>
      </c>
      <c r="AO60" s="7" t="str">
        <f t="shared" si="37"/>
        <v/>
      </c>
      <c r="AP60" s="7" t="str">
        <f t="shared" si="38"/>
        <v/>
      </c>
      <c r="AQ60" s="2">
        <v>44166</v>
      </c>
      <c r="AR60" s="3" t="str">
        <f t="shared" si="0"/>
        <v>Dec-2020</v>
      </c>
      <c r="AS60" s="7">
        <v>17</v>
      </c>
      <c r="AT60" s="7">
        <f t="shared" si="30"/>
        <v>8</v>
      </c>
      <c r="AV60" s="8">
        <f t="shared" si="13"/>
        <v>0.1</v>
      </c>
      <c r="AY60" s="7">
        <f t="shared" si="1"/>
        <v>0</v>
      </c>
      <c r="AZ60" s="7">
        <f t="shared" si="2"/>
        <v>0</v>
      </c>
      <c r="BA60" s="7">
        <f t="shared" si="14"/>
        <v>0</v>
      </c>
      <c r="BF60" s="7">
        <f t="shared" si="23"/>
        <v>0</v>
      </c>
    </row>
    <row r="61" spans="2:58" ht="25.5" customHeight="1" x14ac:dyDescent="0.25">
      <c r="B61" s="34" t="str">
        <f t="shared" si="28"/>
        <v/>
      </c>
      <c r="C61" s="28" t="str">
        <f t="shared" si="24"/>
        <v/>
      </c>
      <c r="D61" s="34" t="str">
        <f t="shared" si="25"/>
        <v/>
      </c>
      <c r="E61" s="34" t="str">
        <f t="shared" si="15"/>
        <v/>
      </c>
      <c r="F61" s="34" t="str">
        <f t="shared" si="26"/>
        <v/>
      </c>
      <c r="G61" s="34" t="str">
        <f>IF(D61="","",IF(F61="YES",MROUND(ROUND(1.03*G60,0),100),IF(D61="TOTAL",SUM($G$15:G60),G60)))</f>
        <v/>
      </c>
      <c r="H61" s="34" t="str">
        <f>IF(D61="","",IF(D61="TOTAL",SUM($H$15:H60),(ROUND(G61*AK61/100,0))))</f>
        <v/>
      </c>
      <c r="I61" s="34" t="str">
        <f>IF(D61="","",IF(D61="TOTAL",SUM($I$15:I60),(ROUND(G61*AL61/100,0))))</f>
        <v/>
      </c>
      <c r="J61" s="75">
        <f t="shared" si="16"/>
        <v>0</v>
      </c>
      <c r="K61" s="75"/>
      <c r="L61" s="34" t="str">
        <f>IF(D61="","",IF(D61="TOTAL",SUM($L$15:L60),$P$4))</f>
        <v/>
      </c>
      <c r="M61" s="34" t="str">
        <f>IF(D61="","",IF(D61="TOTAL",SUM($M$15:M60),(ROUND(L61*AF61/100,0))))</f>
        <v/>
      </c>
      <c r="N61" s="34" t="str">
        <f>IF(D61="","",IF(D61="TOTAL",SUM($N$15:N60),(ROUND(L61*AG61/100,0))))</f>
        <v/>
      </c>
      <c r="O61" s="33">
        <f t="shared" si="17"/>
        <v>0</v>
      </c>
      <c r="P61" s="34" t="str">
        <f t="shared" si="31"/>
        <v/>
      </c>
      <c r="Q61" s="34" t="str">
        <f t="shared" si="31"/>
        <v/>
      </c>
      <c r="R61" s="34" t="str">
        <f t="shared" si="31"/>
        <v/>
      </c>
      <c r="S61" s="26"/>
      <c r="T61" s="33">
        <f t="shared" si="18"/>
        <v>0</v>
      </c>
      <c r="U61" s="62" t="str">
        <f>IF(D61="","",IF(D61="TOTAL",SUM($U$15:U60),IF($Z$5="REGULAR",BA61,AJ61+BF61)))</f>
        <v/>
      </c>
      <c r="V61" s="34" t="str">
        <f>IF(D61="","",IF(D61="TOTAL",SUM($V$15:V60),(ROUND(T61*AN61,0))))</f>
        <v/>
      </c>
      <c r="W61" s="26" t="str">
        <f>IF(D61="","",IF(E61="mar",$Z$2,IF(D61="TOTAL",SUM($W$15:W60),W60)))</f>
        <v/>
      </c>
      <c r="X61" s="33" t="str">
        <f>IF(D61="","",IF(D61="TOTAL",SUM($X$15:X60),(SUM(AH62:AI62))))</f>
        <v/>
      </c>
      <c r="Y61" s="33">
        <f t="shared" si="19"/>
        <v>0</v>
      </c>
      <c r="Z61" s="33">
        <f t="shared" si="20"/>
        <v>0</v>
      </c>
      <c r="AA61" s="31"/>
      <c r="AB61" s="31"/>
      <c r="AC61" s="35" t="str">
        <f t="shared" si="29"/>
        <v/>
      </c>
      <c r="AD61" s="35" t="str">
        <f t="shared" si="27"/>
        <v/>
      </c>
      <c r="AF61" s="7" t="str">
        <f t="shared" si="32"/>
        <v/>
      </c>
      <c r="AG61" s="7" t="str">
        <f t="shared" si="33"/>
        <v/>
      </c>
      <c r="AH61" s="7" t="str">
        <f t="shared" si="6"/>
        <v/>
      </c>
      <c r="AI61" s="7" t="str">
        <f t="shared" si="7"/>
        <v/>
      </c>
      <c r="AJ61" s="7" t="str">
        <f t="shared" si="21"/>
        <v/>
      </c>
      <c r="AK61" s="7" t="str">
        <f t="shared" si="22"/>
        <v/>
      </c>
      <c r="AL61" s="7" t="str">
        <f t="shared" si="34"/>
        <v/>
      </c>
      <c r="AM61" s="7" t="str">
        <f t="shared" si="35"/>
        <v/>
      </c>
      <c r="AN61" s="7" t="str">
        <f t="shared" si="36"/>
        <v/>
      </c>
      <c r="AO61" s="7" t="str">
        <f t="shared" si="37"/>
        <v/>
      </c>
      <c r="AP61" s="7" t="str">
        <f t="shared" si="38"/>
        <v/>
      </c>
      <c r="AQ61" s="2">
        <v>44197</v>
      </c>
      <c r="AR61" s="3" t="str">
        <f t="shared" si="0"/>
        <v>Jan-2021</v>
      </c>
      <c r="AS61" s="7">
        <v>17</v>
      </c>
      <c r="AT61" s="7">
        <f t="shared" si="30"/>
        <v>8</v>
      </c>
      <c r="AV61" s="8">
        <f t="shared" si="13"/>
        <v>0.1</v>
      </c>
      <c r="AY61" s="7">
        <f t="shared" si="1"/>
        <v>0</v>
      </c>
      <c r="AZ61" s="7">
        <f t="shared" si="2"/>
        <v>0</v>
      </c>
      <c r="BA61" s="7">
        <f t="shared" si="14"/>
        <v>0</v>
      </c>
      <c r="BF61" s="7">
        <f t="shared" si="23"/>
        <v>0</v>
      </c>
    </row>
    <row r="62" spans="2:58" ht="25.5" customHeight="1" x14ac:dyDescent="0.25">
      <c r="B62" s="34" t="str">
        <f t="shared" si="28"/>
        <v/>
      </c>
      <c r="C62" s="28" t="str">
        <f t="shared" si="24"/>
        <v/>
      </c>
      <c r="D62" s="34" t="str">
        <f t="shared" si="25"/>
        <v/>
      </c>
      <c r="E62" s="34" t="str">
        <f t="shared" si="15"/>
        <v/>
      </c>
      <c r="F62" s="34" t="str">
        <f t="shared" si="26"/>
        <v/>
      </c>
      <c r="G62" s="34" t="str">
        <f>IF(D62="","",IF(F62="YES",MROUND(ROUND(1.03*G61,0),100),IF(D62="TOTAL",SUM($G$15:G61),G61)))</f>
        <v/>
      </c>
      <c r="H62" s="34" t="str">
        <f>IF(D62="","",IF(D62="TOTAL",SUM($H$15:H61),(ROUND(G62*AK62/100,0))))</f>
        <v/>
      </c>
      <c r="I62" s="34" t="str">
        <f>IF(D62="","",IF(D62="TOTAL",SUM($I$15:I61),(ROUND(G62*AL62/100,0))))</f>
        <v/>
      </c>
      <c r="J62" s="75">
        <f t="shared" si="16"/>
        <v>0</v>
      </c>
      <c r="K62" s="75"/>
      <c r="L62" s="34" t="str">
        <f>IF(D62="","",IF(D62="TOTAL",SUM($L$15:L61),$P$4))</f>
        <v/>
      </c>
      <c r="M62" s="34" t="str">
        <f>IF(D62="","",IF(D62="TOTAL",SUM($M$15:M61),(ROUND(L62*AF62/100,0))))</f>
        <v/>
      </c>
      <c r="N62" s="34" t="str">
        <f>IF(D62="","",IF(D62="TOTAL",SUM($N$15:N61),(ROUND(L62*AG62/100,0))))</f>
        <v/>
      </c>
      <c r="O62" s="33">
        <f t="shared" si="17"/>
        <v>0</v>
      </c>
      <c r="P62" s="34" t="str">
        <f t="shared" si="31"/>
        <v/>
      </c>
      <c r="Q62" s="34" t="str">
        <f t="shared" si="31"/>
        <v/>
      </c>
      <c r="R62" s="34" t="str">
        <f t="shared" si="31"/>
        <v/>
      </c>
      <c r="S62" s="26"/>
      <c r="T62" s="33">
        <f t="shared" si="18"/>
        <v>0</v>
      </c>
      <c r="U62" s="62" t="str">
        <f>IF(D62="","",IF(D62="TOTAL",SUM($U$15:U61),IF($Z$5="REGULAR",BA62,AJ62+BF62)))</f>
        <v/>
      </c>
      <c r="V62" s="34" t="str">
        <f>IF(D62="","",IF(D62="TOTAL",SUM($V$15:V61),(ROUND(T62*AN62,0))))</f>
        <v/>
      </c>
      <c r="W62" s="26" t="str">
        <f>IF(D62="","",IF(E62="mar",$Z$2,IF(D62="TOTAL",SUM($W$15:W61),W61)))</f>
        <v/>
      </c>
      <c r="X62" s="33" t="str">
        <f>IF(D62="","",IF(D62="TOTAL",SUM($X$15:X61),(SUM(AH63:AI63))))</f>
        <v/>
      </c>
      <c r="Y62" s="33">
        <f t="shared" si="19"/>
        <v>0</v>
      </c>
      <c r="Z62" s="33">
        <f t="shared" si="20"/>
        <v>0</v>
      </c>
      <c r="AA62" s="31"/>
      <c r="AB62" s="31"/>
      <c r="AC62" s="35" t="str">
        <f t="shared" si="29"/>
        <v/>
      </c>
      <c r="AD62" s="35" t="str">
        <f t="shared" si="27"/>
        <v/>
      </c>
      <c r="AF62" s="7" t="str">
        <f t="shared" si="32"/>
        <v/>
      </c>
      <c r="AG62" s="7" t="str">
        <f t="shared" si="33"/>
        <v/>
      </c>
      <c r="AH62" s="7" t="str">
        <f t="shared" si="6"/>
        <v/>
      </c>
      <c r="AI62" s="7" t="str">
        <f t="shared" si="7"/>
        <v/>
      </c>
      <c r="AJ62" s="7" t="str">
        <f t="shared" si="21"/>
        <v/>
      </c>
      <c r="AK62" s="7" t="str">
        <f t="shared" si="22"/>
        <v/>
      </c>
      <c r="AL62" s="7" t="str">
        <f t="shared" si="34"/>
        <v/>
      </c>
      <c r="AM62" s="7" t="str">
        <f t="shared" si="35"/>
        <v/>
      </c>
      <c r="AN62" s="7" t="str">
        <f t="shared" si="36"/>
        <v/>
      </c>
      <c r="AO62" s="7" t="str">
        <f t="shared" si="37"/>
        <v/>
      </c>
      <c r="AP62" s="7" t="str">
        <f t="shared" si="38"/>
        <v/>
      </c>
      <c r="AQ62" s="2">
        <v>44228</v>
      </c>
      <c r="AR62" s="3" t="str">
        <f t="shared" si="0"/>
        <v>Feb-2021</v>
      </c>
      <c r="AS62" s="7">
        <v>17</v>
      </c>
      <c r="AT62" s="7">
        <f t="shared" si="30"/>
        <v>8</v>
      </c>
      <c r="AV62" s="8">
        <f t="shared" si="13"/>
        <v>0.1</v>
      </c>
      <c r="AY62" s="7">
        <f t="shared" si="1"/>
        <v>0</v>
      </c>
      <c r="AZ62" s="7">
        <f t="shared" si="2"/>
        <v>0</v>
      </c>
      <c r="BA62" s="7">
        <f t="shared" si="14"/>
        <v>0</v>
      </c>
      <c r="BF62" s="7">
        <f t="shared" si="23"/>
        <v>0</v>
      </c>
    </row>
    <row r="63" spans="2:58" ht="25.5" customHeight="1" x14ac:dyDescent="0.25">
      <c r="B63" s="34" t="str">
        <f t="shared" si="28"/>
        <v/>
      </c>
      <c r="C63" s="28" t="str">
        <f t="shared" si="24"/>
        <v/>
      </c>
      <c r="D63" s="34" t="str">
        <f t="shared" si="25"/>
        <v/>
      </c>
      <c r="E63" s="34" t="str">
        <f t="shared" si="15"/>
        <v/>
      </c>
      <c r="F63" s="34" t="str">
        <f t="shared" si="26"/>
        <v/>
      </c>
      <c r="G63" s="34" t="str">
        <f>IF(D63="","",IF(F63="YES",MROUND(ROUND(1.03*G62,0),100),IF(D63="TOTAL",SUM($G$15:G62),G62)))</f>
        <v/>
      </c>
      <c r="H63" s="34" t="str">
        <f>IF(D63="","",IF(D63="TOTAL",SUM($H$15:H62),(ROUND(G63*AK63/100,0))))</f>
        <v/>
      </c>
      <c r="I63" s="34" t="str">
        <f>IF(D63="","",IF(D63="TOTAL",SUM($I$15:I62),(ROUND(G63*AL63/100,0))))</f>
        <v/>
      </c>
      <c r="J63" s="75">
        <f t="shared" si="16"/>
        <v>0</v>
      </c>
      <c r="K63" s="75"/>
      <c r="L63" s="34" t="str">
        <f>IF(D63="","",IF(D63="TOTAL",SUM($L$15:L62),$P$4))</f>
        <v/>
      </c>
      <c r="M63" s="34" t="str">
        <f>IF(D63="","",IF(D63="TOTAL",SUM($M$15:M62),(ROUND(L63*AF63/100,0))))</f>
        <v/>
      </c>
      <c r="N63" s="34" t="str">
        <f>IF(D63="","",IF(D63="TOTAL",SUM($N$15:N62),(ROUND(L63*AG63/100,0))))</f>
        <v/>
      </c>
      <c r="O63" s="33">
        <f t="shared" si="17"/>
        <v>0</v>
      </c>
      <c r="P63" s="34" t="str">
        <f t="shared" si="31"/>
        <v/>
      </c>
      <c r="Q63" s="34" t="str">
        <f t="shared" si="31"/>
        <v/>
      </c>
      <c r="R63" s="34" t="str">
        <f t="shared" si="31"/>
        <v/>
      </c>
      <c r="S63" s="26"/>
      <c r="T63" s="33">
        <f t="shared" si="18"/>
        <v>0</v>
      </c>
      <c r="U63" s="62" t="str">
        <f>IF(D63="","",IF(D63="TOTAL",SUM($U$15:U62),IF($Z$5="REGULAR",BA63,AJ63+BF63)))</f>
        <v/>
      </c>
      <c r="V63" s="34" t="str">
        <f>IF(D63="","",IF(D63="TOTAL",SUM($V$15:V62),(ROUND(T63*AN63,0))))</f>
        <v/>
      </c>
      <c r="W63" s="26" t="str">
        <f>IF(D63="","",IF(E63="mar",$Z$2,IF(D63="TOTAL",SUM($W$15:W62),W62)))</f>
        <v/>
      </c>
      <c r="X63" s="33" t="str">
        <f>IF(D63="","",IF(D63="TOTAL",SUM($X$15:X62),(SUM(AH64:AI64))))</f>
        <v/>
      </c>
      <c r="Y63" s="33">
        <f t="shared" si="19"/>
        <v>0</v>
      </c>
      <c r="Z63" s="33">
        <f t="shared" si="20"/>
        <v>0</v>
      </c>
      <c r="AA63" s="31"/>
      <c r="AB63" s="31"/>
      <c r="AC63" s="35" t="str">
        <f t="shared" si="29"/>
        <v/>
      </c>
      <c r="AD63" s="35" t="str">
        <f t="shared" si="27"/>
        <v/>
      </c>
      <c r="AF63" s="7" t="str">
        <f t="shared" si="32"/>
        <v/>
      </c>
      <c r="AG63" s="7" t="str">
        <f t="shared" si="33"/>
        <v/>
      </c>
      <c r="AH63" s="7" t="str">
        <f t="shared" si="6"/>
        <v/>
      </c>
      <c r="AI63" s="7" t="str">
        <f t="shared" si="7"/>
        <v/>
      </c>
      <c r="AJ63" s="7" t="str">
        <f t="shared" si="21"/>
        <v/>
      </c>
      <c r="AK63" s="7" t="str">
        <f t="shared" si="22"/>
        <v/>
      </c>
      <c r="AL63" s="7" t="str">
        <f t="shared" si="34"/>
        <v/>
      </c>
      <c r="AM63" s="7" t="str">
        <f t="shared" si="35"/>
        <v/>
      </c>
      <c r="AN63" s="7" t="str">
        <f t="shared" si="36"/>
        <v/>
      </c>
      <c r="AO63" s="7" t="str">
        <f t="shared" si="37"/>
        <v/>
      </c>
      <c r="AP63" s="7" t="str">
        <f t="shared" si="38"/>
        <v/>
      </c>
      <c r="AQ63" s="2">
        <v>44256</v>
      </c>
      <c r="AR63" s="3" t="str">
        <f t="shared" si="0"/>
        <v>Mar-2021</v>
      </c>
      <c r="AS63" s="7">
        <v>17</v>
      </c>
      <c r="AT63" s="7">
        <f t="shared" si="30"/>
        <v>8</v>
      </c>
      <c r="AV63" s="8">
        <f t="shared" si="13"/>
        <v>0.1</v>
      </c>
      <c r="AY63" s="7">
        <f t="shared" si="1"/>
        <v>0</v>
      </c>
      <c r="AZ63" s="7">
        <f t="shared" si="2"/>
        <v>0</v>
      </c>
      <c r="BA63" s="7">
        <f t="shared" si="14"/>
        <v>0</v>
      </c>
      <c r="BF63" s="7">
        <f t="shared" si="23"/>
        <v>0</v>
      </c>
    </row>
    <row r="64" spans="2:58" ht="25.5" customHeight="1" x14ac:dyDescent="0.25">
      <c r="B64" s="34" t="str">
        <f t="shared" si="28"/>
        <v/>
      </c>
      <c r="C64" s="28" t="str">
        <f t="shared" si="24"/>
        <v/>
      </c>
      <c r="D64" s="34" t="str">
        <f t="shared" si="25"/>
        <v/>
      </c>
      <c r="E64" s="34" t="str">
        <f t="shared" si="15"/>
        <v/>
      </c>
      <c r="F64" s="34" t="str">
        <f t="shared" si="26"/>
        <v/>
      </c>
      <c r="G64" s="34" t="str">
        <f>IF(D64="","",IF(F64="YES",MROUND(ROUND(1.03*G63,0),100),IF(D64="TOTAL",SUM($G$15:G63),G63)))</f>
        <v/>
      </c>
      <c r="H64" s="34" t="str">
        <f>IF(D64="","",IF(D64="TOTAL",SUM($H$15:H63),(ROUND(G64*AK64/100,0))))</f>
        <v/>
      </c>
      <c r="I64" s="34" t="str">
        <f>IF(D64="","",IF(D64="TOTAL",SUM($I$15:I63),(ROUND(G64*AL64/100,0))))</f>
        <v/>
      </c>
      <c r="J64" s="75">
        <f t="shared" si="16"/>
        <v>0</v>
      </c>
      <c r="K64" s="75"/>
      <c r="L64" s="34" t="str">
        <f>IF(D64="","",IF(D64="TOTAL",SUM($L$15:L63),$P$4))</f>
        <v/>
      </c>
      <c r="M64" s="34" t="str">
        <f>IF(D64="","",IF(D64="TOTAL",SUM($M$15:M63),(ROUND(L64*AF64/100,0))))</f>
        <v/>
      </c>
      <c r="N64" s="34" t="str">
        <f>IF(D64="","",IF(D64="TOTAL",SUM($N$15:N63),(ROUND(L64*AG64/100,0))))</f>
        <v/>
      </c>
      <c r="O64" s="33">
        <f t="shared" si="17"/>
        <v>0</v>
      </c>
      <c r="P64" s="34" t="str">
        <f t="shared" si="31"/>
        <v/>
      </c>
      <c r="Q64" s="34" t="str">
        <f t="shared" si="31"/>
        <v/>
      </c>
      <c r="R64" s="34" t="str">
        <f t="shared" si="31"/>
        <v/>
      </c>
      <c r="S64" s="26"/>
      <c r="T64" s="33">
        <f t="shared" si="18"/>
        <v>0</v>
      </c>
      <c r="U64" s="62" t="str">
        <f>IF(D64="","",IF(D64="TOTAL",SUM($U$15:U63),IF($Z$5="REGULAR",BA64,AJ64+BF64)))</f>
        <v/>
      </c>
      <c r="V64" s="34" t="str">
        <f>IF(D64="","",IF(D64="TOTAL",SUM($V$15:V63),(ROUND(T64*AN64,0))))</f>
        <v/>
      </c>
      <c r="W64" s="26" t="str">
        <f>IF(D64="","",IF(E64="mar",$Z$2,IF(D64="TOTAL",SUM($W$15:W63),W63)))</f>
        <v/>
      </c>
      <c r="X64" s="33" t="str">
        <f>IF(D64="","",IF(D64="TOTAL",SUM($X$15:X63),(SUM(AH65:AI65))))</f>
        <v/>
      </c>
      <c r="Y64" s="33">
        <f t="shared" si="19"/>
        <v>0</v>
      </c>
      <c r="Z64" s="33">
        <f t="shared" si="20"/>
        <v>0</v>
      </c>
      <c r="AA64" s="31"/>
      <c r="AB64" s="31"/>
      <c r="AC64" s="35" t="str">
        <f t="shared" si="29"/>
        <v/>
      </c>
      <c r="AD64" s="35" t="str">
        <f t="shared" si="27"/>
        <v/>
      </c>
      <c r="AF64" s="7" t="str">
        <f t="shared" si="32"/>
        <v/>
      </c>
      <c r="AG64" s="7" t="str">
        <f t="shared" si="33"/>
        <v/>
      </c>
      <c r="AH64" s="7" t="str">
        <f t="shared" si="6"/>
        <v/>
      </c>
      <c r="AI64" s="7" t="str">
        <f t="shared" si="7"/>
        <v/>
      </c>
      <c r="AJ64" s="7" t="str">
        <f t="shared" si="21"/>
        <v/>
      </c>
      <c r="AK64" s="7" t="str">
        <f t="shared" si="22"/>
        <v/>
      </c>
      <c r="AL64" s="7" t="str">
        <f t="shared" si="34"/>
        <v/>
      </c>
      <c r="AM64" s="7" t="str">
        <f t="shared" si="35"/>
        <v/>
      </c>
      <c r="AN64" s="7" t="str">
        <f t="shared" si="36"/>
        <v/>
      </c>
      <c r="AO64" s="7" t="str">
        <f t="shared" si="37"/>
        <v/>
      </c>
      <c r="AP64" s="7" t="str">
        <f t="shared" si="38"/>
        <v/>
      </c>
      <c r="AQ64" s="2">
        <v>44287</v>
      </c>
      <c r="AR64" s="3" t="str">
        <f t="shared" si="0"/>
        <v>Apr-2021</v>
      </c>
      <c r="AS64" s="7">
        <v>17</v>
      </c>
      <c r="AT64" s="7">
        <f t="shared" si="30"/>
        <v>8</v>
      </c>
      <c r="AV64" s="8">
        <f t="shared" si="13"/>
        <v>0.1</v>
      </c>
      <c r="AY64" s="7">
        <f t="shared" si="1"/>
        <v>0</v>
      </c>
      <c r="AZ64" s="7">
        <f t="shared" si="2"/>
        <v>0</v>
      </c>
      <c r="BA64" s="7">
        <f t="shared" si="14"/>
        <v>0</v>
      </c>
      <c r="BF64" s="7">
        <f t="shared" si="23"/>
        <v>0</v>
      </c>
    </row>
    <row r="65" spans="2:58" ht="25.5" customHeight="1" x14ac:dyDescent="0.25">
      <c r="B65" s="34" t="str">
        <f t="shared" si="28"/>
        <v/>
      </c>
      <c r="C65" s="28" t="str">
        <f t="shared" si="24"/>
        <v/>
      </c>
      <c r="D65" s="34" t="str">
        <f t="shared" si="25"/>
        <v/>
      </c>
      <c r="E65" s="34" t="str">
        <f t="shared" si="15"/>
        <v/>
      </c>
      <c r="F65" s="34" t="str">
        <f t="shared" si="26"/>
        <v/>
      </c>
      <c r="G65" s="34" t="str">
        <f>IF(D65="","",IF(F65="YES",MROUND(ROUND(1.03*G64,0),100),IF(D65="TOTAL",SUM($G$15:G64),G64)))</f>
        <v/>
      </c>
      <c r="H65" s="34" t="str">
        <f>IF(D65="","",IF(D65="TOTAL",SUM($H$15:H64),(ROUND(G65*AK65/100,0))))</f>
        <v/>
      </c>
      <c r="I65" s="34" t="str">
        <f>IF(D65="","",IF(D65="TOTAL",SUM($I$15:I64),(ROUND(G65*AL65/100,0))))</f>
        <v/>
      </c>
      <c r="J65" s="75">
        <f t="shared" si="16"/>
        <v>0</v>
      </c>
      <c r="K65" s="75"/>
      <c r="L65" s="34" t="str">
        <f>IF(D65="","",IF(D65="TOTAL",SUM($L$15:L64),$P$4))</f>
        <v/>
      </c>
      <c r="M65" s="34" t="str">
        <f>IF(D65="","",IF(D65="TOTAL",SUM($M$15:M64),(ROUND(L65*AF65/100,0))))</f>
        <v/>
      </c>
      <c r="N65" s="34" t="str">
        <f>IF(D65="","",IF(D65="TOTAL",SUM($N$15:N64),(ROUND(L65*AG65/100,0))))</f>
        <v/>
      </c>
      <c r="O65" s="33">
        <f t="shared" si="17"/>
        <v>0</v>
      </c>
      <c r="P65" s="34" t="str">
        <f t="shared" si="31"/>
        <v/>
      </c>
      <c r="Q65" s="34" t="str">
        <f t="shared" si="31"/>
        <v/>
      </c>
      <c r="R65" s="34" t="str">
        <f t="shared" si="31"/>
        <v/>
      </c>
      <c r="S65" s="26"/>
      <c r="T65" s="33">
        <f t="shared" si="18"/>
        <v>0</v>
      </c>
      <c r="U65" s="62" t="str">
        <f>IF(D65="","",IF(D65="TOTAL",SUM($U$15:U64),IF($Z$5="REGULAR",BA65,AJ65+BF65)))</f>
        <v/>
      </c>
      <c r="V65" s="34" t="str">
        <f>IF(D65="","",IF(D65="TOTAL",SUM($V$15:V64),(ROUND(T65*AN65,0))))</f>
        <v/>
      </c>
      <c r="W65" s="26" t="str">
        <f>IF(D65="","",IF(E65="mar",$Z$2,IF(D65="TOTAL",SUM($W$15:W64),W64)))</f>
        <v/>
      </c>
      <c r="X65" s="33" t="str">
        <f>IF(D65="","",IF(D65="TOTAL",SUM($X$15:X64),(SUM(AH66:AI66))))</f>
        <v/>
      </c>
      <c r="Y65" s="33">
        <f t="shared" si="19"/>
        <v>0</v>
      </c>
      <c r="Z65" s="33">
        <f t="shared" si="20"/>
        <v>0</v>
      </c>
      <c r="AA65" s="31"/>
      <c r="AB65" s="31"/>
      <c r="AC65" s="35" t="str">
        <f t="shared" si="29"/>
        <v/>
      </c>
      <c r="AD65" s="35" t="str">
        <f t="shared" si="27"/>
        <v/>
      </c>
      <c r="AF65" s="7" t="str">
        <f t="shared" si="32"/>
        <v/>
      </c>
      <c r="AG65" s="7" t="str">
        <f t="shared" si="33"/>
        <v/>
      </c>
      <c r="AH65" s="7" t="str">
        <f t="shared" si="6"/>
        <v/>
      </c>
      <c r="AI65" s="7" t="str">
        <f t="shared" si="7"/>
        <v/>
      </c>
      <c r="AJ65" s="7" t="str">
        <f t="shared" si="21"/>
        <v/>
      </c>
      <c r="AK65" s="7" t="str">
        <f t="shared" si="22"/>
        <v/>
      </c>
      <c r="AL65" s="7" t="str">
        <f t="shared" si="34"/>
        <v/>
      </c>
      <c r="AM65" s="7" t="str">
        <f t="shared" si="35"/>
        <v/>
      </c>
      <c r="AN65" s="7" t="str">
        <f t="shared" si="36"/>
        <v/>
      </c>
      <c r="AO65" s="7" t="str">
        <f t="shared" si="37"/>
        <v/>
      </c>
      <c r="AP65" s="7" t="str">
        <f t="shared" si="38"/>
        <v/>
      </c>
      <c r="AQ65" s="2">
        <v>44317</v>
      </c>
      <c r="AR65" s="3" t="str">
        <f t="shared" si="0"/>
        <v>May-2021</v>
      </c>
      <c r="AS65" s="7">
        <v>17</v>
      </c>
      <c r="AT65" s="7">
        <f t="shared" si="30"/>
        <v>8</v>
      </c>
      <c r="AV65" s="8">
        <f t="shared" si="13"/>
        <v>0.1</v>
      </c>
      <c r="AY65" s="7">
        <f t="shared" si="1"/>
        <v>0</v>
      </c>
      <c r="AZ65" s="7">
        <f t="shared" si="2"/>
        <v>0</v>
      </c>
      <c r="BA65" s="7">
        <f t="shared" si="14"/>
        <v>0</v>
      </c>
      <c r="BF65" s="7">
        <f t="shared" si="23"/>
        <v>0</v>
      </c>
    </row>
    <row r="66" spans="2:58" ht="25.5" customHeight="1" x14ac:dyDescent="0.25">
      <c r="B66" s="34" t="str">
        <f t="shared" si="28"/>
        <v/>
      </c>
      <c r="C66" s="28" t="str">
        <f t="shared" si="24"/>
        <v/>
      </c>
      <c r="D66" s="34" t="str">
        <f t="shared" si="25"/>
        <v/>
      </c>
      <c r="E66" s="34" t="str">
        <f t="shared" si="15"/>
        <v/>
      </c>
      <c r="F66" s="34" t="str">
        <f t="shared" si="26"/>
        <v/>
      </c>
      <c r="G66" s="34" t="str">
        <f>IF(D66="","",IF(F66="YES",MROUND(ROUND(1.03*G65,0),100),IF(D66="TOTAL",SUM($G$15:G65),G65)))</f>
        <v/>
      </c>
      <c r="H66" s="34" t="str">
        <f>IF(D66="","",IF(D66="TOTAL",SUM($H$15:H65),(ROUND(G66*AK66/100,0))))</f>
        <v/>
      </c>
      <c r="I66" s="34" t="str">
        <f>IF(D66="","",IF(D66="TOTAL",SUM($I$15:I65),(ROUND(G66*AL66/100,0))))</f>
        <v/>
      </c>
      <c r="J66" s="75">
        <f t="shared" si="16"/>
        <v>0</v>
      </c>
      <c r="K66" s="75"/>
      <c r="L66" s="34" t="str">
        <f>IF(D66="","",IF(D66="TOTAL",SUM($L$15:L65),$P$4))</f>
        <v/>
      </c>
      <c r="M66" s="34" t="str">
        <f>IF(D66="","",IF(D66="TOTAL",SUM($M$15:M65),(ROUND(L66*AF66/100,0))))</f>
        <v/>
      </c>
      <c r="N66" s="34" t="str">
        <f>IF(D66="","",IF(D66="TOTAL",SUM($N$15:N65),(ROUND(L66*AG66/100,0))))</f>
        <v/>
      </c>
      <c r="O66" s="33">
        <f t="shared" si="17"/>
        <v>0</v>
      </c>
      <c r="P66" s="34" t="str">
        <f t="shared" si="31"/>
        <v/>
      </c>
      <c r="Q66" s="34" t="str">
        <f t="shared" si="31"/>
        <v/>
      </c>
      <c r="R66" s="34" t="str">
        <f t="shared" si="31"/>
        <v/>
      </c>
      <c r="S66" s="26"/>
      <c r="T66" s="33">
        <f t="shared" si="18"/>
        <v>0</v>
      </c>
      <c r="U66" s="62" t="str">
        <f>IF(D66="","",IF(D66="TOTAL",SUM($U$15:U65),IF($Z$5="REGULAR",BA66,AJ66+BF66)))</f>
        <v/>
      </c>
      <c r="V66" s="34" t="str">
        <f>IF(D66="","",IF(D66="TOTAL",SUM($V$15:V65),(ROUND(T66*AN66,0))))</f>
        <v/>
      </c>
      <c r="W66" s="26" t="str">
        <f>IF(D66="","",IF(E66="mar",$Z$2,IF(D66="TOTAL",SUM($W$15:W65),W65)))</f>
        <v/>
      </c>
      <c r="X66" s="33" t="str">
        <f>IF(D66="","",IF(D66="TOTAL",SUM($X$15:X65),(SUM(AH67:AI67))))</f>
        <v/>
      </c>
      <c r="Y66" s="33">
        <f t="shared" si="19"/>
        <v>0</v>
      </c>
      <c r="Z66" s="33">
        <f t="shared" si="20"/>
        <v>0</v>
      </c>
      <c r="AA66" s="31"/>
      <c r="AB66" s="31"/>
      <c r="AC66" s="35" t="str">
        <f t="shared" si="29"/>
        <v/>
      </c>
      <c r="AD66" s="35" t="str">
        <f t="shared" si="27"/>
        <v/>
      </c>
      <c r="AF66" s="7" t="str">
        <f t="shared" si="32"/>
        <v/>
      </c>
      <c r="AG66" s="7" t="str">
        <f t="shared" si="33"/>
        <v/>
      </c>
      <c r="AH66" s="7" t="str">
        <f t="shared" si="6"/>
        <v/>
      </c>
      <c r="AI66" s="7" t="str">
        <f t="shared" si="7"/>
        <v/>
      </c>
      <c r="AJ66" s="7" t="str">
        <f t="shared" si="21"/>
        <v/>
      </c>
      <c r="AK66" s="7" t="str">
        <f t="shared" si="22"/>
        <v/>
      </c>
      <c r="AL66" s="7" t="str">
        <f t="shared" si="34"/>
        <v/>
      </c>
      <c r="AM66" s="7" t="str">
        <f t="shared" si="35"/>
        <v/>
      </c>
      <c r="AN66" s="7" t="str">
        <f t="shared" si="36"/>
        <v/>
      </c>
      <c r="AO66" s="7" t="str">
        <f t="shared" si="37"/>
        <v/>
      </c>
      <c r="AP66" s="7" t="str">
        <f t="shared" si="38"/>
        <v/>
      </c>
      <c r="AQ66" s="2">
        <v>44348</v>
      </c>
      <c r="AR66" s="3" t="str">
        <f t="shared" si="0"/>
        <v>Jun-2021</v>
      </c>
      <c r="AS66" s="7">
        <v>17</v>
      </c>
      <c r="AT66" s="7">
        <f t="shared" si="30"/>
        <v>8</v>
      </c>
      <c r="AV66" s="8">
        <f t="shared" si="13"/>
        <v>0.1</v>
      </c>
      <c r="AY66" s="7">
        <f t="shared" si="1"/>
        <v>0</v>
      </c>
      <c r="AZ66" s="7">
        <f t="shared" si="2"/>
        <v>0</v>
      </c>
      <c r="BA66" s="7">
        <f t="shared" si="14"/>
        <v>0</v>
      </c>
      <c r="BF66" s="7">
        <f t="shared" si="23"/>
        <v>0</v>
      </c>
    </row>
    <row r="67" spans="2:58" ht="25.5" customHeight="1" x14ac:dyDescent="0.25">
      <c r="B67" s="34" t="str">
        <f t="shared" si="28"/>
        <v/>
      </c>
      <c r="C67" s="28" t="str">
        <f t="shared" si="24"/>
        <v/>
      </c>
      <c r="D67" s="34" t="str">
        <f t="shared" si="25"/>
        <v/>
      </c>
      <c r="E67" s="34" t="str">
        <f t="shared" si="15"/>
        <v/>
      </c>
      <c r="F67" s="34" t="str">
        <f t="shared" si="26"/>
        <v/>
      </c>
      <c r="G67" s="34" t="str">
        <f>IF(D67="","",IF(F67="YES",MROUND(ROUND(1.03*G66,0),100),IF(D67="TOTAL",SUM($G$15:G66),G66)))</f>
        <v/>
      </c>
      <c r="H67" s="34" t="str">
        <f>IF(D67="","",IF(D67="TOTAL",SUM($H$15:H66),(ROUND(G67*AK67/100,0))))</f>
        <v/>
      </c>
      <c r="I67" s="34" t="str">
        <f>IF(D67="","",IF(D67="TOTAL",SUM($I$15:I66),(ROUND(G67*AL67/100,0))))</f>
        <v/>
      </c>
      <c r="J67" s="75">
        <f t="shared" si="16"/>
        <v>0</v>
      </c>
      <c r="K67" s="75"/>
      <c r="L67" s="34" t="str">
        <f>IF(D67="","",IF(D67="TOTAL",SUM($L$15:L66),$P$4))</f>
        <v/>
      </c>
      <c r="M67" s="34" t="str">
        <f>IF(D67="","",IF(D67="TOTAL",SUM($M$15:M66),(ROUND(L67*AF67/100,0))))</f>
        <v/>
      </c>
      <c r="N67" s="34" t="str">
        <f>IF(D67="","",IF(D67="TOTAL",SUM($N$15:N66),(ROUND(L67*AG67/100,0))))</f>
        <v/>
      </c>
      <c r="O67" s="33">
        <f t="shared" si="17"/>
        <v>0</v>
      </c>
      <c r="P67" s="34" t="str">
        <f t="shared" si="31"/>
        <v/>
      </c>
      <c r="Q67" s="34" t="str">
        <f t="shared" si="31"/>
        <v/>
      </c>
      <c r="R67" s="34" t="str">
        <f t="shared" si="31"/>
        <v/>
      </c>
      <c r="S67" s="26"/>
      <c r="T67" s="33">
        <f t="shared" si="18"/>
        <v>0</v>
      </c>
      <c r="U67" s="62" t="str">
        <f>IF(D67="","",IF(D67="TOTAL",SUM($U$15:U66),IF($Z$5="REGULAR",BA67,AJ67+BF67)))</f>
        <v/>
      </c>
      <c r="V67" s="34" t="str">
        <f>IF(D67="","",IF(D67="TOTAL",SUM($V$15:V66),(ROUND(T67*AN67,0))))</f>
        <v/>
      </c>
      <c r="W67" s="26" t="str">
        <f>IF(D67="","",IF(E67="mar",$Z$2,IF(D67="TOTAL",SUM($W$15:W66),W66)))</f>
        <v/>
      </c>
      <c r="X67" s="33" t="str">
        <f>IF(D67="","",IF(D67="TOTAL",SUM($X$15:X66),(SUM(AH68:AI68))))</f>
        <v/>
      </c>
      <c r="Y67" s="33">
        <f t="shared" si="19"/>
        <v>0</v>
      </c>
      <c r="Z67" s="33">
        <f t="shared" si="20"/>
        <v>0</v>
      </c>
      <c r="AA67" s="31"/>
      <c r="AB67" s="31"/>
      <c r="AC67" s="35" t="str">
        <f t="shared" si="29"/>
        <v/>
      </c>
      <c r="AD67" s="35" t="str">
        <f t="shared" si="27"/>
        <v/>
      </c>
      <c r="AF67" s="7" t="str">
        <f t="shared" si="32"/>
        <v/>
      </c>
      <c r="AG67" s="7" t="str">
        <f t="shared" si="33"/>
        <v/>
      </c>
      <c r="AH67" s="7" t="str">
        <f t="shared" si="6"/>
        <v/>
      </c>
      <c r="AI67" s="7" t="str">
        <f t="shared" si="7"/>
        <v/>
      </c>
      <c r="AJ67" s="7" t="str">
        <f t="shared" si="21"/>
        <v/>
      </c>
      <c r="AK67" s="7" t="str">
        <f t="shared" si="22"/>
        <v/>
      </c>
      <c r="AL67" s="7" t="str">
        <f t="shared" si="34"/>
        <v/>
      </c>
      <c r="AM67" s="7" t="str">
        <f t="shared" si="35"/>
        <v/>
      </c>
      <c r="AN67" s="7" t="str">
        <f t="shared" si="36"/>
        <v/>
      </c>
      <c r="AO67" s="7" t="str">
        <f t="shared" si="37"/>
        <v/>
      </c>
      <c r="AP67" s="7" t="str">
        <f t="shared" si="38"/>
        <v/>
      </c>
      <c r="AQ67" s="2">
        <v>44378</v>
      </c>
      <c r="AR67" s="3" t="str">
        <f t="shared" si="0"/>
        <v>Jul-2021</v>
      </c>
      <c r="AS67" s="7">
        <v>31</v>
      </c>
      <c r="AT67" s="7">
        <f>W5</f>
        <v>9</v>
      </c>
      <c r="AV67" s="8">
        <f t="shared" si="13"/>
        <v>0.1</v>
      </c>
      <c r="AY67" s="7">
        <f t="shared" si="1"/>
        <v>0</v>
      </c>
      <c r="AZ67" s="7">
        <f>IF($Z$5="REGULAR",$W$5,0)</f>
        <v>0</v>
      </c>
      <c r="BA67" s="7">
        <f t="shared" si="14"/>
        <v>0</v>
      </c>
      <c r="BF67" s="7">
        <f t="shared" si="23"/>
        <v>0</v>
      </c>
    </row>
    <row r="68" spans="2:58" ht="25.5" customHeight="1" x14ac:dyDescent="0.25">
      <c r="B68" s="34" t="str">
        <f t="shared" si="28"/>
        <v/>
      </c>
      <c r="C68" s="28" t="str">
        <f t="shared" si="24"/>
        <v/>
      </c>
      <c r="D68" s="34" t="str">
        <f t="shared" si="25"/>
        <v/>
      </c>
      <c r="E68" s="34" t="str">
        <f t="shared" si="15"/>
        <v/>
      </c>
      <c r="F68" s="34" t="str">
        <f t="shared" si="26"/>
        <v/>
      </c>
      <c r="G68" s="34" t="str">
        <f>IF(D68="","",IF(F68="YES",MROUND(ROUND(1.03*G67,0),100),IF(D68="TOTAL",SUM($G$15:G67),G67)))</f>
        <v/>
      </c>
      <c r="H68" s="34" t="str">
        <f>IF(D68="","",IF(D68="TOTAL",SUM($H$15:H67),(ROUND(G68*AK68/100,0))))</f>
        <v/>
      </c>
      <c r="I68" s="34" t="str">
        <f>IF(D68="","",IF(D68="TOTAL",SUM($I$15:I67),(ROUND(G68*AL68/100,0))))</f>
        <v/>
      </c>
      <c r="J68" s="75">
        <f t="shared" si="16"/>
        <v>0</v>
      </c>
      <c r="K68" s="75"/>
      <c r="L68" s="34" t="str">
        <f>IF(D68="","",IF(D68="TOTAL",SUM($L$15:L67),$P$4))</f>
        <v/>
      </c>
      <c r="M68" s="34" t="str">
        <f>IF(D68="","",IF(D68="TOTAL",SUM($M$15:M67),(ROUND(L68*AF68/100,0))))</f>
        <v/>
      </c>
      <c r="N68" s="34" t="str">
        <f>IF(D68="","",IF(D68="TOTAL",SUM($N$15:N67),(ROUND(L68*AG68/100,0))))</f>
        <v/>
      </c>
      <c r="O68" s="33">
        <f t="shared" si="17"/>
        <v>0</v>
      </c>
      <c r="P68" s="34" t="str">
        <f t="shared" si="31"/>
        <v/>
      </c>
      <c r="Q68" s="34" t="str">
        <f t="shared" si="31"/>
        <v/>
      </c>
      <c r="R68" s="34" t="str">
        <f t="shared" si="31"/>
        <v/>
      </c>
      <c r="S68" s="26"/>
      <c r="T68" s="33">
        <f t="shared" si="18"/>
        <v>0</v>
      </c>
      <c r="U68" s="62" t="str">
        <f>IF(D68="","",IF(D68="TOTAL",SUM($U$15:U67),IF($Z$5="REGULAR",BA68,AJ68+BF68)))</f>
        <v/>
      </c>
      <c r="V68" s="34" t="str">
        <f>IF(D68="","",IF(D68="TOTAL",SUM($V$15:V67),(ROUND(T68*AN68,0))))</f>
        <v/>
      </c>
      <c r="W68" s="26" t="str">
        <f>IF(D68="","",IF(E68="mar",$Z$2,IF(D68="TOTAL",SUM($W$15:W67),W67)))</f>
        <v/>
      </c>
      <c r="X68" s="33" t="str">
        <f>IF(D68="","",IF(D68="TOTAL",SUM($X$15:X67),(SUM(AH69:AI69))))</f>
        <v/>
      </c>
      <c r="Y68" s="33">
        <f t="shared" si="19"/>
        <v>0</v>
      </c>
      <c r="Z68" s="33">
        <f t="shared" si="20"/>
        <v>0</v>
      </c>
      <c r="AA68" s="31"/>
      <c r="AB68" s="31"/>
      <c r="AC68" s="35" t="str">
        <f t="shared" si="29"/>
        <v/>
      </c>
      <c r="AD68" s="35" t="str">
        <f t="shared" si="27"/>
        <v/>
      </c>
      <c r="AF68" s="7" t="str">
        <f t="shared" si="32"/>
        <v/>
      </c>
      <c r="AG68" s="7" t="str">
        <f t="shared" si="33"/>
        <v/>
      </c>
      <c r="AH68" s="7" t="str">
        <f t="shared" si="6"/>
        <v/>
      </c>
      <c r="AI68" s="7" t="str">
        <f t="shared" si="7"/>
        <v/>
      </c>
      <c r="AJ68" s="7" t="str">
        <f t="shared" si="21"/>
        <v/>
      </c>
      <c r="AK68" s="7" t="str">
        <f t="shared" si="22"/>
        <v/>
      </c>
      <c r="AL68" s="7" t="str">
        <f t="shared" si="34"/>
        <v/>
      </c>
      <c r="AM68" s="7" t="str">
        <f t="shared" si="35"/>
        <v/>
      </c>
      <c r="AN68" s="7" t="str">
        <f t="shared" si="36"/>
        <v/>
      </c>
      <c r="AO68" s="7" t="str">
        <f t="shared" si="37"/>
        <v/>
      </c>
      <c r="AP68" s="7" t="str">
        <f t="shared" si="38"/>
        <v/>
      </c>
      <c r="AQ68" s="2">
        <v>44409</v>
      </c>
      <c r="AR68" s="3" t="str">
        <f t="shared" si="0"/>
        <v>Aug-2021</v>
      </c>
      <c r="AS68" s="7">
        <v>31</v>
      </c>
      <c r="AT68" s="7">
        <f>AT67</f>
        <v>9</v>
      </c>
      <c r="AV68" s="8">
        <f t="shared" si="13"/>
        <v>0.1</v>
      </c>
      <c r="AY68" s="7">
        <f t="shared" si="1"/>
        <v>0</v>
      </c>
      <c r="AZ68" s="7">
        <f t="shared" ref="AZ68:AZ121" si="39">IF($Z$5="REGULAR",$W$5,0)</f>
        <v>0</v>
      </c>
      <c r="BA68" s="7">
        <f t="shared" si="14"/>
        <v>0</v>
      </c>
      <c r="BF68" s="7">
        <f t="shared" si="23"/>
        <v>0</v>
      </c>
    </row>
    <row r="69" spans="2:58" ht="25.5" customHeight="1" x14ac:dyDescent="0.25">
      <c r="B69" s="34" t="str">
        <f t="shared" si="28"/>
        <v/>
      </c>
      <c r="C69" s="28" t="str">
        <f t="shared" si="24"/>
        <v/>
      </c>
      <c r="D69" s="34" t="str">
        <f t="shared" si="25"/>
        <v/>
      </c>
      <c r="E69" s="34" t="str">
        <f t="shared" si="15"/>
        <v/>
      </c>
      <c r="F69" s="34" t="str">
        <f t="shared" si="26"/>
        <v/>
      </c>
      <c r="G69" s="34" t="str">
        <f>IF(D69="","",IF(F69="YES",MROUND(ROUND(1.03*G68,0),100),IF(D69="TOTAL",SUM($G$15:G68),G68)))</f>
        <v/>
      </c>
      <c r="H69" s="34" t="str">
        <f>IF(D69="","",IF(D69="TOTAL",SUM($H$15:H68),(ROUND(G69*AK69/100,0))))</f>
        <v/>
      </c>
      <c r="I69" s="34" t="str">
        <f>IF(D69="","",IF(D69="TOTAL",SUM($I$15:I68),(ROUND(G69*AL69/100,0))))</f>
        <v/>
      </c>
      <c r="J69" s="75">
        <f t="shared" si="16"/>
        <v>0</v>
      </c>
      <c r="K69" s="75"/>
      <c r="L69" s="34" t="str">
        <f>IF(D69="","",IF(D69="TOTAL",SUM($L$15:L68),$P$4))</f>
        <v/>
      </c>
      <c r="M69" s="34" t="str">
        <f>IF(D69="","",IF(D69="TOTAL",SUM($M$15:M68),(ROUND(L69*AF69/100,0))))</f>
        <v/>
      </c>
      <c r="N69" s="34" t="str">
        <f>IF(D69="","",IF(D69="TOTAL",SUM($N$15:N68),(ROUND(L69*AG69/100,0))))</f>
        <v/>
      </c>
      <c r="O69" s="33">
        <f t="shared" si="17"/>
        <v>0</v>
      </c>
      <c r="P69" s="34" t="str">
        <f t="shared" si="31"/>
        <v/>
      </c>
      <c r="Q69" s="34" t="str">
        <f t="shared" si="31"/>
        <v/>
      </c>
      <c r="R69" s="34" t="str">
        <f t="shared" si="31"/>
        <v/>
      </c>
      <c r="S69" s="26"/>
      <c r="T69" s="33">
        <f t="shared" si="18"/>
        <v>0</v>
      </c>
      <c r="U69" s="62" t="str">
        <f>IF(D69="","",IF(D69="TOTAL",SUM($U$15:U68),IF($Z$5="REGULAR",BA69,AJ69+BF69)))</f>
        <v/>
      </c>
      <c r="V69" s="34" t="str">
        <f>IF(D69="","",IF(D69="TOTAL",SUM($V$15:V68),(ROUND(T69*AN69,0))))</f>
        <v/>
      </c>
      <c r="W69" s="26" t="str">
        <f>IF(D69="","",IF(E69="mar",$Z$2,IF(D69="TOTAL",SUM($W$15:W68),W68)))</f>
        <v/>
      </c>
      <c r="X69" s="33" t="str">
        <f>IF(D69="","",IF(D69="TOTAL",SUM($X$15:X68),(SUM(AH70:AI70))))</f>
        <v/>
      </c>
      <c r="Y69" s="33">
        <f t="shared" si="19"/>
        <v>0</v>
      </c>
      <c r="Z69" s="33">
        <f t="shared" si="20"/>
        <v>0</v>
      </c>
      <c r="AA69" s="31"/>
      <c r="AB69" s="31"/>
      <c r="AC69" s="35" t="str">
        <f t="shared" si="29"/>
        <v/>
      </c>
      <c r="AD69" s="35" t="str">
        <f t="shared" si="27"/>
        <v/>
      </c>
      <c r="AF69" s="7" t="str">
        <f t="shared" si="32"/>
        <v/>
      </c>
      <c r="AG69" s="7" t="str">
        <f t="shared" si="33"/>
        <v/>
      </c>
      <c r="AH69" s="7" t="str">
        <f t="shared" si="6"/>
        <v/>
      </c>
      <c r="AI69" s="7" t="str">
        <f t="shared" si="7"/>
        <v/>
      </c>
      <c r="AJ69" s="7" t="str">
        <f t="shared" si="21"/>
        <v/>
      </c>
      <c r="AK69" s="7" t="str">
        <f t="shared" si="22"/>
        <v/>
      </c>
      <c r="AL69" s="7" t="str">
        <f t="shared" si="34"/>
        <v/>
      </c>
      <c r="AM69" s="7" t="str">
        <f t="shared" si="35"/>
        <v/>
      </c>
      <c r="AN69" s="7" t="str">
        <f t="shared" si="36"/>
        <v/>
      </c>
      <c r="AO69" s="7" t="str">
        <f t="shared" si="37"/>
        <v/>
      </c>
      <c r="AP69" s="7" t="str">
        <f t="shared" si="38"/>
        <v/>
      </c>
      <c r="AQ69" s="2">
        <v>44440</v>
      </c>
      <c r="AR69" s="3" t="str">
        <f t="shared" si="0"/>
        <v>Sep-2021</v>
      </c>
      <c r="AS69" s="7">
        <v>31</v>
      </c>
      <c r="AT69" s="7">
        <f t="shared" ref="AT69:AT133" si="40">AT68</f>
        <v>9</v>
      </c>
      <c r="AV69" s="8">
        <f t="shared" si="13"/>
        <v>0.1</v>
      </c>
      <c r="AY69" s="7">
        <f t="shared" si="1"/>
        <v>0</v>
      </c>
      <c r="AZ69" s="7">
        <f t="shared" si="39"/>
        <v>0</v>
      </c>
      <c r="BA69" s="7">
        <f t="shared" si="14"/>
        <v>0</v>
      </c>
      <c r="BF69" s="7">
        <f t="shared" si="23"/>
        <v>0</v>
      </c>
    </row>
    <row r="70" spans="2:58" ht="25.5" customHeight="1" x14ac:dyDescent="0.25">
      <c r="B70" s="34" t="str">
        <f t="shared" si="28"/>
        <v/>
      </c>
      <c r="C70" s="28" t="str">
        <f t="shared" si="24"/>
        <v/>
      </c>
      <c r="D70" s="34" t="str">
        <f t="shared" si="25"/>
        <v/>
      </c>
      <c r="E70" s="34" t="str">
        <f t="shared" si="15"/>
        <v/>
      </c>
      <c r="F70" s="34" t="str">
        <f t="shared" si="26"/>
        <v/>
      </c>
      <c r="G70" s="34" t="str">
        <f>IF(D70="","",IF(F70="YES",MROUND(ROUND(1.03*G69,0),100),IF(D70="TOTAL",SUM($G$15:G69),G69)))</f>
        <v/>
      </c>
      <c r="H70" s="34" t="str">
        <f>IF(D70="","",IF(D70="TOTAL",SUM($H$15:H69),(ROUND(G70*AK70/100,0))))</f>
        <v/>
      </c>
      <c r="I70" s="34" t="str">
        <f>IF(D70="","",IF(D70="TOTAL",SUM($I$15:I69),(ROUND(G70*AL70/100,0))))</f>
        <v/>
      </c>
      <c r="J70" s="75">
        <f t="shared" si="16"/>
        <v>0</v>
      </c>
      <c r="K70" s="75"/>
      <c r="L70" s="34" t="str">
        <f>IF(D70="","",IF(D70="TOTAL",SUM($L$15:L69),$P$4))</f>
        <v/>
      </c>
      <c r="M70" s="34" t="str">
        <f>IF(D70="","",IF(D70="TOTAL",SUM($M$15:M69),(ROUND(L70*AF70/100,0))))</f>
        <v/>
      </c>
      <c r="N70" s="34" t="str">
        <f>IF(D70="","",IF(D70="TOTAL",SUM($N$15:N69),(ROUND(L70*AG70/100,0))))</f>
        <v/>
      </c>
      <c r="O70" s="33">
        <f t="shared" si="17"/>
        <v>0</v>
      </c>
      <c r="P70" s="34" t="str">
        <f t="shared" si="31"/>
        <v/>
      </c>
      <c r="Q70" s="34" t="str">
        <f t="shared" si="31"/>
        <v/>
      </c>
      <c r="R70" s="34" t="str">
        <f t="shared" si="31"/>
        <v/>
      </c>
      <c r="S70" s="26"/>
      <c r="T70" s="33">
        <f t="shared" si="18"/>
        <v>0</v>
      </c>
      <c r="U70" s="62" t="str">
        <f>IF(D70="","",IF(D70="TOTAL",SUM($U$15:U69),IF($Z$5="REGULAR",BA70,AJ70+BF70)))</f>
        <v/>
      </c>
      <c r="V70" s="34" t="str">
        <f>IF(D70="","",IF(D70="TOTAL",SUM($V$15:V69),(ROUND(T70*AN70,0))))</f>
        <v/>
      </c>
      <c r="W70" s="26" t="str">
        <f>IF(D70="","",IF(E70="mar",$Z$2,IF(D70="TOTAL",SUM($W$15:W69),W69)))</f>
        <v/>
      </c>
      <c r="X70" s="33" t="str">
        <f>IF(D70="","",IF(D70="TOTAL",SUM($X$15:X69),(SUM(AH71:AI71))))</f>
        <v/>
      </c>
      <c r="Y70" s="33">
        <f t="shared" si="19"/>
        <v>0</v>
      </c>
      <c r="Z70" s="33">
        <f t="shared" si="20"/>
        <v>0</v>
      </c>
      <c r="AA70" s="31"/>
      <c r="AB70" s="31"/>
      <c r="AC70" s="35" t="str">
        <f t="shared" si="29"/>
        <v/>
      </c>
      <c r="AD70" s="35" t="str">
        <f t="shared" si="27"/>
        <v/>
      </c>
      <c r="AF70" s="7" t="str">
        <f t="shared" si="32"/>
        <v/>
      </c>
      <c r="AG70" s="7" t="str">
        <f t="shared" si="33"/>
        <v/>
      </c>
      <c r="AH70" s="7" t="str">
        <f t="shared" si="6"/>
        <v/>
      </c>
      <c r="AI70" s="7" t="str">
        <f t="shared" si="7"/>
        <v/>
      </c>
      <c r="AJ70" s="7" t="str">
        <f t="shared" si="21"/>
        <v/>
      </c>
      <c r="AK70" s="7" t="str">
        <f t="shared" si="22"/>
        <v/>
      </c>
      <c r="AL70" s="7" t="str">
        <f t="shared" si="34"/>
        <v/>
      </c>
      <c r="AM70" s="7" t="str">
        <f t="shared" si="35"/>
        <v/>
      </c>
      <c r="AN70" s="7" t="str">
        <f t="shared" si="36"/>
        <v/>
      </c>
      <c r="AO70" s="7" t="str">
        <f t="shared" si="37"/>
        <v/>
      </c>
      <c r="AP70" s="7" t="str">
        <f t="shared" si="38"/>
        <v/>
      </c>
      <c r="AQ70" s="2">
        <v>44470</v>
      </c>
      <c r="AR70" s="3" t="str">
        <f t="shared" si="0"/>
        <v>Oct-2021</v>
      </c>
      <c r="AS70" s="7">
        <v>31</v>
      </c>
      <c r="AT70" s="7">
        <f t="shared" si="40"/>
        <v>9</v>
      </c>
      <c r="AV70" s="8">
        <f t="shared" si="13"/>
        <v>0.1</v>
      </c>
      <c r="AY70" s="7">
        <f t="shared" si="1"/>
        <v>0</v>
      </c>
      <c r="AZ70" s="7">
        <f t="shared" si="39"/>
        <v>0</v>
      </c>
      <c r="BA70" s="7">
        <f t="shared" si="14"/>
        <v>0</v>
      </c>
      <c r="BF70" s="7">
        <f t="shared" si="23"/>
        <v>0</v>
      </c>
    </row>
    <row r="71" spans="2:58" ht="25.5" customHeight="1" x14ac:dyDescent="0.25">
      <c r="B71" s="34" t="str">
        <f t="shared" si="28"/>
        <v/>
      </c>
      <c r="C71" s="28" t="str">
        <f t="shared" si="24"/>
        <v/>
      </c>
      <c r="D71" s="34" t="str">
        <f t="shared" si="25"/>
        <v/>
      </c>
      <c r="E71" s="34" t="str">
        <f t="shared" si="15"/>
        <v/>
      </c>
      <c r="F71" s="34" t="str">
        <f t="shared" si="26"/>
        <v/>
      </c>
      <c r="G71" s="34" t="str">
        <f>IF(D71="","",IF(F71="YES",MROUND(ROUND(1.03*G70,0),100),IF(D71="TOTAL",SUM($G$15:G70),G70)))</f>
        <v/>
      </c>
      <c r="H71" s="34" t="str">
        <f>IF(D71="","",IF(D71="TOTAL",SUM($H$15:H70),(ROUND(G71*AK71/100,0))))</f>
        <v/>
      </c>
      <c r="I71" s="34" t="str">
        <f>IF(D71="","",IF(D71="TOTAL",SUM($I$15:I70),(ROUND(G71*AL71/100,0))))</f>
        <v/>
      </c>
      <c r="J71" s="75">
        <f t="shared" si="16"/>
        <v>0</v>
      </c>
      <c r="K71" s="75"/>
      <c r="L71" s="34" t="str">
        <f>IF(D71="","",IF(D71="TOTAL",SUM($L$15:L70),$P$4))</f>
        <v/>
      </c>
      <c r="M71" s="34" t="str">
        <f>IF(D71="","",IF(D71="TOTAL",SUM($M$15:M70),(ROUND(L71*AF71/100,0))))</f>
        <v/>
      </c>
      <c r="N71" s="34" t="str">
        <f>IF(D71="","",IF(D71="TOTAL",SUM($N$15:N70),(ROUND(L71*AG71/100,0))))</f>
        <v/>
      </c>
      <c r="O71" s="33">
        <f t="shared" si="17"/>
        <v>0</v>
      </c>
      <c r="P71" s="34" t="str">
        <f t="shared" si="31"/>
        <v/>
      </c>
      <c r="Q71" s="34" t="str">
        <f t="shared" si="31"/>
        <v/>
      </c>
      <c r="R71" s="34" t="str">
        <f t="shared" si="31"/>
        <v/>
      </c>
      <c r="S71" s="26"/>
      <c r="T71" s="33">
        <f t="shared" si="18"/>
        <v>0</v>
      </c>
      <c r="U71" s="62" t="str">
        <f>IF(D71="","",IF(D71="TOTAL",SUM($U$15:U70),IF($Z$5="REGULAR",BA71,AJ71+BF71)))</f>
        <v/>
      </c>
      <c r="V71" s="34" t="str">
        <f>IF(D71="","",IF(D71="TOTAL",SUM($V$15:V70),(ROUND(T71*AN71,0))))</f>
        <v/>
      </c>
      <c r="W71" s="26" t="str">
        <f>IF(D71="","",IF(E71="mar",$Z$2,IF(D71="TOTAL",SUM($W$15:W70),W70)))</f>
        <v/>
      </c>
      <c r="X71" s="33" t="str">
        <f>IF(D71="","",IF(D71="TOTAL",SUM($X$15:X70),(SUM(AH72:AI72))))</f>
        <v/>
      </c>
      <c r="Y71" s="33">
        <f t="shared" si="19"/>
        <v>0</v>
      </c>
      <c r="Z71" s="33">
        <f t="shared" si="20"/>
        <v>0</v>
      </c>
      <c r="AA71" s="31"/>
      <c r="AB71" s="31"/>
      <c r="AC71" s="35" t="str">
        <f t="shared" si="29"/>
        <v/>
      </c>
      <c r="AD71" s="35" t="str">
        <f t="shared" si="27"/>
        <v/>
      </c>
      <c r="AF71" s="7" t="str">
        <f t="shared" si="32"/>
        <v/>
      </c>
      <c r="AG71" s="7" t="str">
        <f t="shared" si="33"/>
        <v/>
      </c>
      <c r="AH71" s="7" t="str">
        <f t="shared" si="6"/>
        <v/>
      </c>
      <c r="AI71" s="7" t="str">
        <f t="shared" si="7"/>
        <v/>
      </c>
      <c r="AJ71" s="7" t="str">
        <f t="shared" si="21"/>
        <v/>
      </c>
      <c r="AK71" s="7" t="str">
        <f t="shared" si="22"/>
        <v/>
      </c>
      <c r="AL71" s="7" t="str">
        <f t="shared" si="34"/>
        <v/>
      </c>
      <c r="AM71" s="7" t="str">
        <f t="shared" si="35"/>
        <v/>
      </c>
      <c r="AN71" s="7" t="str">
        <f t="shared" si="36"/>
        <v/>
      </c>
      <c r="AO71" s="7" t="str">
        <f t="shared" si="37"/>
        <v/>
      </c>
      <c r="AP71" s="7" t="str">
        <f t="shared" si="38"/>
        <v/>
      </c>
      <c r="AQ71" s="2">
        <v>44501</v>
      </c>
      <c r="AR71" s="3" t="str">
        <f t="shared" si="0"/>
        <v>Nov-2021</v>
      </c>
      <c r="AS71" s="7">
        <v>31</v>
      </c>
      <c r="AT71" s="7">
        <f t="shared" si="40"/>
        <v>9</v>
      </c>
      <c r="AV71" s="8">
        <f t="shared" si="13"/>
        <v>0.1</v>
      </c>
      <c r="AY71" s="7">
        <f t="shared" si="1"/>
        <v>0</v>
      </c>
      <c r="AZ71" s="7">
        <f t="shared" si="39"/>
        <v>0</v>
      </c>
      <c r="BA71" s="7">
        <f t="shared" si="14"/>
        <v>0</v>
      </c>
      <c r="BF71" s="7">
        <f t="shared" si="23"/>
        <v>0</v>
      </c>
    </row>
    <row r="72" spans="2:58" ht="25.5" customHeight="1" x14ac:dyDescent="0.25">
      <c r="B72" s="34" t="str">
        <f t="shared" si="28"/>
        <v/>
      </c>
      <c r="C72" s="28" t="str">
        <f t="shared" si="24"/>
        <v/>
      </c>
      <c r="D72" s="34" t="str">
        <f t="shared" si="25"/>
        <v/>
      </c>
      <c r="E72" s="34" t="str">
        <f t="shared" si="15"/>
        <v/>
      </c>
      <c r="F72" s="34" t="str">
        <f t="shared" si="26"/>
        <v/>
      </c>
      <c r="G72" s="34" t="str">
        <f>IF(D72="","",IF(F72="YES",MROUND(ROUND(1.03*G71,0),100),IF(D72="TOTAL",SUM($G$15:G71),G71)))</f>
        <v/>
      </c>
      <c r="H72" s="34" t="str">
        <f>IF(D72="","",IF(D72="TOTAL",SUM($H$15:H71),(ROUND(G72*AK72/100,0))))</f>
        <v/>
      </c>
      <c r="I72" s="34" t="str">
        <f>IF(D72="","",IF(D72="TOTAL",SUM($I$15:I71),(ROUND(G72*AL72/100,0))))</f>
        <v/>
      </c>
      <c r="J72" s="75">
        <f t="shared" si="16"/>
        <v>0</v>
      </c>
      <c r="K72" s="75"/>
      <c r="L72" s="34" t="str">
        <f>IF(D72="","",IF(D72="TOTAL",SUM($L$15:L71),$P$4))</f>
        <v/>
      </c>
      <c r="M72" s="34" t="str">
        <f>IF(D72="","",IF(D72="TOTAL",SUM($M$15:M71),(ROUND(L72*AF72/100,0))))</f>
        <v/>
      </c>
      <c r="N72" s="34" t="str">
        <f>IF(D72="","",IF(D72="TOTAL",SUM($N$15:N71),(ROUND(L72*AG72/100,0))))</f>
        <v/>
      </c>
      <c r="O72" s="33">
        <f t="shared" si="17"/>
        <v>0</v>
      </c>
      <c r="P72" s="34" t="str">
        <f t="shared" si="31"/>
        <v/>
      </c>
      <c r="Q72" s="34" t="str">
        <f t="shared" si="31"/>
        <v/>
      </c>
      <c r="R72" s="34" t="str">
        <f t="shared" si="31"/>
        <v/>
      </c>
      <c r="S72" s="26"/>
      <c r="T72" s="33">
        <f t="shared" si="18"/>
        <v>0</v>
      </c>
      <c r="U72" s="62" t="str">
        <f>IF(D72="","",IF(D72="TOTAL",SUM($U$15:U71),IF($Z$5="REGULAR",BA72,AJ72+BF72)))</f>
        <v/>
      </c>
      <c r="V72" s="34" t="str">
        <f>IF(D72="","",IF(D72="TOTAL",SUM($V$15:V71),(ROUND(T72*AN72,0))))</f>
        <v/>
      </c>
      <c r="W72" s="26" t="str">
        <f>IF(D72="","",IF(E72="mar",$Z$2,IF(D72="TOTAL",SUM($W$15:W71),W71)))</f>
        <v/>
      </c>
      <c r="X72" s="33" t="str">
        <f>IF(D72="","",IF(D72="TOTAL",SUM($X$15:X71),(SUM(AH73:AI73))))</f>
        <v/>
      </c>
      <c r="Y72" s="33">
        <f t="shared" si="19"/>
        <v>0</v>
      </c>
      <c r="Z72" s="33">
        <f t="shared" si="20"/>
        <v>0</v>
      </c>
      <c r="AA72" s="31"/>
      <c r="AB72" s="31"/>
      <c r="AC72" s="35" t="str">
        <f t="shared" si="29"/>
        <v/>
      </c>
      <c r="AD72" s="35" t="str">
        <f t="shared" si="27"/>
        <v/>
      </c>
      <c r="AF72" s="7" t="str">
        <f t="shared" si="32"/>
        <v/>
      </c>
      <c r="AG72" s="7" t="str">
        <f t="shared" si="33"/>
        <v/>
      </c>
      <c r="AH72" s="7" t="str">
        <f t="shared" si="6"/>
        <v/>
      </c>
      <c r="AI72" s="7" t="str">
        <f t="shared" si="7"/>
        <v/>
      </c>
      <c r="AJ72" s="7" t="str">
        <f t="shared" si="21"/>
        <v/>
      </c>
      <c r="AK72" s="7" t="str">
        <f t="shared" si="22"/>
        <v/>
      </c>
      <c r="AL72" s="7" t="str">
        <f t="shared" si="34"/>
        <v/>
      </c>
      <c r="AM72" s="7" t="str">
        <f t="shared" si="35"/>
        <v/>
      </c>
      <c r="AN72" s="7" t="str">
        <f t="shared" si="36"/>
        <v/>
      </c>
      <c r="AO72" s="7" t="str">
        <f t="shared" si="37"/>
        <v/>
      </c>
      <c r="AP72" s="7" t="str">
        <f t="shared" si="38"/>
        <v/>
      </c>
      <c r="AQ72" s="2">
        <v>44531</v>
      </c>
      <c r="AR72" s="3" t="str">
        <f t="shared" si="0"/>
        <v>Dec-2021</v>
      </c>
      <c r="AS72" s="7">
        <v>31</v>
      </c>
      <c r="AT72" s="7">
        <f t="shared" si="40"/>
        <v>9</v>
      </c>
      <c r="AV72" s="8">
        <f t="shared" si="13"/>
        <v>0.1</v>
      </c>
      <c r="AY72" s="7">
        <f t="shared" si="1"/>
        <v>0</v>
      </c>
      <c r="AZ72" s="7">
        <f t="shared" si="39"/>
        <v>0</v>
      </c>
      <c r="BA72" s="7">
        <f t="shared" si="14"/>
        <v>0</v>
      </c>
      <c r="BF72" s="7">
        <f t="shared" si="23"/>
        <v>0</v>
      </c>
    </row>
    <row r="73" spans="2:58" ht="25.5" customHeight="1" x14ac:dyDescent="0.25">
      <c r="B73" s="34" t="str">
        <f t="shared" si="28"/>
        <v/>
      </c>
      <c r="C73" s="28" t="str">
        <f t="shared" si="24"/>
        <v/>
      </c>
      <c r="D73" s="34" t="str">
        <f t="shared" si="25"/>
        <v/>
      </c>
      <c r="E73" s="34" t="str">
        <f t="shared" si="15"/>
        <v/>
      </c>
      <c r="F73" s="34" t="str">
        <f t="shared" si="26"/>
        <v/>
      </c>
      <c r="G73" s="34" t="str">
        <f>IF(D73="","",IF(F73="YES",MROUND(ROUND(1.03*G72,0),100),IF(D73="TOTAL",SUM($G$15:G72),G72)))</f>
        <v/>
      </c>
      <c r="H73" s="34" t="str">
        <f>IF(D73="","",IF(D73="TOTAL",SUM($H$15:H72),(ROUND(G73*AK73/100,0))))</f>
        <v/>
      </c>
      <c r="I73" s="34" t="str">
        <f>IF(D73="","",IF(D73="TOTAL",SUM($I$15:I72),(ROUND(G73*AL73/100,0))))</f>
        <v/>
      </c>
      <c r="J73" s="75">
        <f t="shared" si="16"/>
        <v>0</v>
      </c>
      <c r="K73" s="75"/>
      <c r="L73" s="34" t="str">
        <f>IF(D73="","",IF(D73="TOTAL",SUM($L$15:L72),$P$4))</f>
        <v/>
      </c>
      <c r="M73" s="34" t="str">
        <f>IF(D73="","",IF(D73="TOTAL",SUM($M$15:M72),(ROUND(L73*AF73/100,0))))</f>
        <v/>
      </c>
      <c r="N73" s="34" t="str">
        <f>IF(D73="","",IF(D73="TOTAL",SUM($N$15:N72),(ROUND(L73*AG73/100,0))))</f>
        <v/>
      </c>
      <c r="O73" s="33">
        <f t="shared" si="17"/>
        <v>0</v>
      </c>
      <c r="P73" s="34" t="str">
        <f t="shared" si="31"/>
        <v/>
      </c>
      <c r="Q73" s="34" t="str">
        <f t="shared" si="31"/>
        <v/>
      </c>
      <c r="R73" s="34" t="str">
        <f t="shared" si="31"/>
        <v/>
      </c>
      <c r="S73" s="26"/>
      <c r="T73" s="33">
        <f t="shared" si="18"/>
        <v>0</v>
      </c>
      <c r="U73" s="62" t="str">
        <f>IF(D73="","",IF(D73="TOTAL",SUM($U$15:U72),IF($Z$5="REGULAR",BA73,AJ73+BF73)))</f>
        <v/>
      </c>
      <c r="V73" s="34" t="str">
        <f>IF(D73="","",IF(D73="TOTAL",SUM($V$15:V72),(ROUND(T73*AN73,0))))</f>
        <v/>
      </c>
      <c r="W73" s="26" t="str">
        <f>IF(D73="","",IF(E73="mar",$Z$2,IF(D73="TOTAL",SUM($W$15:W72),W72)))</f>
        <v/>
      </c>
      <c r="X73" s="33" t="str">
        <f>IF(D73="","",IF(D73="TOTAL",SUM($X$15:X72),(SUM(AH74:AI74))))</f>
        <v/>
      </c>
      <c r="Y73" s="33">
        <f t="shared" si="19"/>
        <v>0</v>
      </c>
      <c r="Z73" s="33">
        <f t="shared" si="20"/>
        <v>0</v>
      </c>
      <c r="AA73" s="31"/>
      <c r="AB73" s="31"/>
      <c r="AC73" s="35" t="str">
        <f t="shared" si="29"/>
        <v/>
      </c>
      <c r="AD73" s="35" t="str">
        <f t="shared" si="27"/>
        <v/>
      </c>
      <c r="AF73" s="7" t="str">
        <f t="shared" si="32"/>
        <v/>
      </c>
      <c r="AG73" s="7" t="str">
        <f t="shared" si="33"/>
        <v/>
      </c>
      <c r="AH73" s="7" t="str">
        <f t="shared" si="6"/>
        <v/>
      </c>
      <c r="AI73" s="7" t="str">
        <f t="shared" si="7"/>
        <v/>
      </c>
      <c r="AJ73" s="7" t="str">
        <f t="shared" si="21"/>
        <v/>
      </c>
      <c r="AK73" s="7" t="str">
        <f t="shared" si="22"/>
        <v/>
      </c>
      <c r="AL73" s="7" t="str">
        <f t="shared" si="34"/>
        <v/>
      </c>
      <c r="AM73" s="7" t="str">
        <f t="shared" si="35"/>
        <v/>
      </c>
      <c r="AN73" s="7" t="str">
        <f t="shared" si="36"/>
        <v/>
      </c>
      <c r="AO73" s="7" t="str">
        <f t="shared" si="37"/>
        <v/>
      </c>
      <c r="AP73" s="7" t="str">
        <f t="shared" si="38"/>
        <v/>
      </c>
      <c r="AQ73" s="2">
        <v>44562</v>
      </c>
      <c r="AR73" s="3" t="str">
        <f t="shared" si="0"/>
        <v>Jan-2022</v>
      </c>
      <c r="AS73" s="7">
        <v>34</v>
      </c>
      <c r="AT73" s="7">
        <f t="shared" si="40"/>
        <v>9</v>
      </c>
      <c r="AV73" s="8">
        <f t="shared" si="13"/>
        <v>0.1</v>
      </c>
      <c r="AY73" s="7">
        <f t="shared" si="1"/>
        <v>0</v>
      </c>
      <c r="AZ73" s="7">
        <f t="shared" si="39"/>
        <v>0</v>
      </c>
      <c r="BA73" s="7">
        <f t="shared" si="14"/>
        <v>0</v>
      </c>
      <c r="BF73" s="7">
        <f t="shared" si="23"/>
        <v>0</v>
      </c>
    </row>
    <row r="74" spans="2:58" ht="25.5" customHeight="1" x14ac:dyDescent="0.25">
      <c r="B74" s="34" t="str">
        <f t="shared" si="28"/>
        <v/>
      </c>
      <c r="C74" s="28" t="str">
        <f t="shared" si="24"/>
        <v/>
      </c>
      <c r="D74" s="34" t="str">
        <f t="shared" si="25"/>
        <v/>
      </c>
      <c r="E74" s="34" t="str">
        <f t="shared" si="15"/>
        <v/>
      </c>
      <c r="F74" s="34" t="str">
        <f t="shared" si="26"/>
        <v/>
      </c>
      <c r="G74" s="34" t="str">
        <f>IF(D74="","",IF(F74="YES",MROUND(ROUND(1.03*G73,0),100),IF(D74="TOTAL",SUM($G$15:G73),G73)))</f>
        <v/>
      </c>
      <c r="H74" s="34" t="str">
        <f>IF(D74="","",IF(D74="TOTAL",SUM($H$15:H73),(ROUND(G74*AK74/100,0))))</f>
        <v/>
      </c>
      <c r="I74" s="34" t="str">
        <f>IF(D74="","",IF(D74="TOTAL",SUM($I$15:I73),(ROUND(G74*AL74/100,0))))</f>
        <v/>
      </c>
      <c r="J74" s="75">
        <f t="shared" si="16"/>
        <v>0</v>
      </c>
      <c r="K74" s="75"/>
      <c r="L74" s="34" t="str">
        <f>IF(D74="","",IF(D74="TOTAL",SUM($L$15:L73),$P$4))</f>
        <v/>
      </c>
      <c r="M74" s="34" t="str">
        <f>IF(D74="","",IF(D74="TOTAL",SUM($M$15:M73),(ROUND(L74*AF74/100,0))))</f>
        <v/>
      </c>
      <c r="N74" s="34" t="str">
        <f>IF(D74="","",IF(D74="TOTAL",SUM($N$15:N73),(ROUND(L74*AG74/100,0))))</f>
        <v/>
      </c>
      <c r="O74" s="33">
        <f t="shared" si="17"/>
        <v>0</v>
      </c>
      <c r="P74" s="34" t="str">
        <f t="shared" si="31"/>
        <v/>
      </c>
      <c r="Q74" s="34" t="str">
        <f t="shared" si="31"/>
        <v/>
      </c>
      <c r="R74" s="34" t="str">
        <f t="shared" si="31"/>
        <v/>
      </c>
      <c r="S74" s="26"/>
      <c r="T74" s="33">
        <f t="shared" si="18"/>
        <v>0</v>
      </c>
      <c r="U74" s="62" t="str">
        <f>IF(D74="","",IF(D74="TOTAL",SUM($U$15:U73),IF($Z$5="REGULAR",BA74,AJ74+BF74)))</f>
        <v/>
      </c>
      <c r="V74" s="34" t="str">
        <f>IF(D74="","",IF(D74="TOTAL",SUM($V$15:V73),(ROUND(T74*AN74,0))))</f>
        <v/>
      </c>
      <c r="W74" s="26" t="str">
        <f>IF(D74="","",IF(E74="mar",$Z$2,IF(D74="TOTAL",SUM($W$15:W73),W73)))</f>
        <v/>
      </c>
      <c r="X74" s="33" t="str">
        <f>IF(D74="","",IF(D74="TOTAL",SUM($X$15:X73),(SUM(AH75:AI75))))</f>
        <v/>
      </c>
      <c r="Y74" s="33">
        <f t="shared" si="19"/>
        <v>0</v>
      </c>
      <c r="Z74" s="33">
        <f t="shared" si="20"/>
        <v>0</v>
      </c>
      <c r="AA74" s="31"/>
      <c r="AB74" s="31"/>
      <c r="AC74" s="35" t="str">
        <f t="shared" si="29"/>
        <v/>
      </c>
      <c r="AD74" s="35" t="str">
        <f t="shared" si="27"/>
        <v/>
      </c>
      <c r="AF74" s="7" t="str">
        <f t="shared" si="32"/>
        <v/>
      </c>
      <c r="AG74" s="7" t="str">
        <f t="shared" si="33"/>
        <v/>
      </c>
      <c r="AH74" s="7" t="str">
        <f t="shared" si="6"/>
        <v/>
      </c>
      <c r="AI74" s="7" t="str">
        <f t="shared" si="7"/>
        <v/>
      </c>
      <c r="AJ74" s="7" t="str">
        <f t="shared" si="21"/>
        <v/>
      </c>
      <c r="AK74" s="7" t="str">
        <f t="shared" si="22"/>
        <v/>
      </c>
      <c r="AL74" s="7" t="str">
        <f t="shared" si="34"/>
        <v/>
      </c>
      <c r="AM74" s="7" t="str">
        <f t="shared" si="35"/>
        <v/>
      </c>
      <c r="AN74" s="7" t="str">
        <f t="shared" si="36"/>
        <v/>
      </c>
      <c r="AO74" s="7" t="str">
        <f t="shared" si="37"/>
        <v/>
      </c>
      <c r="AP74" s="7" t="str">
        <f t="shared" si="38"/>
        <v/>
      </c>
      <c r="AQ74" s="2">
        <v>44593</v>
      </c>
      <c r="AR74" s="3" t="str">
        <f t="shared" si="0"/>
        <v>Feb-2022</v>
      </c>
      <c r="AS74" s="7">
        <v>34</v>
      </c>
      <c r="AT74" s="7">
        <f t="shared" si="40"/>
        <v>9</v>
      </c>
      <c r="AV74" s="8">
        <f t="shared" si="13"/>
        <v>0.1</v>
      </c>
      <c r="AY74" s="7">
        <f t="shared" si="1"/>
        <v>0</v>
      </c>
      <c r="AZ74" s="7">
        <f t="shared" si="39"/>
        <v>0</v>
      </c>
      <c r="BA74" s="7">
        <f t="shared" si="14"/>
        <v>0</v>
      </c>
      <c r="BF74" s="7">
        <f t="shared" si="23"/>
        <v>0</v>
      </c>
    </row>
    <row r="75" spans="2:58" ht="25.5" customHeight="1" x14ac:dyDescent="0.25">
      <c r="B75" s="34" t="str">
        <f t="shared" si="28"/>
        <v/>
      </c>
      <c r="C75" s="28" t="str">
        <f t="shared" si="24"/>
        <v/>
      </c>
      <c r="D75" s="34" t="str">
        <f t="shared" si="25"/>
        <v/>
      </c>
      <c r="E75" s="34" t="str">
        <f t="shared" si="15"/>
        <v/>
      </c>
      <c r="F75" s="34" t="str">
        <f t="shared" si="26"/>
        <v/>
      </c>
      <c r="G75" s="34" t="str">
        <f>IF(D75="","",IF(F75="YES",MROUND(ROUND(1.03*G74,0),100),IF(D75="TOTAL",SUM($G$15:G74),G74)))</f>
        <v/>
      </c>
      <c r="H75" s="34" t="str">
        <f>IF(D75="","",IF(D75="TOTAL",SUM($H$15:H74),(ROUND(G75*AK75/100,0))))</f>
        <v/>
      </c>
      <c r="I75" s="34" t="str">
        <f>IF(D75="","",IF(D75="TOTAL",SUM($I$15:I74),(ROUND(G75*AL75/100,0))))</f>
        <v/>
      </c>
      <c r="J75" s="75">
        <f t="shared" si="16"/>
        <v>0</v>
      </c>
      <c r="K75" s="75"/>
      <c r="L75" s="34" t="str">
        <f>IF(D75="","",IF(D75="TOTAL",SUM($L$15:L74),$P$4))</f>
        <v/>
      </c>
      <c r="M75" s="34" t="str">
        <f>IF(D75="","",IF(D75="TOTAL",SUM($M$15:M74),(ROUND(L75*AF75/100,0))))</f>
        <v/>
      </c>
      <c r="N75" s="34" t="str">
        <f>IF(D75="","",IF(D75="TOTAL",SUM($N$15:N74),(ROUND(L75*AG75/100,0))))</f>
        <v/>
      </c>
      <c r="O75" s="33">
        <f t="shared" si="17"/>
        <v>0</v>
      </c>
      <c r="P75" s="34" t="str">
        <f t="shared" si="31"/>
        <v/>
      </c>
      <c r="Q75" s="34" t="str">
        <f t="shared" si="31"/>
        <v/>
      </c>
      <c r="R75" s="34" t="str">
        <f t="shared" si="31"/>
        <v/>
      </c>
      <c r="S75" s="26"/>
      <c r="T75" s="33">
        <f t="shared" si="18"/>
        <v>0</v>
      </c>
      <c r="U75" s="62" t="str">
        <f>IF(D75="","",IF(D75="TOTAL",SUM($U$15:U74),IF($Z$5="REGULAR",BA75,AJ75+BF75)))</f>
        <v/>
      </c>
      <c r="V75" s="34" t="str">
        <f>IF(D75="","",IF(D75="TOTAL",SUM($V$15:V74),(ROUND(T75*AN75,0))))</f>
        <v/>
      </c>
      <c r="W75" s="26" t="str">
        <f>IF(D75="","",IF(E75="mar",$Z$2,IF(D75="TOTAL",SUM($W$15:W74),W74)))</f>
        <v/>
      </c>
      <c r="X75" s="33" t="str">
        <f>IF(D75="","",IF(D75="TOTAL",SUM($X$15:X74),(SUM(AH76:AI76))))</f>
        <v/>
      </c>
      <c r="Y75" s="33">
        <f t="shared" si="19"/>
        <v>0</v>
      </c>
      <c r="Z75" s="33">
        <f t="shared" si="20"/>
        <v>0</v>
      </c>
      <c r="AA75" s="31"/>
      <c r="AB75" s="31"/>
      <c r="AC75" s="35" t="str">
        <f t="shared" si="29"/>
        <v/>
      </c>
      <c r="AD75" s="35" t="str">
        <f t="shared" si="27"/>
        <v/>
      </c>
      <c r="AF75" s="7" t="str">
        <f t="shared" si="32"/>
        <v/>
      </c>
      <c r="AG75" s="7" t="str">
        <f t="shared" si="33"/>
        <v/>
      </c>
      <c r="AH75" s="7" t="str">
        <f t="shared" si="6"/>
        <v/>
      </c>
      <c r="AI75" s="7" t="str">
        <f t="shared" si="7"/>
        <v/>
      </c>
      <c r="AJ75" s="7" t="str">
        <f t="shared" si="21"/>
        <v/>
      </c>
      <c r="AK75" s="7" t="str">
        <f t="shared" si="22"/>
        <v/>
      </c>
      <c r="AL75" s="7" t="str">
        <f t="shared" si="34"/>
        <v/>
      </c>
      <c r="AM75" s="7" t="str">
        <f t="shared" si="35"/>
        <v/>
      </c>
      <c r="AN75" s="7" t="str">
        <f t="shared" si="36"/>
        <v/>
      </c>
      <c r="AO75" s="7" t="str">
        <f t="shared" si="37"/>
        <v/>
      </c>
      <c r="AP75" s="7" t="str">
        <f t="shared" si="38"/>
        <v/>
      </c>
      <c r="AQ75" s="2">
        <v>44621</v>
      </c>
      <c r="AR75" s="3" t="str">
        <f t="shared" si="0"/>
        <v>Mar-2022</v>
      </c>
      <c r="AS75" s="7">
        <v>34</v>
      </c>
      <c r="AT75" s="7">
        <f t="shared" si="40"/>
        <v>9</v>
      </c>
      <c r="AV75" s="8">
        <f t="shared" si="13"/>
        <v>0.1</v>
      </c>
      <c r="AY75" s="7">
        <f t="shared" si="1"/>
        <v>0</v>
      </c>
      <c r="AZ75" s="7">
        <f t="shared" si="39"/>
        <v>0</v>
      </c>
      <c r="BA75" s="7">
        <f t="shared" si="14"/>
        <v>0</v>
      </c>
      <c r="BF75" s="7">
        <f t="shared" si="23"/>
        <v>0</v>
      </c>
    </row>
    <row r="76" spans="2:58" ht="25.5" customHeight="1" x14ac:dyDescent="0.25">
      <c r="B76" s="34" t="str">
        <f t="shared" si="28"/>
        <v/>
      </c>
      <c r="C76" s="28" t="str">
        <f t="shared" si="24"/>
        <v/>
      </c>
      <c r="D76" s="34" t="str">
        <f t="shared" si="25"/>
        <v/>
      </c>
      <c r="E76" s="34" t="str">
        <f t="shared" si="15"/>
        <v/>
      </c>
      <c r="F76" s="34" t="str">
        <f t="shared" si="26"/>
        <v/>
      </c>
      <c r="G76" s="34" t="str">
        <f>IF(D76="","",IF(F76="YES",MROUND(ROUND(1.03*G75,0),100),IF(D76="TOTAL",SUM($G$15:G75),G75)))</f>
        <v/>
      </c>
      <c r="H76" s="34" t="str">
        <f>IF(D76="","",IF(D76="TOTAL",SUM($H$15:H75),(ROUND(G76*AK76/100,0))))</f>
        <v/>
      </c>
      <c r="I76" s="34" t="str">
        <f>IF(D76="","",IF(D76="TOTAL",SUM($I$15:I75),(ROUND(G76*AL76/100,0))))</f>
        <v/>
      </c>
      <c r="J76" s="75">
        <f t="shared" si="16"/>
        <v>0</v>
      </c>
      <c r="K76" s="75"/>
      <c r="L76" s="34" t="str">
        <f>IF(D76="","",IF(D76="TOTAL",SUM($L$15:L75),$P$4))</f>
        <v/>
      </c>
      <c r="M76" s="34" t="str">
        <f>IF(D76="","",IF(D76="TOTAL",SUM($M$15:M75),(ROUND(L76*AF76/100,0))))</f>
        <v/>
      </c>
      <c r="N76" s="34" t="str">
        <f>IF(D76="","",IF(D76="TOTAL",SUM($N$15:N75),(ROUND(L76*AG76/100,0))))</f>
        <v/>
      </c>
      <c r="O76" s="33">
        <f t="shared" si="17"/>
        <v>0</v>
      </c>
      <c r="P76" s="34" t="str">
        <f t="shared" si="31"/>
        <v/>
      </c>
      <c r="Q76" s="34" t="str">
        <f t="shared" si="31"/>
        <v/>
      </c>
      <c r="R76" s="34" t="str">
        <f t="shared" si="31"/>
        <v/>
      </c>
      <c r="S76" s="26"/>
      <c r="T76" s="33">
        <f t="shared" si="18"/>
        <v>0</v>
      </c>
      <c r="U76" s="62" t="str">
        <f>IF(D76="","",IF(D76="TOTAL",SUM($U$15:U75),IF($Z$5="REGULAR",BA76,AJ76+BF76)))</f>
        <v/>
      </c>
      <c r="V76" s="34" t="str">
        <f>IF(D76="","",IF(D76="TOTAL",SUM($V$15:V75),(ROUND(T76*AN76,0))))</f>
        <v/>
      </c>
      <c r="W76" s="26" t="str">
        <f>IF(D76="","",IF(E76="mar",$Z$2,IF(D76="TOTAL",SUM($W$15:W75),W75)))</f>
        <v/>
      </c>
      <c r="X76" s="33" t="str">
        <f>IF(D76="","",IF(D76="TOTAL",SUM($X$15:X75),(SUM(AH77:AI77))))</f>
        <v/>
      </c>
      <c r="Y76" s="33">
        <f t="shared" si="19"/>
        <v>0</v>
      </c>
      <c r="Z76" s="33">
        <f t="shared" si="20"/>
        <v>0</v>
      </c>
      <c r="AA76" s="31"/>
      <c r="AB76" s="31"/>
      <c r="AC76" s="35" t="str">
        <f t="shared" si="29"/>
        <v/>
      </c>
      <c r="AD76" s="35" t="str">
        <f t="shared" si="27"/>
        <v/>
      </c>
      <c r="AF76" s="7" t="str">
        <f t="shared" si="32"/>
        <v/>
      </c>
      <c r="AG76" s="7" t="str">
        <f t="shared" si="33"/>
        <v/>
      </c>
      <c r="AH76" s="7" t="str">
        <f t="shared" si="6"/>
        <v/>
      </c>
      <c r="AI76" s="7" t="str">
        <f t="shared" si="7"/>
        <v/>
      </c>
      <c r="AJ76" s="7" t="str">
        <f t="shared" si="21"/>
        <v/>
      </c>
      <c r="AK76" s="7" t="str">
        <f t="shared" si="22"/>
        <v/>
      </c>
      <c r="AL76" s="7" t="str">
        <f t="shared" si="34"/>
        <v/>
      </c>
      <c r="AM76" s="7" t="str">
        <f t="shared" si="35"/>
        <v/>
      </c>
      <c r="AN76" s="7" t="str">
        <f t="shared" si="36"/>
        <v/>
      </c>
      <c r="AO76" s="7" t="str">
        <f t="shared" si="37"/>
        <v/>
      </c>
      <c r="AP76" s="7" t="str">
        <f t="shared" si="38"/>
        <v/>
      </c>
      <c r="AQ76" s="2">
        <v>44652</v>
      </c>
      <c r="AR76" s="3" t="str">
        <f t="shared" si="0"/>
        <v>Apr-2022</v>
      </c>
      <c r="AS76" s="7">
        <v>34</v>
      </c>
      <c r="AT76" s="7">
        <f t="shared" si="40"/>
        <v>9</v>
      </c>
      <c r="AV76" s="8">
        <f t="shared" si="13"/>
        <v>0.1</v>
      </c>
      <c r="AY76" s="7">
        <f t="shared" si="1"/>
        <v>0</v>
      </c>
      <c r="AZ76" s="7">
        <f t="shared" si="39"/>
        <v>0</v>
      </c>
      <c r="BA76" s="7">
        <f t="shared" si="14"/>
        <v>0</v>
      </c>
      <c r="BD76" s="7">
        <f t="shared" ref="BD76:BD77" si="41">IFERROR(VLOOKUP($AE$2,$BB$12:$BC$36,2,0),"")</f>
        <v>1000</v>
      </c>
      <c r="BF76" s="7">
        <f t="shared" si="23"/>
        <v>0</v>
      </c>
    </row>
    <row r="77" spans="2:58" ht="25.5" customHeight="1" x14ac:dyDescent="0.25">
      <c r="B77" s="34" t="str">
        <f t="shared" si="28"/>
        <v/>
      </c>
      <c r="C77" s="28" t="str">
        <f t="shared" si="24"/>
        <v/>
      </c>
      <c r="D77" s="34" t="str">
        <f t="shared" si="25"/>
        <v/>
      </c>
      <c r="E77" s="34" t="str">
        <f t="shared" si="15"/>
        <v/>
      </c>
      <c r="F77" s="34" t="str">
        <f t="shared" si="26"/>
        <v/>
      </c>
      <c r="G77" s="34" t="str">
        <f>IF(D77="","",IF(F77="YES",MROUND(ROUND(1.03*G76,0),100),IF(D77="TOTAL",SUM($G$15:G76),G76)))</f>
        <v/>
      </c>
      <c r="H77" s="34" t="str">
        <f>IF(D77="","",IF(D77="TOTAL",SUM($H$15:H76),(ROUND(G77*AK77/100,0))))</f>
        <v/>
      </c>
      <c r="I77" s="34" t="str">
        <f>IF(D77="","",IF(D77="TOTAL",SUM($I$15:I76),(ROUND(G77*AL77/100,0))))</f>
        <v/>
      </c>
      <c r="J77" s="75">
        <f t="shared" si="16"/>
        <v>0</v>
      </c>
      <c r="K77" s="75"/>
      <c r="L77" s="34" t="str">
        <f>IF(D77="","",IF(D77="TOTAL",SUM($L$15:L76),$P$4))</f>
        <v/>
      </c>
      <c r="M77" s="34" t="str">
        <f>IF(D77="","",IF(D77="TOTAL",SUM($M$15:M76),(ROUND(L77*AF77/100,0))))</f>
        <v/>
      </c>
      <c r="N77" s="34" t="str">
        <f>IF(D77="","",IF(D77="TOTAL",SUM($N$15:N76),(ROUND(L77*AG77/100,0))))</f>
        <v/>
      </c>
      <c r="O77" s="33">
        <f t="shared" si="17"/>
        <v>0</v>
      </c>
      <c r="P77" s="34" t="str">
        <f t="shared" si="31"/>
        <v/>
      </c>
      <c r="Q77" s="34" t="str">
        <f t="shared" si="31"/>
        <v/>
      </c>
      <c r="R77" s="34" t="str">
        <f t="shared" si="31"/>
        <v/>
      </c>
      <c r="S77" s="26"/>
      <c r="T77" s="33">
        <f t="shared" si="18"/>
        <v>0</v>
      </c>
      <c r="U77" s="62" t="str">
        <f>IF(D77="","",IF(D77="TOTAL",SUM($U$15:U76),IF($Z$5="REGULAR",BA77,AJ77+BF77)))</f>
        <v/>
      </c>
      <c r="V77" s="34" t="str">
        <f>IF(D77="","",IF(D77="TOTAL",SUM($V$15:V76),(ROUND(T77*AN77,0))))</f>
        <v/>
      </c>
      <c r="W77" s="26" t="str">
        <f>IF(D77="","",IF(E77="mar",$Z$2,IF(D77="TOTAL",SUM($W$15:W76),W76)))</f>
        <v/>
      </c>
      <c r="X77" s="33" t="str">
        <f>IF(D77="","",IF(D77="TOTAL",SUM($X$15:X76),(SUM(AH78:AI78))))</f>
        <v/>
      </c>
      <c r="Y77" s="33">
        <f t="shared" si="19"/>
        <v>0</v>
      </c>
      <c r="Z77" s="33">
        <f t="shared" si="20"/>
        <v>0</v>
      </c>
      <c r="AA77" s="31"/>
      <c r="AB77" s="31"/>
      <c r="AC77" s="35" t="str">
        <f t="shared" si="29"/>
        <v/>
      </c>
      <c r="AD77" s="35" t="str">
        <f t="shared" si="27"/>
        <v/>
      </c>
      <c r="AF77" s="7" t="str">
        <f t="shared" si="32"/>
        <v/>
      </c>
      <c r="AG77" s="7" t="str">
        <f t="shared" si="33"/>
        <v/>
      </c>
      <c r="AH77" s="7" t="str">
        <f t="shared" si="6"/>
        <v/>
      </c>
      <c r="AI77" s="7" t="str">
        <f t="shared" si="7"/>
        <v/>
      </c>
      <c r="AJ77" s="7" t="str">
        <f t="shared" si="21"/>
        <v/>
      </c>
      <c r="AK77" s="7" t="str">
        <f t="shared" si="22"/>
        <v/>
      </c>
      <c r="AL77" s="7" t="str">
        <f t="shared" si="34"/>
        <v/>
      </c>
      <c r="AM77" s="7" t="str">
        <f t="shared" si="35"/>
        <v/>
      </c>
      <c r="AN77" s="7" t="str">
        <f t="shared" si="36"/>
        <v/>
      </c>
      <c r="AO77" s="7" t="str">
        <f t="shared" si="37"/>
        <v/>
      </c>
      <c r="AP77" s="7" t="str">
        <f t="shared" si="38"/>
        <v/>
      </c>
      <c r="AQ77" s="2">
        <v>44682</v>
      </c>
      <c r="AR77" s="3" t="str">
        <f t="shared" si="0"/>
        <v>May-2022</v>
      </c>
      <c r="AS77" s="7">
        <v>34</v>
      </c>
      <c r="AT77" s="7">
        <f t="shared" si="40"/>
        <v>9</v>
      </c>
      <c r="AV77" s="8">
        <f t="shared" si="13"/>
        <v>0.1</v>
      </c>
      <c r="AY77" s="7">
        <f t="shared" si="1"/>
        <v>0</v>
      </c>
      <c r="AZ77" s="7">
        <f t="shared" si="39"/>
        <v>0</v>
      </c>
      <c r="BA77" s="7">
        <f t="shared" si="14"/>
        <v>0</v>
      </c>
      <c r="BD77" s="7">
        <f t="shared" si="41"/>
        <v>1000</v>
      </c>
      <c r="BF77" s="7">
        <f t="shared" si="23"/>
        <v>0</v>
      </c>
    </row>
    <row r="78" spans="2:58" ht="25.5" customHeight="1" x14ac:dyDescent="0.25">
      <c r="B78" s="34" t="str">
        <f t="shared" si="28"/>
        <v/>
      </c>
      <c r="C78" s="28" t="str">
        <f t="shared" si="24"/>
        <v/>
      </c>
      <c r="D78" s="34" t="str">
        <f t="shared" si="25"/>
        <v/>
      </c>
      <c r="E78" s="34" t="str">
        <f t="shared" si="15"/>
        <v/>
      </c>
      <c r="F78" s="34" t="str">
        <f t="shared" si="26"/>
        <v/>
      </c>
      <c r="G78" s="34" t="str">
        <f>IF(D78="","",IF(F78="YES",MROUND(ROUND(1.03*G77,0),100),IF(D78="TOTAL",SUM($G$15:G77),G77)))</f>
        <v/>
      </c>
      <c r="H78" s="34" t="str">
        <f>IF(D78="","",IF(D78="TOTAL",SUM($H$15:H77),(ROUND(G78*AK78/100,0))))</f>
        <v/>
      </c>
      <c r="I78" s="34" t="str">
        <f>IF(D78="","",IF(D78="TOTAL",SUM($I$15:I77),(ROUND(G78*AL78/100,0))))</f>
        <v/>
      </c>
      <c r="J78" s="75">
        <f t="shared" si="16"/>
        <v>0</v>
      </c>
      <c r="K78" s="75"/>
      <c r="L78" s="34" t="str">
        <f>IF(D78="","",IF(D78="TOTAL",SUM($L$15:L77),$P$4))</f>
        <v/>
      </c>
      <c r="M78" s="34" t="str">
        <f>IF(D78="","",IF(D78="TOTAL",SUM($M$15:M77),(ROUND(L78*AF78/100,0))))</f>
        <v/>
      </c>
      <c r="N78" s="34" t="str">
        <f>IF(D78="","",IF(D78="TOTAL",SUM($N$15:N77),(ROUND(L78*AG78/100,0))))</f>
        <v/>
      </c>
      <c r="O78" s="33">
        <f t="shared" si="17"/>
        <v>0</v>
      </c>
      <c r="P78" s="34" t="str">
        <f t="shared" si="31"/>
        <v/>
      </c>
      <c r="Q78" s="34" t="str">
        <f t="shared" si="31"/>
        <v/>
      </c>
      <c r="R78" s="34" t="str">
        <f t="shared" si="31"/>
        <v/>
      </c>
      <c r="S78" s="26"/>
      <c r="T78" s="33">
        <f t="shared" si="18"/>
        <v>0</v>
      </c>
      <c r="U78" s="62" t="str">
        <f>IF(D78="","",IF(D78="TOTAL",SUM($U$15:U77),IF($Z$5="REGULAR",BA78,AJ78+BF78)))</f>
        <v/>
      </c>
      <c r="V78" s="34" t="str">
        <f>IF(D78="","",IF(D78="TOTAL",SUM($V$15:V77),(ROUND(T78*AN78,0))))</f>
        <v/>
      </c>
      <c r="W78" s="26" t="str">
        <f>IF(D78="","",IF(E78="mar",$Z$2,IF(D78="TOTAL",SUM($W$15:W77),W77)))</f>
        <v/>
      </c>
      <c r="X78" s="33" t="str">
        <f>IF(D78="","",IF(D78="TOTAL",SUM($X$15:X77),(SUM(AH79:AI79))))</f>
        <v/>
      </c>
      <c r="Y78" s="33">
        <f t="shared" si="19"/>
        <v>0</v>
      </c>
      <c r="Z78" s="33">
        <f t="shared" si="20"/>
        <v>0</v>
      </c>
      <c r="AA78" s="31"/>
      <c r="AB78" s="31"/>
      <c r="AC78" s="35" t="str">
        <f t="shared" si="29"/>
        <v/>
      </c>
      <c r="AD78" s="35" t="str">
        <f t="shared" si="27"/>
        <v/>
      </c>
      <c r="AF78" s="7" t="str">
        <f t="shared" si="32"/>
        <v/>
      </c>
      <c r="AG78" s="7" t="str">
        <f t="shared" si="33"/>
        <v/>
      </c>
      <c r="AH78" s="7" t="str">
        <f t="shared" si="6"/>
        <v/>
      </c>
      <c r="AI78" s="7" t="str">
        <f t="shared" si="7"/>
        <v/>
      </c>
      <c r="AJ78" s="7" t="str">
        <f t="shared" si="21"/>
        <v/>
      </c>
      <c r="AK78" s="7" t="str">
        <f t="shared" si="22"/>
        <v/>
      </c>
      <c r="AL78" s="7" t="str">
        <f t="shared" si="34"/>
        <v/>
      </c>
      <c r="AM78" s="7" t="str">
        <f t="shared" si="35"/>
        <v/>
      </c>
      <c r="AN78" s="7" t="str">
        <f t="shared" si="36"/>
        <v/>
      </c>
      <c r="AO78" s="7" t="str">
        <f t="shared" si="37"/>
        <v/>
      </c>
      <c r="AP78" s="7" t="str">
        <f t="shared" si="38"/>
        <v/>
      </c>
      <c r="AQ78" s="2">
        <v>44713</v>
      </c>
      <c r="AR78" s="3" t="str">
        <f t="shared" ref="AR78:AR111" si="42">TEXT(AQ78,"mmm-yyyy")</f>
        <v>Jun-2022</v>
      </c>
      <c r="AS78" s="7">
        <v>34</v>
      </c>
      <c r="AT78" s="7">
        <f t="shared" si="40"/>
        <v>9</v>
      </c>
      <c r="AV78" s="8">
        <f t="shared" si="13"/>
        <v>0.1</v>
      </c>
      <c r="AY78" s="7">
        <f t="shared" ref="AY78:AY121" si="43">IF($Z$5="REGULAR",AS78,0)</f>
        <v>0</v>
      </c>
      <c r="AZ78" s="7">
        <f t="shared" si="39"/>
        <v>0</v>
      </c>
      <c r="BA78" s="7">
        <f t="shared" si="14"/>
        <v>0</v>
      </c>
      <c r="BD78" s="7">
        <f t="shared" ref="BD78:BD109" si="44">IFERROR(VLOOKUP($AE$2,$BB$12:$BC$36,2,0),"")</f>
        <v>1000</v>
      </c>
      <c r="BF78" s="7">
        <f t="shared" si="23"/>
        <v>0</v>
      </c>
    </row>
    <row r="79" spans="2:58" ht="25.5" customHeight="1" x14ac:dyDescent="0.25">
      <c r="B79" s="34" t="str">
        <f t="shared" si="28"/>
        <v/>
      </c>
      <c r="C79" s="28" t="str">
        <f t="shared" si="24"/>
        <v/>
      </c>
      <c r="D79" s="34" t="str">
        <f t="shared" si="25"/>
        <v/>
      </c>
      <c r="E79" s="34" t="str">
        <f t="shared" si="15"/>
        <v/>
      </c>
      <c r="F79" s="34" t="str">
        <f t="shared" si="26"/>
        <v/>
      </c>
      <c r="G79" s="34" t="str">
        <f>IF(D79="","",IF(F79="YES",MROUND(ROUND(1.03*G78,0),100),IF(D79="TOTAL",SUM($G$15:G78),G78)))</f>
        <v/>
      </c>
      <c r="H79" s="34" t="str">
        <f>IF(D79="","",IF(D79="TOTAL",SUM($H$15:H78),(ROUND(G79*AK79/100,0))))</f>
        <v/>
      </c>
      <c r="I79" s="34" t="str">
        <f>IF(D79="","",IF(D79="TOTAL",SUM($I$15:I78),(ROUND(G79*AL79/100,0))))</f>
        <v/>
      </c>
      <c r="J79" s="75">
        <f t="shared" si="16"/>
        <v>0</v>
      </c>
      <c r="K79" s="75"/>
      <c r="L79" s="34" t="str">
        <f>IF(D79="","",IF(D79="TOTAL",SUM($L$15:L78),$P$4))</f>
        <v/>
      </c>
      <c r="M79" s="34" t="str">
        <f>IF(D79="","",IF(D79="TOTAL",SUM($M$15:M78),(ROUND(L79*AF79/100,0))))</f>
        <v/>
      </c>
      <c r="N79" s="34" t="str">
        <f>IF(D79="","",IF(D79="TOTAL",SUM($N$15:N78),(ROUND(L79*AG79/100,0))))</f>
        <v/>
      </c>
      <c r="O79" s="33">
        <f t="shared" si="17"/>
        <v>0</v>
      </c>
      <c r="P79" s="34" t="str">
        <f t="shared" ref="P79:R111" si="45">IFERROR(MIN(G79-L79),"")</f>
        <v/>
      </c>
      <c r="Q79" s="34" t="str">
        <f t="shared" si="45"/>
        <v/>
      </c>
      <c r="R79" s="34" t="str">
        <f t="shared" si="45"/>
        <v/>
      </c>
      <c r="S79" s="26"/>
      <c r="T79" s="33">
        <f t="shared" si="18"/>
        <v>0</v>
      </c>
      <c r="U79" s="62" t="str">
        <f>IF(D79="","",IF(D79="TOTAL",SUM($U$15:U78),IF($Z$5="REGULAR",BA79,AJ79+BF79)))</f>
        <v/>
      </c>
      <c r="V79" s="34" t="str">
        <f>IF(D79="","",IF(D79="TOTAL",SUM($V$15:V78),(ROUND(T79*AN79,0))))</f>
        <v/>
      </c>
      <c r="W79" s="26" t="str">
        <f>IF(D79="","",IF(E79="mar",$Z$2,IF(D79="TOTAL",SUM($W$15:W78),W78)))</f>
        <v/>
      </c>
      <c r="X79" s="33" t="str">
        <f>IF(D79="","",IF(D79="TOTAL",SUM($X$15:X78),(SUM(AH80:AI80))))</f>
        <v/>
      </c>
      <c r="Y79" s="33">
        <f t="shared" si="19"/>
        <v>0</v>
      </c>
      <c r="Z79" s="33">
        <f t="shared" si="20"/>
        <v>0</v>
      </c>
      <c r="AA79" s="31"/>
      <c r="AB79" s="31"/>
      <c r="AC79" s="35" t="str">
        <f t="shared" si="29"/>
        <v/>
      </c>
      <c r="AD79" s="35" t="str">
        <f t="shared" si="27"/>
        <v/>
      </c>
      <c r="AF79" s="7" t="str">
        <f t="shared" ref="AF79:AF110" si="46">IFERROR(VLOOKUP(D79,$AR$13:$BF$209,8,0),"")</f>
        <v/>
      </c>
      <c r="AG79" s="7" t="str">
        <f t="shared" ref="AG79:AG110" si="47">IFERROR(VLOOKUP(D79,$AR$13:$BF$209,9,0),"")</f>
        <v/>
      </c>
      <c r="AH79" s="7" t="str">
        <f t="shared" ref="AH79:AH122" si="48">IFERROR(ROUND(P79/31*AO79,0),"")</f>
        <v/>
      </c>
      <c r="AI79" s="7" t="str">
        <f t="shared" ref="AI79:AI123" si="49">IFERROR(ROUND(T79/31*AP79,0),"")</f>
        <v/>
      </c>
      <c r="AJ79" s="7" t="str">
        <f t="shared" si="21"/>
        <v/>
      </c>
      <c r="AK79" s="7" t="str">
        <f t="shared" si="22"/>
        <v/>
      </c>
      <c r="AL79" s="7" t="str">
        <f t="shared" ref="AL79:AL110" si="50">IFERROR(VLOOKUP(D79,$AR$13:$AAU$209,3,0),"")</f>
        <v/>
      </c>
      <c r="AM79" s="7" t="str">
        <f t="shared" ref="AM79:AM110" si="51">IFERROR(VLOOKUP(D79,$AR$13:$AAV$209,4,0),"")</f>
        <v/>
      </c>
      <c r="AN79" s="7" t="str">
        <f t="shared" ref="AN79:AN110" si="52">IFERROR(VLOOKUP(D79,$AR$13:$AAV$209,5,0),"")</f>
        <v/>
      </c>
      <c r="AO79" s="7" t="str">
        <f t="shared" ref="AO79:AO110" si="53">IFERROR(VLOOKUP(D79,$AR$13:$AAV$109,6,0),"")</f>
        <v/>
      </c>
      <c r="AP79" s="7" t="str">
        <f t="shared" ref="AP79:AP110" si="54">IFERROR(VLOOKUP(D79,$AR$13:$AAV$109,7,0),"")</f>
        <v/>
      </c>
      <c r="AQ79" s="2">
        <v>44743</v>
      </c>
      <c r="AR79" s="3" t="str">
        <f t="shared" si="42"/>
        <v>Jul-2022</v>
      </c>
      <c r="AS79" s="7">
        <v>38</v>
      </c>
      <c r="AT79" s="7">
        <f t="shared" si="40"/>
        <v>9</v>
      </c>
      <c r="AU79" s="7">
        <v>3</v>
      </c>
      <c r="AV79" s="8">
        <f t="shared" ref="AV79:AV133" si="55">AV78</f>
        <v>0.1</v>
      </c>
      <c r="AY79" s="7">
        <f t="shared" si="43"/>
        <v>0</v>
      </c>
      <c r="AZ79" s="7">
        <f t="shared" si="39"/>
        <v>0</v>
      </c>
      <c r="BA79" s="7">
        <f t="shared" ref="BA79:BA104" si="56">IFERROR(ROUND(P79*AM79/100,0)+S79,0)</f>
        <v>0</v>
      </c>
      <c r="BD79" s="7">
        <f t="shared" si="44"/>
        <v>1000</v>
      </c>
      <c r="BF79" s="7">
        <f t="shared" si="23"/>
        <v>0</v>
      </c>
    </row>
    <row r="80" spans="2:58" ht="25.5" customHeight="1" x14ac:dyDescent="0.25">
      <c r="B80" s="34" t="str">
        <f t="shared" si="28"/>
        <v/>
      </c>
      <c r="C80" s="28" t="str">
        <f t="shared" si="24"/>
        <v/>
      </c>
      <c r="D80" s="34" t="str">
        <f t="shared" si="25"/>
        <v/>
      </c>
      <c r="E80" s="34" t="str">
        <f t="shared" ref="E80:E134" si="57">TEXT(D80,"mmm")</f>
        <v/>
      </c>
      <c r="F80" s="34" t="str">
        <f t="shared" si="26"/>
        <v/>
      </c>
      <c r="G80" s="34" t="str">
        <f>IF(D80="","",IF(F80="YES",MROUND(ROUND(1.03*G79,0),100),IF(D80="TOTAL",SUM($G$15:G79),G79)))</f>
        <v/>
      </c>
      <c r="H80" s="34" t="str">
        <f>IF(D80="","",IF(D80="TOTAL",SUM($H$15:H79),(ROUND(G80*AK80/100,0))))</f>
        <v/>
      </c>
      <c r="I80" s="34" t="str">
        <f>IF(D80="","",IF(D80="TOTAL",SUM($I$15:I79),(ROUND(G80*AL80/100,0))))</f>
        <v/>
      </c>
      <c r="J80" s="75">
        <f t="shared" ref="J80:J122" si="58">SUM(G80:I80)</f>
        <v>0</v>
      </c>
      <c r="K80" s="75"/>
      <c r="L80" s="34" t="str">
        <f>IF(D80="","",IF(D80="TOTAL",SUM($L$15:L79),$P$4))</f>
        <v/>
      </c>
      <c r="M80" s="34" t="str">
        <f>IF(D80="","",IF(D80="TOTAL",SUM($M$15:M79),(ROUND(L80*AF80/100,0))))</f>
        <v/>
      </c>
      <c r="N80" s="34" t="str">
        <f>IF(D80="","",IF(D80="TOTAL",SUM($N$15:N79),(ROUND(L80*AG80/100,0))))</f>
        <v/>
      </c>
      <c r="O80" s="33">
        <f t="shared" ref="O80:O122" si="59">IFERROR(SUM(L80:N80),"")</f>
        <v>0</v>
      </c>
      <c r="P80" s="34" t="str">
        <f t="shared" si="45"/>
        <v/>
      </c>
      <c r="Q80" s="34" t="str">
        <f t="shared" si="45"/>
        <v/>
      </c>
      <c r="R80" s="34" t="str">
        <f t="shared" si="45"/>
        <v/>
      </c>
      <c r="S80" s="26"/>
      <c r="T80" s="33">
        <f t="shared" ref="T80:T104" si="60">IFERROR(SUM(P80:S80),"")</f>
        <v>0</v>
      </c>
      <c r="U80" s="62" t="str">
        <f>IF(D80="","",IF(D80="TOTAL",SUM($U$15:U79),IF($Z$5="REGULAR",BA80,AJ80+BF80)))</f>
        <v/>
      </c>
      <c r="V80" s="34" t="str">
        <f>IF(D80="","",IF(D80="TOTAL",SUM($V$15:V79),(ROUND(T80*AN80,0))))</f>
        <v/>
      </c>
      <c r="W80" s="26" t="str">
        <f>IF(D80="","",IF(E80="mar",$Z$2,IF(D80="TOTAL",SUM($W$15:W79),W79)))</f>
        <v/>
      </c>
      <c r="X80" s="33" t="str">
        <f>IF(D80="","",IF(D80="TOTAL",SUM($X$15:X79),(SUM(AH81:AI81))))</f>
        <v/>
      </c>
      <c r="Y80" s="33">
        <f t="shared" ref="Y80:Y122" si="61">IFERROR(SUM(U80:X80),"")</f>
        <v>0</v>
      </c>
      <c r="Z80" s="33">
        <f t="shared" ref="Z80:Z122" si="62">T80-Y80</f>
        <v>0</v>
      </c>
      <c r="AA80" s="31"/>
      <c r="AB80" s="31"/>
      <c r="AC80" s="35" t="str">
        <f t="shared" si="29"/>
        <v/>
      </c>
      <c r="AD80" s="35" t="str">
        <f t="shared" si="27"/>
        <v/>
      </c>
      <c r="AF80" s="7" t="str">
        <f t="shared" si="46"/>
        <v/>
      </c>
      <c r="AG80" s="7" t="str">
        <f t="shared" si="47"/>
        <v/>
      </c>
      <c r="AH80" s="7" t="str">
        <f t="shared" si="48"/>
        <v/>
      </c>
      <c r="AI80" s="7" t="str">
        <f t="shared" si="49"/>
        <v/>
      </c>
      <c r="AJ80" s="7" t="str">
        <f t="shared" ref="AJ80:AJ123" si="63">IFERROR(VLOOKUP(D80,$AR$13:$BD$209,13,0),"")</f>
        <v/>
      </c>
      <c r="AK80" s="7" t="str">
        <f t="shared" ref="AK80:AK123" si="64">IFERROR(VLOOKUP(D80,$AR$13:$AS$209,2,0),"")</f>
        <v/>
      </c>
      <c r="AL80" s="7" t="str">
        <f t="shared" si="50"/>
        <v/>
      </c>
      <c r="AM80" s="7" t="str">
        <f t="shared" si="51"/>
        <v/>
      </c>
      <c r="AN80" s="7" t="str">
        <f t="shared" si="52"/>
        <v/>
      </c>
      <c r="AO80" s="7" t="str">
        <f t="shared" si="53"/>
        <v/>
      </c>
      <c r="AP80" s="7" t="str">
        <f t="shared" si="54"/>
        <v/>
      </c>
      <c r="AQ80" s="2">
        <v>44774</v>
      </c>
      <c r="AR80" s="3" t="str">
        <f t="shared" si="42"/>
        <v>Aug-2022</v>
      </c>
      <c r="AS80" s="7">
        <v>38</v>
      </c>
      <c r="AT80" s="7">
        <f t="shared" si="40"/>
        <v>9</v>
      </c>
      <c r="AU80" s="7">
        <v>3</v>
      </c>
      <c r="AV80" s="8">
        <f t="shared" si="55"/>
        <v>0.1</v>
      </c>
      <c r="AY80" s="7">
        <f t="shared" si="43"/>
        <v>0</v>
      </c>
      <c r="AZ80" s="7">
        <f t="shared" si="39"/>
        <v>0</v>
      </c>
      <c r="BA80" s="7">
        <f t="shared" si="56"/>
        <v>0</v>
      </c>
      <c r="BD80" s="7">
        <f t="shared" si="44"/>
        <v>1000</v>
      </c>
      <c r="BF80" s="7">
        <f t="shared" ref="BF80:BF120" si="65">IFERROR(ROUND(G80*AM80/100,0),0)</f>
        <v>0</v>
      </c>
    </row>
    <row r="81" spans="2:58" ht="25.5" customHeight="1" x14ac:dyDescent="0.25">
      <c r="B81" s="34" t="str">
        <f t="shared" si="28"/>
        <v/>
      </c>
      <c r="C81" s="28" t="str">
        <f t="shared" ref="C81:C144" si="66">IFERROR(IF(AC81="","",IF(DATE(YEAR(AC81),MONTH(AC81),DAY(AC81))=DATE(YEAR($O$7),MONTH($O$7)+1,DAY($O$7)),"TOTAL",IF(AC81&gt;$O$7,"",AC81))),"")</f>
        <v/>
      </c>
      <c r="D81" s="34" t="str">
        <f t="shared" ref="D81:D122" si="67">TEXT(C81,"mmm-yyyy")</f>
        <v/>
      </c>
      <c r="E81" s="34" t="str">
        <f t="shared" si="57"/>
        <v/>
      </c>
      <c r="F81" s="34" t="str">
        <f t="shared" ref="F81:F134" si="68">IF(D82="","",IF($X$2=E81,"YES","NO"))</f>
        <v/>
      </c>
      <c r="G81" s="34" t="str">
        <f>IF(D81="","",IF(F81="YES",MROUND(ROUND(1.03*G80,0),100),IF(D81="TOTAL",SUM($G$15:G80),G80)))</f>
        <v/>
      </c>
      <c r="H81" s="34" t="str">
        <f>IF(D81="","",IF(D81="TOTAL",SUM($H$15:H80),(ROUND(G81*AK81/100,0))))</f>
        <v/>
      </c>
      <c r="I81" s="34" t="str">
        <f>IF(D81="","",IF(D81="TOTAL",SUM($I$15:I80),(ROUND(G81*AL81/100,0))))</f>
        <v/>
      </c>
      <c r="J81" s="75">
        <f t="shared" si="58"/>
        <v>0</v>
      </c>
      <c r="K81" s="75"/>
      <c r="L81" s="34" t="str">
        <f>IF(D81="","",IF(D81="TOTAL",SUM($L$15:L80),$P$4))</f>
        <v/>
      </c>
      <c r="M81" s="34" t="str">
        <f>IF(D81="","",IF(D81="TOTAL",SUM($M$15:M80),(ROUND(L81*AF81/100,0))))</f>
        <v/>
      </c>
      <c r="N81" s="34" t="str">
        <f>IF(D81="","",IF(D81="TOTAL",SUM($N$15:N80),(ROUND(L81*AG81/100,0))))</f>
        <v/>
      </c>
      <c r="O81" s="33">
        <f t="shared" si="59"/>
        <v>0</v>
      </c>
      <c r="P81" s="34" t="str">
        <f t="shared" si="45"/>
        <v/>
      </c>
      <c r="Q81" s="34" t="str">
        <f t="shared" si="45"/>
        <v/>
      </c>
      <c r="R81" s="34" t="str">
        <f t="shared" si="45"/>
        <v/>
      </c>
      <c r="S81" s="26"/>
      <c r="T81" s="33">
        <f t="shared" si="60"/>
        <v>0</v>
      </c>
      <c r="U81" s="62" t="str">
        <f>IF(D81="","",IF(D81="TOTAL",SUM($U$15:U80),IF($Z$5="REGULAR",BA81,AJ81+BF81)))</f>
        <v/>
      </c>
      <c r="V81" s="34" t="str">
        <f>IF(D81="","",IF(D81="TOTAL",SUM($V$15:V80),(ROUND(T81*AN81,0))))</f>
        <v/>
      </c>
      <c r="W81" s="26" t="str">
        <f>IF(D81="","",IF(E81="mar",$Z$2,IF(D81="TOTAL",SUM($W$15:W80),W80)))</f>
        <v/>
      </c>
      <c r="X81" s="33" t="str">
        <f>IF(D81="","",IF(D81="TOTAL",SUM($X$15:X80),(SUM(AH82:AI82))))</f>
        <v/>
      </c>
      <c r="Y81" s="33">
        <f t="shared" si="61"/>
        <v>0</v>
      </c>
      <c r="Z81" s="33">
        <f t="shared" si="62"/>
        <v>0</v>
      </c>
      <c r="AA81" s="31"/>
      <c r="AB81" s="31"/>
      <c r="AC81" s="35" t="str">
        <f t="shared" si="29"/>
        <v/>
      </c>
      <c r="AD81" s="35" t="str">
        <f t="shared" ref="AD81:AD135" si="69">IFERROR(IF(AC81="","",IF(DATE(YEAR(AC81),MONTH(AC81),DAY(AC81))=DATE(YEAR($O$7),MONTH($O$7)+1,DAY($O$7)),"TOTAL",IF(AC81&gt;$O$7,"",AC81))),"")</f>
        <v/>
      </c>
      <c r="AF81" s="7" t="str">
        <f t="shared" si="46"/>
        <v/>
      </c>
      <c r="AG81" s="7" t="str">
        <f t="shared" si="47"/>
        <v/>
      </c>
      <c r="AH81" s="7" t="str">
        <f t="shared" si="48"/>
        <v/>
      </c>
      <c r="AI81" s="7" t="str">
        <f t="shared" si="49"/>
        <v/>
      </c>
      <c r="AJ81" s="7" t="str">
        <f t="shared" si="63"/>
        <v/>
      </c>
      <c r="AK81" s="7" t="str">
        <f t="shared" si="64"/>
        <v/>
      </c>
      <c r="AL81" s="7" t="str">
        <f t="shared" si="50"/>
        <v/>
      </c>
      <c r="AM81" s="7" t="str">
        <f t="shared" si="51"/>
        <v/>
      </c>
      <c r="AN81" s="7" t="str">
        <f t="shared" si="52"/>
        <v/>
      </c>
      <c r="AO81" s="7" t="str">
        <f t="shared" si="53"/>
        <v/>
      </c>
      <c r="AP81" s="7" t="str">
        <f t="shared" si="54"/>
        <v/>
      </c>
      <c r="AQ81" s="2">
        <v>44805</v>
      </c>
      <c r="AR81" s="3" t="str">
        <f t="shared" si="42"/>
        <v>Sep-2022</v>
      </c>
      <c r="AS81" s="7">
        <v>38</v>
      </c>
      <c r="AT81" s="7">
        <f t="shared" si="40"/>
        <v>9</v>
      </c>
      <c r="AU81" s="7">
        <v>3</v>
      </c>
      <c r="AV81" s="8">
        <f t="shared" si="55"/>
        <v>0.1</v>
      </c>
      <c r="AY81" s="7">
        <f t="shared" si="43"/>
        <v>0</v>
      </c>
      <c r="AZ81" s="7">
        <f t="shared" si="39"/>
        <v>0</v>
      </c>
      <c r="BA81" s="7">
        <f t="shared" si="56"/>
        <v>0</v>
      </c>
      <c r="BD81" s="7">
        <f t="shared" si="44"/>
        <v>1000</v>
      </c>
      <c r="BF81" s="7">
        <f t="shared" si="65"/>
        <v>0</v>
      </c>
    </row>
    <row r="82" spans="2:58" ht="25.5" customHeight="1" x14ac:dyDescent="0.25">
      <c r="B82" s="34" t="str">
        <f t="shared" ref="B82:B135" si="70">IF(B81&gt;=$J$7,"",(B81+1))</f>
        <v/>
      </c>
      <c r="C82" s="28" t="str">
        <f t="shared" si="66"/>
        <v/>
      </c>
      <c r="D82" s="34" t="str">
        <f t="shared" si="67"/>
        <v/>
      </c>
      <c r="E82" s="34" t="str">
        <f t="shared" si="57"/>
        <v/>
      </c>
      <c r="F82" s="34" t="str">
        <f t="shared" si="68"/>
        <v/>
      </c>
      <c r="G82" s="34" t="str">
        <f>IF(D82="","",IF(F82="YES",MROUND(ROUND(1.03*G81,0),100),IF(D82="TOTAL",SUM($G$15:G81),G81)))</f>
        <v/>
      </c>
      <c r="H82" s="34" t="str">
        <f>IF(D82="","",IF(D82="TOTAL",SUM($H$15:H81),(ROUND(G82*AK82/100,0))))</f>
        <v/>
      </c>
      <c r="I82" s="34" t="str">
        <f>IF(D82="","",IF(D82="TOTAL",SUM($I$15:I81),(ROUND(G82*AL82/100,0))))</f>
        <v/>
      </c>
      <c r="J82" s="75">
        <f t="shared" si="58"/>
        <v>0</v>
      </c>
      <c r="K82" s="75"/>
      <c r="L82" s="34" t="str">
        <f>IF(D82="","",IF(D82="TOTAL",SUM($L$15:L81),$P$4))</f>
        <v/>
      </c>
      <c r="M82" s="34" t="str">
        <f>IF(D82="","",IF(D82="TOTAL",SUM($M$15:M81),(ROUND(L82*AF82/100,0))))</f>
        <v/>
      </c>
      <c r="N82" s="34" t="str">
        <f>IF(D82="","",IF(D82="TOTAL",SUM($N$15:N81),(ROUND(L82*AG82/100,0))))</f>
        <v/>
      </c>
      <c r="O82" s="33">
        <f t="shared" si="59"/>
        <v>0</v>
      </c>
      <c r="P82" s="34" t="str">
        <f t="shared" si="45"/>
        <v/>
      </c>
      <c r="Q82" s="34" t="str">
        <f t="shared" si="45"/>
        <v/>
      </c>
      <c r="R82" s="34" t="str">
        <f t="shared" si="45"/>
        <v/>
      </c>
      <c r="S82" s="26"/>
      <c r="T82" s="33">
        <f t="shared" si="60"/>
        <v>0</v>
      </c>
      <c r="U82" s="62" t="str">
        <f>IF(D82="","",IF(D82="TOTAL",SUM($U$15:U81),IF($Z$5="REGULAR",BA82,AJ82+BF82)))</f>
        <v/>
      </c>
      <c r="V82" s="34" t="str">
        <f>IF(D82="","",IF(D82="TOTAL",SUM($V$15:V81),(ROUND(T82*AN82,0))))</f>
        <v/>
      </c>
      <c r="W82" s="26" t="str">
        <f>IF(D82="","",IF(E82="mar",$Z$2,IF(D82="TOTAL",SUM($W$15:W81),W81)))</f>
        <v/>
      </c>
      <c r="X82" s="33" t="str">
        <f>IF(D82="","",IF(D82="TOTAL",SUM($X$15:X81),(SUM(AH83:AI83))))</f>
        <v/>
      </c>
      <c r="Y82" s="33">
        <f t="shared" si="61"/>
        <v>0</v>
      </c>
      <c r="Z82" s="33">
        <f t="shared" si="62"/>
        <v>0</v>
      </c>
      <c r="AA82" s="31"/>
      <c r="AB82" s="31"/>
      <c r="AC82" s="35" t="str">
        <f t="shared" ref="AC82:AC135" si="71">IFERROR(DATE(YEAR(C81),MONTH(C81)+1,DAY(C81)),"")</f>
        <v/>
      </c>
      <c r="AD82" s="35" t="str">
        <f t="shared" si="69"/>
        <v/>
      </c>
      <c r="AF82" s="7" t="str">
        <f t="shared" si="46"/>
        <v/>
      </c>
      <c r="AG82" s="7" t="str">
        <f t="shared" si="47"/>
        <v/>
      </c>
      <c r="AH82" s="7" t="str">
        <f t="shared" si="48"/>
        <v/>
      </c>
      <c r="AI82" s="7" t="str">
        <f t="shared" si="49"/>
        <v/>
      </c>
      <c r="AJ82" s="7" t="str">
        <f t="shared" si="63"/>
        <v/>
      </c>
      <c r="AK82" s="7" t="str">
        <f t="shared" si="64"/>
        <v/>
      </c>
      <c r="AL82" s="7" t="str">
        <f t="shared" si="50"/>
        <v/>
      </c>
      <c r="AM82" s="7" t="str">
        <f t="shared" si="51"/>
        <v/>
      </c>
      <c r="AN82" s="7" t="str">
        <f t="shared" si="52"/>
        <v/>
      </c>
      <c r="AO82" s="7" t="str">
        <f t="shared" si="53"/>
        <v/>
      </c>
      <c r="AP82" s="7" t="str">
        <f t="shared" si="54"/>
        <v/>
      </c>
      <c r="AQ82" s="2">
        <v>44835</v>
      </c>
      <c r="AR82" s="3" t="str">
        <f t="shared" si="42"/>
        <v>Oct-2022</v>
      </c>
      <c r="AS82" s="7">
        <v>38</v>
      </c>
      <c r="AT82" s="7">
        <f t="shared" si="40"/>
        <v>9</v>
      </c>
      <c r="AV82" s="8">
        <f t="shared" si="55"/>
        <v>0.1</v>
      </c>
      <c r="AY82" s="7">
        <f t="shared" si="43"/>
        <v>0</v>
      </c>
      <c r="AZ82" s="7">
        <f t="shared" si="39"/>
        <v>0</v>
      </c>
      <c r="BA82" s="7">
        <f t="shared" si="56"/>
        <v>0</v>
      </c>
      <c r="BD82" s="7">
        <f t="shared" si="44"/>
        <v>1000</v>
      </c>
      <c r="BF82" s="7">
        <f t="shared" si="65"/>
        <v>0</v>
      </c>
    </row>
    <row r="83" spans="2:58" ht="25.5" customHeight="1" x14ac:dyDescent="0.25">
      <c r="B83" s="34" t="str">
        <f t="shared" si="70"/>
        <v/>
      </c>
      <c r="C83" s="28" t="str">
        <f t="shared" si="66"/>
        <v/>
      </c>
      <c r="D83" s="34" t="str">
        <f t="shared" si="67"/>
        <v/>
      </c>
      <c r="E83" s="34" t="str">
        <f t="shared" si="57"/>
        <v/>
      </c>
      <c r="F83" s="34" t="str">
        <f t="shared" si="68"/>
        <v/>
      </c>
      <c r="G83" s="34" t="str">
        <f>IF(D83="","",IF(F83="YES",MROUND(ROUND(1.03*G82,0),100),IF(D83="TOTAL",SUM($G$15:G82),G82)))</f>
        <v/>
      </c>
      <c r="H83" s="34" t="str">
        <f>IF(D83="","",IF(D83="TOTAL",SUM($H$15:H82),(ROUND(G83*AK83/100,0))))</f>
        <v/>
      </c>
      <c r="I83" s="34" t="str">
        <f>IF(D83="","",IF(D83="TOTAL",SUM($I$15:I82),(ROUND(G83*AL83/100,0))))</f>
        <v/>
      </c>
      <c r="J83" s="75">
        <f t="shared" si="58"/>
        <v>0</v>
      </c>
      <c r="K83" s="75"/>
      <c r="L83" s="34" t="str">
        <f>IF(D83="","",IF(D83="TOTAL",SUM($L$15:L82),$P$4))</f>
        <v/>
      </c>
      <c r="M83" s="34" t="str">
        <f>IF(D83="","",IF(D83="TOTAL",SUM($M$15:M82),(ROUND(L83*AF83/100,0))))</f>
        <v/>
      </c>
      <c r="N83" s="34" t="str">
        <f>IF(D83="","",IF(D83="TOTAL",SUM($N$15:N82),(ROUND(L83*AG83/100,0))))</f>
        <v/>
      </c>
      <c r="O83" s="33">
        <f t="shared" si="59"/>
        <v>0</v>
      </c>
      <c r="P83" s="34" t="str">
        <f t="shared" si="45"/>
        <v/>
      </c>
      <c r="Q83" s="34" t="str">
        <f t="shared" si="45"/>
        <v/>
      </c>
      <c r="R83" s="34" t="str">
        <f t="shared" si="45"/>
        <v/>
      </c>
      <c r="S83" s="26"/>
      <c r="T83" s="33">
        <f t="shared" si="60"/>
        <v>0</v>
      </c>
      <c r="U83" s="62" t="str">
        <f>IF(D83="","",IF(D83="TOTAL",SUM($U$15:U82),IF($Z$5="REGULAR",BA83,AJ83+BF83)))</f>
        <v/>
      </c>
      <c r="V83" s="34" t="str">
        <f>IF(D83="","",IF(D83="TOTAL",SUM($V$15:V82),(ROUND(T83*AN83,0))))</f>
        <v/>
      </c>
      <c r="W83" s="26" t="str">
        <f>IF(D83="","",IF(E83="mar",$Z$2,IF(D83="TOTAL",SUM($W$15:W82),W82)))</f>
        <v/>
      </c>
      <c r="X83" s="33" t="str">
        <f>IF(D83="","",IF(D83="TOTAL",SUM($X$15:X82),(SUM(AH84:AI84))))</f>
        <v/>
      </c>
      <c r="Y83" s="33">
        <f t="shared" si="61"/>
        <v>0</v>
      </c>
      <c r="Z83" s="33">
        <f t="shared" si="62"/>
        <v>0</v>
      </c>
      <c r="AA83" s="31"/>
      <c r="AB83" s="31"/>
      <c r="AC83" s="35" t="str">
        <f t="shared" si="71"/>
        <v/>
      </c>
      <c r="AD83" s="35" t="str">
        <f t="shared" si="69"/>
        <v/>
      </c>
      <c r="AF83" s="7" t="str">
        <f t="shared" si="46"/>
        <v/>
      </c>
      <c r="AG83" s="7" t="str">
        <f t="shared" si="47"/>
        <v/>
      </c>
      <c r="AH83" s="7" t="str">
        <f t="shared" si="48"/>
        <v/>
      </c>
      <c r="AI83" s="7" t="str">
        <f t="shared" si="49"/>
        <v/>
      </c>
      <c r="AJ83" s="7" t="str">
        <f t="shared" si="63"/>
        <v/>
      </c>
      <c r="AK83" s="7" t="str">
        <f t="shared" si="64"/>
        <v/>
      </c>
      <c r="AL83" s="7" t="str">
        <f t="shared" si="50"/>
        <v/>
      </c>
      <c r="AM83" s="7" t="str">
        <f t="shared" si="51"/>
        <v/>
      </c>
      <c r="AN83" s="7" t="str">
        <f t="shared" si="52"/>
        <v/>
      </c>
      <c r="AO83" s="7" t="str">
        <f t="shared" si="53"/>
        <v/>
      </c>
      <c r="AP83" s="7" t="str">
        <f t="shared" si="54"/>
        <v/>
      </c>
      <c r="AQ83" s="2">
        <v>44866</v>
      </c>
      <c r="AR83" s="3" t="str">
        <f t="shared" si="42"/>
        <v>Nov-2022</v>
      </c>
      <c r="AS83" s="7">
        <v>38</v>
      </c>
      <c r="AT83" s="7">
        <f t="shared" si="40"/>
        <v>9</v>
      </c>
      <c r="AV83" s="8">
        <f t="shared" si="55"/>
        <v>0.1</v>
      </c>
      <c r="AY83" s="7">
        <f t="shared" si="43"/>
        <v>0</v>
      </c>
      <c r="AZ83" s="7">
        <f t="shared" si="39"/>
        <v>0</v>
      </c>
      <c r="BA83" s="7">
        <f t="shared" si="56"/>
        <v>0</v>
      </c>
      <c r="BD83" s="7">
        <f t="shared" si="44"/>
        <v>1000</v>
      </c>
      <c r="BF83" s="7">
        <f t="shared" si="65"/>
        <v>0</v>
      </c>
    </row>
    <row r="84" spans="2:58" ht="25.5" customHeight="1" x14ac:dyDescent="0.25">
      <c r="B84" s="34" t="str">
        <f t="shared" si="70"/>
        <v/>
      </c>
      <c r="C84" s="28" t="str">
        <f t="shared" si="66"/>
        <v/>
      </c>
      <c r="D84" s="34" t="str">
        <f t="shared" si="67"/>
        <v/>
      </c>
      <c r="E84" s="34" t="str">
        <f t="shared" si="57"/>
        <v/>
      </c>
      <c r="F84" s="34" t="str">
        <f t="shared" si="68"/>
        <v/>
      </c>
      <c r="G84" s="34" t="str">
        <f>IF(D84="","",IF(F84="YES",MROUND(ROUND(1.03*G83,0),100),IF(D84="TOTAL",SUM($G$15:G83),G83)))</f>
        <v/>
      </c>
      <c r="H84" s="34" t="str">
        <f>IF(D84="","",IF(D84="TOTAL",SUM($H$15:H83),(ROUND(G84*AK84/100,0))))</f>
        <v/>
      </c>
      <c r="I84" s="34" t="str">
        <f>IF(D84="","",IF(D84="TOTAL",SUM($I$15:I83),(ROUND(G84*AL84/100,0))))</f>
        <v/>
      </c>
      <c r="J84" s="75">
        <f t="shared" si="58"/>
        <v>0</v>
      </c>
      <c r="K84" s="75"/>
      <c r="L84" s="34" t="str">
        <f>IF(D84="","",IF(D84="TOTAL",SUM($L$15:L83),$P$4))</f>
        <v/>
      </c>
      <c r="M84" s="34" t="str">
        <f>IF(D84="","",IF(D84="TOTAL",SUM($M$15:M83),(ROUND(L84*AF84/100,0))))</f>
        <v/>
      </c>
      <c r="N84" s="34" t="str">
        <f>IF(D84="","",IF(D84="TOTAL",SUM($N$15:N83),(ROUND(L84*AG84/100,0))))</f>
        <v/>
      </c>
      <c r="O84" s="33">
        <f t="shared" si="59"/>
        <v>0</v>
      </c>
      <c r="P84" s="34" t="str">
        <f t="shared" si="45"/>
        <v/>
      </c>
      <c r="Q84" s="34" t="str">
        <f t="shared" si="45"/>
        <v/>
      </c>
      <c r="R84" s="34" t="str">
        <f t="shared" si="45"/>
        <v/>
      </c>
      <c r="S84" s="26"/>
      <c r="T84" s="33">
        <f t="shared" si="60"/>
        <v>0</v>
      </c>
      <c r="U84" s="62" t="str">
        <f>IF(D84="","",IF(D84="TOTAL",SUM($U$15:U83),IF($Z$5="REGULAR",BA84,AJ84+BF84)))</f>
        <v/>
      </c>
      <c r="V84" s="34" t="str">
        <f>IF(D84="","",IF(D84="TOTAL",SUM($V$15:V83),(ROUND(T84*AN84,0))))</f>
        <v/>
      </c>
      <c r="W84" s="26" t="str">
        <f>IF(D84="","",IF(E84="mar",$Z$2,IF(D84="TOTAL",SUM($W$15:W83),W83)))</f>
        <v/>
      </c>
      <c r="X84" s="33" t="str">
        <f>IF(D84="","",IF(D84="TOTAL",SUM($X$15:X83),(SUM(AH85:AI85))))</f>
        <v/>
      </c>
      <c r="Y84" s="33">
        <f t="shared" si="61"/>
        <v>0</v>
      </c>
      <c r="Z84" s="33">
        <f t="shared" si="62"/>
        <v>0</v>
      </c>
      <c r="AA84" s="31"/>
      <c r="AB84" s="31"/>
      <c r="AC84" s="35" t="str">
        <f t="shared" si="71"/>
        <v/>
      </c>
      <c r="AD84" s="35" t="str">
        <f t="shared" si="69"/>
        <v/>
      </c>
      <c r="AF84" s="7" t="str">
        <f t="shared" si="46"/>
        <v/>
      </c>
      <c r="AG84" s="7" t="str">
        <f t="shared" si="47"/>
        <v/>
      </c>
      <c r="AH84" s="7" t="str">
        <f t="shared" si="48"/>
        <v/>
      </c>
      <c r="AI84" s="7" t="str">
        <f t="shared" si="49"/>
        <v/>
      </c>
      <c r="AJ84" s="7" t="str">
        <f t="shared" si="63"/>
        <v/>
      </c>
      <c r="AK84" s="7" t="str">
        <f t="shared" si="64"/>
        <v/>
      </c>
      <c r="AL84" s="7" t="str">
        <f t="shared" si="50"/>
        <v/>
      </c>
      <c r="AM84" s="7" t="str">
        <f t="shared" si="51"/>
        <v/>
      </c>
      <c r="AN84" s="7" t="str">
        <f t="shared" si="52"/>
        <v/>
      </c>
      <c r="AO84" s="7" t="str">
        <f t="shared" si="53"/>
        <v/>
      </c>
      <c r="AP84" s="7" t="str">
        <f t="shared" si="54"/>
        <v/>
      </c>
      <c r="AQ84" s="2">
        <v>44896</v>
      </c>
      <c r="AR84" s="3" t="str">
        <f t="shared" si="42"/>
        <v>Dec-2022</v>
      </c>
      <c r="AS84" s="7">
        <v>38</v>
      </c>
      <c r="AT84" s="7">
        <f t="shared" si="40"/>
        <v>9</v>
      </c>
      <c r="AV84" s="8">
        <f t="shared" si="55"/>
        <v>0.1</v>
      </c>
      <c r="AY84" s="7">
        <f t="shared" si="43"/>
        <v>0</v>
      </c>
      <c r="AZ84" s="7">
        <f t="shared" si="39"/>
        <v>0</v>
      </c>
      <c r="BA84" s="7">
        <f t="shared" si="56"/>
        <v>0</v>
      </c>
      <c r="BD84" s="7">
        <f t="shared" si="44"/>
        <v>1000</v>
      </c>
      <c r="BF84" s="7">
        <f t="shared" si="65"/>
        <v>0</v>
      </c>
    </row>
    <row r="85" spans="2:58" ht="25.5" customHeight="1" x14ac:dyDescent="0.25">
      <c r="B85" s="34" t="str">
        <f t="shared" si="70"/>
        <v/>
      </c>
      <c r="C85" s="28" t="str">
        <f t="shared" si="66"/>
        <v/>
      </c>
      <c r="D85" s="34" t="str">
        <f t="shared" si="67"/>
        <v/>
      </c>
      <c r="E85" s="34" t="str">
        <f t="shared" si="57"/>
        <v/>
      </c>
      <c r="F85" s="34" t="str">
        <f t="shared" si="68"/>
        <v/>
      </c>
      <c r="G85" s="34" t="str">
        <f>IF(D85="","",IF(F85="YES",MROUND(ROUND(1.03*G84,0),100),IF(D85="TOTAL",SUM($G$15:G84),G84)))</f>
        <v/>
      </c>
      <c r="H85" s="34" t="str">
        <f>IF(D85="","",IF(D85="TOTAL",SUM($H$15:H84),(ROUND(G85*AK85/100,0))))</f>
        <v/>
      </c>
      <c r="I85" s="34" t="str">
        <f>IF(D85="","",IF(D85="TOTAL",SUM($I$15:I84),(ROUND(G85*AL85/100,0))))</f>
        <v/>
      </c>
      <c r="J85" s="75">
        <f t="shared" si="58"/>
        <v>0</v>
      </c>
      <c r="K85" s="75"/>
      <c r="L85" s="34" t="str">
        <f>IF(D85="","",IF(D85="TOTAL",SUM($L$15:L84),$P$4))</f>
        <v/>
      </c>
      <c r="M85" s="34" t="str">
        <f>IF(D85="","",IF(D85="TOTAL",SUM($M$15:M84),(ROUND(L85*AF85/100,0))))</f>
        <v/>
      </c>
      <c r="N85" s="34" t="str">
        <f>IF(D85="","",IF(D85="TOTAL",SUM($N$15:N84),(ROUND(L85*AG85/100,0))))</f>
        <v/>
      </c>
      <c r="O85" s="33">
        <f t="shared" si="59"/>
        <v>0</v>
      </c>
      <c r="P85" s="34" t="str">
        <f t="shared" si="45"/>
        <v/>
      </c>
      <c r="Q85" s="34" t="str">
        <f t="shared" si="45"/>
        <v/>
      </c>
      <c r="R85" s="34" t="str">
        <f t="shared" si="45"/>
        <v/>
      </c>
      <c r="S85" s="26"/>
      <c r="T85" s="33">
        <f t="shared" si="60"/>
        <v>0</v>
      </c>
      <c r="U85" s="62" t="str">
        <f>IF(D85="","",IF(D85="TOTAL",SUM($U$15:U84),IF($Z$5="REGULAR",BA85,AJ85+BF85)))</f>
        <v/>
      </c>
      <c r="V85" s="34" t="str">
        <f>IF(D85="","",IF(D85="TOTAL",SUM($V$15:V84),(ROUND(T85*AN85,0))))</f>
        <v/>
      </c>
      <c r="W85" s="26" t="str">
        <f>IF(D85="","",IF(E85="mar",$Z$2,IF(D85="TOTAL",SUM($W$15:W84),W84)))</f>
        <v/>
      </c>
      <c r="X85" s="33" t="str">
        <f>IF(D85="","",IF(D85="TOTAL",SUM($X$15:X84),(SUM(AH86:AI86))))</f>
        <v/>
      </c>
      <c r="Y85" s="33">
        <f t="shared" si="61"/>
        <v>0</v>
      </c>
      <c r="Z85" s="33">
        <f t="shared" si="62"/>
        <v>0</v>
      </c>
      <c r="AA85" s="31"/>
      <c r="AB85" s="31"/>
      <c r="AC85" s="35" t="str">
        <f t="shared" si="71"/>
        <v/>
      </c>
      <c r="AD85" s="35" t="str">
        <f t="shared" si="69"/>
        <v/>
      </c>
      <c r="AF85" s="7" t="str">
        <f t="shared" si="46"/>
        <v/>
      </c>
      <c r="AG85" s="7" t="str">
        <f t="shared" si="47"/>
        <v/>
      </c>
      <c r="AH85" s="7" t="str">
        <f t="shared" si="48"/>
        <v/>
      </c>
      <c r="AI85" s="7" t="str">
        <f t="shared" si="49"/>
        <v/>
      </c>
      <c r="AJ85" s="7" t="str">
        <f t="shared" si="63"/>
        <v/>
      </c>
      <c r="AK85" s="7" t="str">
        <f t="shared" si="64"/>
        <v/>
      </c>
      <c r="AL85" s="7" t="str">
        <f t="shared" si="50"/>
        <v/>
      </c>
      <c r="AM85" s="7" t="str">
        <f t="shared" si="51"/>
        <v/>
      </c>
      <c r="AN85" s="7" t="str">
        <f t="shared" si="52"/>
        <v/>
      </c>
      <c r="AO85" s="7" t="str">
        <f t="shared" si="53"/>
        <v/>
      </c>
      <c r="AP85" s="7" t="str">
        <f t="shared" si="54"/>
        <v/>
      </c>
      <c r="AQ85" s="2">
        <v>44927</v>
      </c>
      <c r="AR85" s="3" t="str">
        <f t="shared" si="42"/>
        <v>Jan-2023</v>
      </c>
      <c r="AS85" s="7">
        <v>42</v>
      </c>
      <c r="AT85" s="7">
        <f t="shared" si="40"/>
        <v>9</v>
      </c>
      <c r="AU85" s="7">
        <v>4</v>
      </c>
      <c r="AV85" s="8">
        <f t="shared" si="55"/>
        <v>0.1</v>
      </c>
      <c r="AY85" s="7">
        <f t="shared" si="43"/>
        <v>0</v>
      </c>
      <c r="AZ85" s="7">
        <f t="shared" si="39"/>
        <v>0</v>
      </c>
      <c r="BA85" s="7">
        <f t="shared" si="56"/>
        <v>0</v>
      </c>
      <c r="BD85" s="7">
        <f t="shared" si="44"/>
        <v>1000</v>
      </c>
      <c r="BF85" s="7">
        <f t="shared" si="65"/>
        <v>0</v>
      </c>
    </row>
    <row r="86" spans="2:58" ht="25.5" customHeight="1" x14ac:dyDescent="0.25">
      <c r="B86" s="34" t="str">
        <f t="shared" si="70"/>
        <v/>
      </c>
      <c r="C86" s="28" t="str">
        <f t="shared" si="66"/>
        <v/>
      </c>
      <c r="D86" s="34" t="str">
        <f t="shared" si="67"/>
        <v/>
      </c>
      <c r="E86" s="34" t="str">
        <f t="shared" si="57"/>
        <v/>
      </c>
      <c r="F86" s="34" t="str">
        <f t="shared" si="68"/>
        <v/>
      </c>
      <c r="G86" s="34" t="str">
        <f>IF(D86="","",IF(F86="YES",MROUND(ROUND(1.03*G85,0),100),IF(D86="TOTAL",SUM($G$15:G85),G85)))</f>
        <v/>
      </c>
      <c r="H86" s="34" t="str">
        <f>IF(D86="","",IF(D86="TOTAL",SUM($H$15:H85),(ROUND(G86*AK86/100,0))))</f>
        <v/>
      </c>
      <c r="I86" s="34" t="str">
        <f>IF(D86="","",IF(D86="TOTAL",SUM($I$15:I85),(ROUND(G86*AL86/100,0))))</f>
        <v/>
      </c>
      <c r="J86" s="75">
        <f t="shared" si="58"/>
        <v>0</v>
      </c>
      <c r="K86" s="75"/>
      <c r="L86" s="34" t="str">
        <f>IF(D86="","",IF(D86="TOTAL",SUM($L$15:L85),$P$4))</f>
        <v/>
      </c>
      <c r="M86" s="34" t="str">
        <f>IF(D86="","",IF(D86="TOTAL",SUM($M$15:M85),(ROUND(L86*AF86/100,0))))</f>
        <v/>
      </c>
      <c r="N86" s="34" t="str">
        <f>IF(D86="","",IF(D86="TOTAL",SUM($N$15:N85),(ROUND(L86*AG86/100,0))))</f>
        <v/>
      </c>
      <c r="O86" s="33">
        <f t="shared" si="59"/>
        <v>0</v>
      </c>
      <c r="P86" s="34" t="str">
        <f t="shared" si="45"/>
        <v/>
      </c>
      <c r="Q86" s="34" t="str">
        <f t="shared" si="45"/>
        <v/>
      </c>
      <c r="R86" s="34" t="str">
        <f t="shared" si="45"/>
        <v/>
      </c>
      <c r="S86" s="26"/>
      <c r="T86" s="33">
        <f t="shared" si="60"/>
        <v>0</v>
      </c>
      <c r="U86" s="62" t="str">
        <f>IF(D86="","",IF(D86="TOTAL",SUM($U$15:U85),IF($Z$5="REGULAR",BA86,AJ86+BF86)))</f>
        <v/>
      </c>
      <c r="V86" s="34" t="str">
        <f>IF(D86="","",IF(D86="TOTAL",SUM($V$15:V85),(ROUND(T86*AN86,0))))</f>
        <v/>
      </c>
      <c r="W86" s="26" t="str">
        <f>IF(D86="","",IF(E86="mar",$Z$2,IF(D86="TOTAL",SUM($W$15:W85),W85)))</f>
        <v/>
      </c>
      <c r="X86" s="33" t="str">
        <f>IF(D86="","",IF(D86="TOTAL",SUM($X$15:X85),(SUM(AH87:AI87))))</f>
        <v/>
      </c>
      <c r="Y86" s="33">
        <f t="shared" si="61"/>
        <v>0</v>
      </c>
      <c r="Z86" s="33">
        <f t="shared" si="62"/>
        <v>0</v>
      </c>
      <c r="AA86" s="31"/>
      <c r="AB86" s="31"/>
      <c r="AC86" s="35" t="str">
        <f t="shared" si="71"/>
        <v/>
      </c>
      <c r="AD86" s="35" t="str">
        <f t="shared" si="69"/>
        <v/>
      </c>
      <c r="AF86" s="7" t="str">
        <f t="shared" si="46"/>
        <v/>
      </c>
      <c r="AG86" s="7" t="str">
        <f t="shared" si="47"/>
        <v/>
      </c>
      <c r="AH86" s="7" t="str">
        <f t="shared" si="48"/>
        <v/>
      </c>
      <c r="AI86" s="7" t="str">
        <f t="shared" si="49"/>
        <v/>
      </c>
      <c r="AJ86" s="7" t="str">
        <f t="shared" si="63"/>
        <v/>
      </c>
      <c r="AK86" s="7" t="str">
        <f t="shared" si="64"/>
        <v/>
      </c>
      <c r="AL86" s="7" t="str">
        <f t="shared" si="50"/>
        <v/>
      </c>
      <c r="AM86" s="7" t="str">
        <f t="shared" si="51"/>
        <v/>
      </c>
      <c r="AN86" s="7" t="str">
        <f t="shared" si="52"/>
        <v/>
      </c>
      <c r="AO86" s="7" t="str">
        <f t="shared" si="53"/>
        <v/>
      </c>
      <c r="AP86" s="7" t="str">
        <f t="shared" si="54"/>
        <v/>
      </c>
      <c r="AQ86" s="2">
        <v>44958</v>
      </c>
      <c r="AR86" s="3" t="str">
        <f t="shared" si="42"/>
        <v>Feb-2023</v>
      </c>
      <c r="AS86" s="7">
        <v>42</v>
      </c>
      <c r="AT86" s="7">
        <f t="shared" si="40"/>
        <v>9</v>
      </c>
      <c r="AU86" s="7">
        <v>4</v>
      </c>
      <c r="AV86" s="8">
        <f t="shared" si="55"/>
        <v>0.1</v>
      </c>
      <c r="AY86" s="7">
        <f t="shared" si="43"/>
        <v>0</v>
      </c>
      <c r="AZ86" s="7">
        <f t="shared" si="39"/>
        <v>0</v>
      </c>
      <c r="BA86" s="7">
        <f t="shared" si="56"/>
        <v>0</v>
      </c>
      <c r="BD86" s="7">
        <f t="shared" si="44"/>
        <v>1000</v>
      </c>
      <c r="BF86" s="7">
        <f t="shared" si="65"/>
        <v>0</v>
      </c>
    </row>
    <row r="87" spans="2:58" ht="25.5" customHeight="1" x14ac:dyDescent="0.25">
      <c r="B87" s="34" t="str">
        <f t="shared" si="70"/>
        <v/>
      </c>
      <c r="C87" s="28" t="str">
        <f t="shared" si="66"/>
        <v/>
      </c>
      <c r="D87" s="34" t="str">
        <f t="shared" si="67"/>
        <v/>
      </c>
      <c r="E87" s="34" t="str">
        <f t="shared" si="57"/>
        <v/>
      </c>
      <c r="F87" s="34" t="str">
        <f t="shared" si="68"/>
        <v/>
      </c>
      <c r="G87" s="34" t="str">
        <f>IF(D87="","",IF(F87="YES",MROUND(ROUND(1.03*G86,0),100),IF(D87="TOTAL",SUM($G$15:G86),G86)))</f>
        <v/>
      </c>
      <c r="H87" s="34" t="str">
        <f>IF(D87="","",IF(D87="TOTAL",SUM($H$15:H86),(ROUND(G87*AK87/100,0))))</f>
        <v/>
      </c>
      <c r="I87" s="34" t="str">
        <f>IF(D87="","",IF(D87="TOTAL",SUM($I$15:I86),(ROUND(G87*AL87/100,0))))</f>
        <v/>
      </c>
      <c r="J87" s="75">
        <f t="shared" si="58"/>
        <v>0</v>
      </c>
      <c r="K87" s="75"/>
      <c r="L87" s="34" t="str">
        <f>IF(D87="","",IF(D87="TOTAL",SUM($L$15:L86),$P$4))</f>
        <v/>
      </c>
      <c r="M87" s="34" t="str">
        <f>IF(D87="","",IF(D87="TOTAL",SUM($M$15:M86),(ROUND(L87*AF87/100,0))))</f>
        <v/>
      </c>
      <c r="N87" s="34" t="str">
        <f>IF(D87="","",IF(D87="TOTAL",SUM($N$15:N86),(ROUND(L87*AG87/100,0))))</f>
        <v/>
      </c>
      <c r="O87" s="33">
        <f t="shared" si="59"/>
        <v>0</v>
      </c>
      <c r="P87" s="34" t="str">
        <f t="shared" si="45"/>
        <v/>
      </c>
      <c r="Q87" s="34" t="str">
        <f t="shared" si="45"/>
        <v/>
      </c>
      <c r="R87" s="34" t="str">
        <f t="shared" si="45"/>
        <v/>
      </c>
      <c r="S87" s="26"/>
      <c r="T87" s="33">
        <f t="shared" si="60"/>
        <v>0</v>
      </c>
      <c r="U87" s="62" t="str">
        <f>IF(D87="","",IF(D87="TOTAL",SUM($U$15:U86),IF($Z$5="REGULAR",BA87,AJ87+BF87)))</f>
        <v/>
      </c>
      <c r="V87" s="34" t="str">
        <f>IF(D87="","",IF(D87="TOTAL",SUM($V$15:V86),(ROUND(T87*AN87,0))))</f>
        <v/>
      </c>
      <c r="W87" s="26" t="str">
        <f>IF(D87="","",IF(E87="mar",$Z$2,IF(D87="TOTAL",SUM($W$15:W86),W86)))</f>
        <v/>
      </c>
      <c r="X87" s="33" t="str">
        <f>IF(D87="","",IF(D87="TOTAL",SUM($X$15:X86),(SUM(AH88:AI88))))</f>
        <v/>
      </c>
      <c r="Y87" s="33">
        <f t="shared" si="61"/>
        <v>0</v>
      </c>
      <c r="Z87" s="33">
        <f t="shared" si="62"/>
        <v>0</v>
      </c>
      <c r="AA87" s="31"/>
      <c r="AB87" s="31"/>
      <c r="AC87" s="35" t="str">
        <f t="shared" si="71"/>
        <v/>
      </c>
      <c r="AD87" s="35" t="str">
        <f t="shared" si="69"/>
        <v/>
      </c>
      <c r="AF87" s="7" t="str">
        <f t="shared" si="46"/>
        <v/>
      </c>
      <c r="AG87" s="7" t="str">
        <f t="shared" si="47"/>
        <v/>
      </c>
      <c r="AH87" s="7" t="str">
        <f t="shared" si="48"/>
        <v/>
      </c>
      <c r="AI87" s="7" t="str">
        <f t="shared" si="49"/>
        <v/>
      </c>
      <c r="AJ87" s="7" t="str">
        <f t="shared" si="63"/>
        <v/>
      </c>
      <c r="AK87" s="7" t="str">
        <f t="shared" si="64"/>
        <v/>
      </c>
      <c r="AL87" s="7" t="str">
        <f t="shared" si="50"/>
        <v/>
      </c>
      <c r="AM87" s="7" t="str">
        <f t="shared" si="51"/>
        <v/>
      </c>
      <c r="AN87" s="7" t="str">
        <f t="shared" si="52"/>
        <v/>
      </c>
      <c r="AO87" s="7" t="str">
        <f t="shared" si="53"/>
        <v/>
      </c>
      <c r="AP87" s="7" t="str">
        <f t="shared" si="54"/>
        <v/>
      </c>
      <c r="AQ87" s="2">
        <v>44986</v>
      </c>
      <c r="AR87" s="3" t="str">
        <f t="shared" si="42"/>
        <v>Mar-2023</v>
      </c>
      <c r="AS87" s="7">
        <v>42</v>
      </c>
      <c r="AT87" s="7">
        <f t="shared" si="40"/>
        <v>9</v>
      </c>
      <c r="AU87" s="7">
        <v>4</v>
      </c>
      <c r="AV87" s="8">
        <f t="shared" si="55"/>
        <v>0.1</v>
      </c>
      <c r="AY87" s="7">
        <f t="shared" si="43"/>
        <v>0</v>
      </c>
      <c r="AZ87" s="7">
        <f t="shared" si="39"/>
        <v>0</v>
      </c>
      <c r="BA87" s="7">
        <f t="shared" si="56"/>
        <v>0</v>
      </c>
      <c r="BD87" s="7">
        <f t="shared" si="44"/>
        <v>1000</v>
      </c>
      <c r="BF87" s="7">
        <f t="shared" si="65"/>
        <v>0</v>
      </c>
    </row>
    <row r="88" spans="2:58" ht="25.5" customHeight="1" x14ac:dyDescent="0.25">
      <c r="B88" s="34" t="str">
        <f t="shared" si="70"/>
        <v/>
      </c>
      <c r="C88" s="28" t="str">
        <f t="shared" si="66"/>
        <v/>
      </c>
      <c r="D88" s="34" t="str">
        <f t="shared" si="67"/>
        <v/>
      </c>
      <c r="E88" s="34" t="str">
        <f t="shared" si="57"/>
        <v/>
      </c>
      <c r="F88" s="34" t="str">
        <f t="shared" si="68"/>
        <v/>
      </c>
      <c r="G88" s="34" t="str">
        <f>IF(D88="","",IF(F88="YES",MROUND(ROUND(1.03*G87,0),100),IF(D88="TOTAL",SUM($G$15:G87),G87)))</f>
        <v/>
      </c>
      <c r="H88" s="34" t="str">
        <f>IF(D88="","",IF(D88="TOTAL",SUM($H$15:H87),(ROUND(G88*AK88/100,0))))</f>
        <v/>
      </c>
      <c r="I88" s="34" t="str">
        <f>IF(D88="","",IF(D88="TOTAL",SUM($I$15:I87),(ROUND(G88*AL88/100,0))))</f>
        <v/>
      </c>
      <c r="J88" s="75">
        <f t="shared" si="58"/>
        <v>0</v>
      </c>
      <c r="K88" s="75"/>
      <c r="L88" s="34" t="str">
        <f>IF(D88="","",IF(D88="TOTAL",SUM($L$15:L87),$P$4))</f>
        <v/>
      </c>
      <c r="M88" s="34" t="str">
        <f>IF(D88="","",IF(D88="TOTAL",SUM($M$15:M87),(ROUND(L88*AF88/100,0))))</f>
        <v/>
      </c>
      <c r="N88" s="34" t="str">
        <f>IF(D88="","",IF(D88="TOTAL",SUM($N$15:N87),(ROUND(L88*AG88/100,0))))</f>
        <v/>
      </c>
      <c r="O88" s="33">
        <f t="shared" si="59"/>
        <v>0</v>
      </c>
      <c r="P88" s="34" t="str">
        <f t="shared" si="45"/>
        <v/>
      </c>
      <c r="Q88" s="34" t="str">
        <f t="shared" si="45"/>
        <v/>
      </c>
      <c r="R88" s="34" t="str">
        <f t="shared" si="45"/>
        <v/>
      </c>
      <c r="S88" s="26"/>
      <c r="T88" s="33">
        <f t="shared" si="60"/>
        <v>0</v>
      </c>
      <c r="U88" s="62" t="str">
        <f>IF(D88="","",IF(D88="TOTAL",SUM($U$15:U87),IF($Z$5="REGULAR",BA88,AJ88+BF88)))</f>
        <v/>
      </c>
      <c r="V88" s="34" t="str">
        <f>IF(D88="","",IF(D88="TOTAL",SUM($V$15:V87),(ROUND(T88*AN88,0))))</f>
        <v/>
      </c>
      <c r="W88" s="26" t="str">
        <f>IF(D88="","",IF(E88="mar",$Z$2,IF(D88="TOTAL",SUM($W$15:W87),W87)))</f>
        <v/>
      </c>
      <c r="X88" s="33" t="str">
        <f>IF(D88="","",IF(D88="TOTAL",SUM($X$15:X87),(SUM(AH89:AI89))))</f>
        <v/>
      </c>
      <c r="Y88" s="33">
        <f t="shared" si="61"/>
        <v>0</v>
      </c>
      <c r="Z88" s="33">
        <f t="shared" si="62"/>
        <v>0</v>
      </c>
      <c r="AA88" s="31"/>
      <c r="AB88" s="31"/>
      <c r="AC88" s="35" t="str">
        <f t="shared" si="71"/>
        <v/>
      </c>
      <c r="AD88" s="35" t="str">
        <f t="shared" si="69"/>
        <v/>
      </c>
      <c r="AF88" s="7" t="str">
        <f t="shared" si="46"/>
        <v/>
      </c>
      <c r="AG88" s="7" t="str">
        <f t="shared" si="47"/>
        <v/>
      </c>
      <c r="AH88" s="7" t="str">
        <f t="shared" si="48"/>
        <v/>
      </c>
      <c r="AI88" s="7" t="str">
        <f t="shared" si="49"/>
        <v/>
      </c>
      <c r="AJ88" s="7" t="str">
        <f t="shared" si="63"/>
        <v/>
      </c>
      <c r="AK88" s="7" t="str">
        <f t="shared" si="64"/>
        <v/>
      </c>
      <c r="AL88" s="7" t="str">
        <f t="shared" si="50"/>
        <v/>
      </c>
      <c r="AM88" s="7" t="str">
        <f t="shared" si="51"/>
        <v/>
      </c>
      <c r="AN88" s="7" t="str">
        <f t="shared" si="52"/>
        <v/>
      </c>
      <c r="AO88" s="7" t="str">
        <f t="shared" si="53"/>
        <v/>
      </c>
      <c r="AP88" s="7" t="str">
        <f t="shared" si="54"/>
        <v/>
      </c>
      <c r="AQ88" s="2">
        <v>45017</v>
      </c>
      <c r="AR88" s="3" t="str">
        <f t="shared" si="42"/>
        <v>Apr-2023</v>
      </c>
      <c r="AS88" s="7">
        <v>42</v>
      </c>
      <c r="AT88" s="7">
        <f t="shared" si="40"/>
        <v>9</v>
      </c>
      <c r="AV88" s="8">
        <f t="shared" si="55"/>
        <v>0.1</v>
      </c>
      <c r="AY88" s="7">
        <f t="shared" si="43"/>
        <v>0</v>
      </c>
      <c r="AZ88" s="7">
        <f t="shared" si="39"/>
        <v>0</v>
      </c>
      <c r="BA88" s="7">
        <f t="shared" si="56"/>
        <v>0</v>
      </c>
      <c r="BD88" s="7">
        <f t="shared" si="44"/>
        <v>1000</v>
      </c>
      <c r="BF88" s="7">
        <f t="shared" si="65"/>
        <v>0</v>
      </c>
    </row>
    <row r="89" spans="2:58" ht="25.5" customHeight="1" x14ac:dyDescent="0.25">
      <c r="B89" s="34" t="str">
        <f t="shared" si="70"/>
        <v/>
      </c>
      <c r="C89" s="28" t="str">
        <f t="shared" si="66"/>
        <v/>
      </c>
      <c r="D89" s="34" t="str">
        <f t="shared" si="67"/>
        <v/>
      </c>
      <c r="E89" s="34" t="str">
        <f t="shared" si="57"/>
        <v/>
      </c>
      <c r="F89" s="34" t="str">
        <f t="shared" si="68"/>
        <v/>
      </c>
      <c r="G89" s="34" t="str">
        <f>IF(D89="","",IF(F89="YES",MROUND(ROUND(1.03*G88,0),100),IF(D89="TOTAL",SUM($G$15:G88),G88)))</f>
        <v/>
      </c>
      <c r="H89" s="34" t="str">
        <f>IF(D89="","",IF(D89="TOTAL",SUM($H$15:H88),(ROUND(G89*AK89/100,0))))</f>
        <v/>
      </c>
      <c r="I89" s="34" t="str">
        <f>IF(D89="","",IF(D89="TOTAL",SUM($I$15:I88),(ROUND(G89*AL89/100,0))))</f>
        <v/>
      </c>
      <c r="J89" s="75">
        <f t="shared" si="58"/>
        <v>0</v>
      </c>
      <c r="K89" s="75"/>
      <c r="L89" s="34" t="str">
        <f>IF(D89="","",IF(D89="TOTAL",SUM($L$15:L88),$P$4))</f>
        <v/>
      </c>
      <c r="M89" s="34" t="str">
        <f>IF(D89="","",IF(D89="TOTAL",SUM($M$15:M88),(ROUND(L89*AF89/100,0))))</f>
        <v/>
      </c>
      <c r="N89" s="34" t="str">
        <f>IF(D89="","",IF(D89="TOTAL",SUM($N$15:N88),(ROUND(L89*AG89/100,0))))</f>
        <v/>
      </c>
      <c r="O89" s="33">
        <f t="shared" si="59"/>
        <v>0</v>
      </c>
      <c r="P89" s="34" t="str">
        <f t="shared" si="45"/>
        <v/>
      </c>
      <c r="Q89" s="34" t="str">
        <f t="shared" si="45"/>
        <v/>
      </c>
      <c r="R89" s="34" t="str">
        <f t="shared" si="45"/>
        <v/>
      </c>
      <c r="S89" s="26"/>
      <c r="T89" s="33">
        <f t="shared" si="60"/>
        <v>0</v>
      </c>
      <c r="U89" s="62" t="str">
        <f>IF(D89="","",IF(D89="TOTAL",SUM($U$15:U88),IF($Z$5="REGULAR",BA89,AJ89+BF89)))</f>
        <v/>
      </c>
      <c r="V89" s="34" t="str">
        <f>IF(D89="","",IF(D89="TOTAL",SUM($V$15:V88),(ROUND(T89*AN89,0))))</f>
        <v/>
      </c>
      <c r="W89" s="26" t="str">
        <f>IF(D89="","",IF(E89="mar",$Z$2,IF(D89="TOTAL",SUM($W$15:W88),W88)))</f>
        <v/>
      </c>
      <c r="X89" s="33" t="str">
        <f>IF(D89="","",IF(D89="TOTAL",SUM($X$15:X88),(SUM(AH90:AI90))))</f>
        <v/>
      </c>
      <c r="Y89" s="33">
        <f t="shared" si="61"/>
        <v>0</v>
      </c>
      <c r="Z89" s="33">
        <f t="shared" si="62"/>
        <v>0</v>
      </c>
      <c r="AA89" s="31"/>
      <c r="AB89" s="31"/>
      <c r="AC89" s="35" t="str">
        <f t="shared" si="71"/>
        <v/>
      </c>
      <c r="AD89" s="35" t="str">
        <f t="shared" si="69"/>
        <v/>
      </c>
      <c r="AF89" s="7" t="str">
        <f t="shared" si="46"/>
        <v/>
      </c>
      <c r="AG89" s="7" t="str">
        <f t="shared" si="47"/>
        <v/>
      </c>
      <c r="AH89" s="7" t="str">
        <f t="shared" si="48"/>
        <v/>
      </c>
      <c r="AI89" s="7" t="str">
        <f t="shared" si="49"/>
        <v/>
      </c>
      <c r="AJ89" s="7" t="str">
        <f t="shared" si="63"/>
        <v/>
      </c>
      <c r="AK89" s="7" t="str">
        <f t="shared" si="64"/>
        <v/>
      </c>
      <c r="AL89" s="7" t="str">
        <f t="shared" si="50"/>
        <v/>
      </c>
      <c r="AM89" s="7" t="str">
        <f t="shared" si="51"/>
        <v/>
      </c>
      <c r="AN89" s="7" t="str">
        <f t="shared" si="52"/>
        <v/>
      </c>
      <c r="AO89" s="7" t="str">
        <f t="shared" si="53"/>
        <v/>
      </c>
      <c r="AP89" s="7" t="str">
        <f t="shared" si="54"/>
        <v/>
      </c>
      <c r="AQ89" s="2">
        <v>45047</v>
      </c>
      <c r="AR89" s="3" t="str">
        <f t="shared" si="42"/>
        <v>May-2023</v>
      </c>
      <c r="AS89" s="7">
        <v>42</v>
      </c>
      <c r="AT89" s="7">
        <f t="shared" si="40"/>
        <v>9</v>
      </c>
      <c r="AV89" s="8">
        <f t="shared" si="55"/>
        <v>0.1</v>
      </c>
      <c r="AY89" s="7">
        <f t="shared" si="43"/>
        <v>0</v>
      </c>
      <c r="AZ89" s="7">
        <f t="shared" si="39"/>
        <v>0</v>
      </c>
      <c r="BA89" s="7">
        <f t="shared" si="56"/>
        <v>0</v>
      </c>
      <c r="BD89" s="7">
        <f t="shared" si="44"/>
        <v>1000</v>
      </c>
      <c r="BF89" s="7">
        <f t="shared" si="65"/>
        <v>0</v>
      </c>
    </row>
    <row r="90" spans="2:58" ht="25.5" customHeight="1" x14ac:dyDescent="0.25">
      <c r="B90" s="34" t="str">
        <f t="shared" si="70"/>
        <v/>
      </c>
      <c r="C90" s="28" t="str">
        <f t="shared" si="66"/>
        <v/>
      </c>
      <c r="D90" s="34" t="str">
        <f t="shared" si="67"/>
        <v/>
      </c>
      <c r="E90" s="34" t="str">
        <f t="shared" si="57"/>
        <v/>
      </c>
      <c r="F90" s="34" t="str">
        <f t="shared" si="68"/>
        <v/>
      </c>
      <c r="G90" s="34" t="str">
        <f>IF(D90="","",IF(F90="YES",MROUND(ROUND(1.03*G89,0),100),IF(D90="TOTAL",SUM($G$15:G89),G89)))</f>
        <v/>
      </c>
      <c r="H90" s="34" t="str">
        <f>IF(D90="","",IF(D90="TOTAL",SUM($H$15:H89),(ROUND(G90*AK90/100,0))))</f>
        <v/>
      </c>
      <c r="I90" s="34" t="str">
        <f>IF(D90="","",IF(D90="TOTAL",SUM($I$15:I89),(ROUND(G90*AL90/100,0))))</f>
        <v/>
      </c>
      <c r="J90" s="75">
        <f t="shared" si="58"/>
        <v>0</v>
      </c>
      <c r="K90" s="75"/>
      <c r="L90" s="34" t="str">
        <f>IF(D90="","",IF(D90="TOTAL",SUM($L$15:L89),$P$4))</f>
        <v/>
      </c>
      <c r="M90" s="34" t="str">
        <f>IF(D90="","",IF(D90="TOTAL",SUM($M$15:M89),(ROUND(L90*AF90/100,0))))</f>
        <v/>
      </c>
      <c r="N90" s="34" t="str">
        <f>IF(D90="","",IF(D90="TOTAL",SUM($N$15:N89),(ROUND(L90*AG90/100,0))))</f>
        <v/>
      </c>
      <c r="O90" s="33">
        <f t="shared" si="59"/>
        <v>0</v>
      </c>
      <c r="P90" s="34" t="str">
        <f t="shared" si="45"/>
        <v/>
      </c>
      <c r="Q90" s="34" t="str">
        <f t="shared" si="45"/>
        <v/>
      </c>
      <c r="R90" s="34" t="str">
        <f t="shared" si="45"/>
        <v/>
      </c>
      <c r="S90" s="26"/>
      <c r="T90" s="33">
        <f t="shared" si="60"/>
        <v>0</v>
      </c>
      <c r="U90" s="62" t="str">
        <f>IF(D90="","",IF(D90="TOTAL",SUM($U$15:U89),IF($Z$5="REGULAR",BA90,AJ90+BF90)))</f>
        <v/>
      </c>
      <c r="V90" s="34" t="str">
        <f>IF(D90="","",IF(D90="TOTAL",SUM($V$15:V89),(ROUND(T90*AN90,0))))</f>
        <v/>
      </c>
      <c r="W90" s="26" t="str">
        <f>IF(D90="","",IF(E90="mar",$Z$2,IF(D90="TOTAL",SUM($W$15:W89),W89)))</f>
        <v/>
      </c>
      <c r="X90" s="33" t="str">
        <f>IF(D90="","",IF(D90="TOTAL",SUM($X$15:X89),(SUM(AH91:AI91))))</f>
        <v/>
      </c>
      <c r="Y90" s="33">
        <f t="shared" si="61"/>
        <v>0</v>
      </c>
      <c r="Z90" s="33">
        <f t="shared" si="62"/>
        <v>0</v>
      </c>
      <c r="AA90" s="31"/>
      <c r="AB90" s="31"/>
      <c r="AC90" s="35" t="str">
        <f t="shared" si="71"/>
        <v/>
      </c>
      <c r="AD90" s="35" t="str">
        <f t="shared" si="69"/>
        <v/>
      </c>
      <c r="AF90" s="7" t="str">
        <f t="shared" si="46"/>
        <v/>
      </c>
      <c r="AG90" s="7" t="str">
        <f t="shared" si="47"/>
        <v/>
      </c>
      <c r="AH90" s="7" t="str">
        <f t="shared" si="48"/>
        <v/>
      </c>
      <c r="AI90" s="7" t="str">
        <f t="shared" si="49"/>
        <v/>
      </c>
      <c r="AJ90" s="7" t="str">
        <f t="shared" si="63"/>
        <v/>
      </c>
      <c r="AK90" s="7" t="str">
        <f t="shared" si="64"/>
        <v/>
      </c>
      <c r="AL90" s="7" t="str">
        <f t="shared" si="50"/>
        <v/>
      </c>
      <c r="AM90" s="7" t="str">
        <f t="shared" si="51"/>
        <v/>
      </c>
      <c r="AN90" s="7" t="str">
        <f t="shared" si="52"/>
        <v/>
      </c>
      <c r="AO90" s="7" t="str">
        <f t="shared" si="53"/>
        <v/>
      </c>
      <c r="AP90" s="7" t="str">
        <f t="shared" si="54"/>
        <v/>
      </c>
      <c r="AQ90" s="2">
        <v>45078</v>
      </c>
      <c r="AR90" s="3" t="str">
        <f t="shared" si="42"/>
        <v>Jun-2023</v>
      </c>
      <c r="AS90" s="7">
        <v>42</v>
      </c>
      <c r="AT90" s="7">
        <f t="shared" si="40"/>
        <v>9</v>
      </c>
      <c r="AV90" s="8">
        <f t="shared" si="55"/>
        <v>0.1</v>
      </c>
      <c r="AY90" s="7">
        <f t="shared" si="43"/>
        <v>0</v>
      </c>
      <c r="AZ90" s="7">
        <f t="shared" si="39"/>
        <v>0</v>
      </c>
      <c r="BA90" s="7">
        <f t="shared" si="56"/>
        <v>0</v>
      </c>
      <c r="BD90" s="7">
        <f t="shared" si="44"/>
        <v>1000</v>
      </c>
      <c r="BF90" s="7">
        <f t="shared" si="65"/>
        <v>0</v>
      </c>
    </row>
    <row r="91" spans="2:58" ht="25.5" customHeight="1" x14ac:dyDescent="0.25">
      <c r="B91" s="34" t="str">
        <f t="shared" si="70"/>
        <v/>
      </c>
      <c r="C91" s="28" t="str">
        <f t="shared" si="66"/>
        <v/>
      </c>
      <c r="D91" s="34" t="str">
        <f t="shared" si="67"/>
        <v/>
      </c>
      <c r="E91" s="34" t="str">
        <f t="shared" si="57"/>
        <v/>
      </c>
      <c r="F91" s="34" t="str">
        <f t="shared" si="68"/>
        <v/>
      </c>
      <c r="G91" s="34" t="str">
        <f>IF(D91="","",IF(F91="YES",MROUND(ROUND(1.03*G90,0),100),IF(D91="TOTAL",SUM($G$15:G90),G90)))</f>
        <v/>
      </c>
      <c r="H91" s="34" t="str">
        <f>IF(D91="","",IF(D91="TOTAL",SUM($H$15:H90),(ROUND(G91*AK91/100,0))))</f>
        <v/>
      </c>
      <c r="I91" s="34" t="str">
        <f>IF(D91="","",IF(D91="TOTAL",SUM($I$15:I90),(ROUND(G91*AL91/100,0))))</f>
        <v/>
      </c>
      <c r="J91" s="75">
        <f t="shared" si="58"/>
        <v>0</v>
      </c>
      <c r="K91" s="75"/>
      <c r="L91" s="34" t="str">
        <f>IF(D91="","",IF(D91="TOTAL",SUM($L$15:L90),$P$4))</f>
        <v/>
      </c>
      <c r="M91" s="34" t="str">
        <f>IF(D91="","",IF(D91="TOTAL",SUM($M$15:M90),(ROUND(L91*AF91/100,0))))</f>
        <v/>
      </c>
      <c r="N91" s="34" t="str">
        <f>IF(D91="","",IF(D91="TOTAL",SUM($N$15:N90),(ROUND(L91*AG91/100,0))))</f>
        <v/>
      </c>
      <c r="O91" s="33">
        <f t="shared" si="59"/>
        <v>0</v>
      </c>
      <c r="P91" s="34" t="str">
        <f t="shared" si="45"/>
        <v/>
      </c>
      <c r="Q91" s="34" t="str">
        <f t="shared" si="45"/>
        <v/>
      </c>
      <c r="R91" s="34" t="str">
        <f t="shared" si="45"/>
        <v/>
      </c>
      <c r="S91" s="26"/>
      <c r="T91" s="33">
        <f t="shared" si="60"/>
        <v>0</v>
      </c>
      <c r="U91" s="62" t="str">
        <f>IF(D91="","",IF(D91="TOTAL",SUM($U$15:U90),IF($Z$5="REGULAR",BA91,AJ91+BF91)))</f>
        <v/>
      </c>
      <c r="V91" s="34" t="str">
        <f>IF(D91="","",IF(D91="TOTAL",SUM($V$15:V90),(ROUND(T91*AN91,0))))</f>
        <v/>
      </c>
      <c r="W91" s="26" t="str">
        <f>IF(D91="","",IF(E91="mar",$Z$2,IF(D91="TOTAL",SUM($W$15:W90),W90)))</f>
        <v/>
      </c>
      <c r="X91" s="33" t="str">
        <f>IF(D91="","",IF(D91="TOTAL",SUM($X$15:X90),(SUM(AH92:AI92))))</f>
        <v/>
      </c>
      <c r="Y91" s="33">
        <f t="shared" si="61"/>
        <v>0</v>
      </c>
      <c r="Z91" s="33">
        <f t="shared" si="62"/>
        <v>0</v>
      </c>
      <c r="AA91" s="31"/>
      <c r="AB91" s="31"/>
      <c r="AC91" s="35" t="str">
        <f t="shared" si="71"/>
        <v/>
      </c>
      <c r="AD91" s="35" t="str">
        <f t="shared" si="69"/>
        <v/>
      </c>
      <c r="AF91" s="7" t="str">
        <f t="shared" si="46"/>
        <v/>
      </c>
      <c r="AG91" s="7" t="str">
        <f t="shared" si="47"/>
        <v/>
      </c>
      <c r="AH91" s="7" t="str">
        <f t="shared" si="48"/>
        <v/>
      </c>
      <c r="AI91" s="7" t="str">
        <f t="shared" si="49"/>
        <v/>
      </c>
      <c r="AJ91" s="7" t="str">
        <f t="shared" si="63"/>
        <v/>
      </c>
      <c r="AK91" s="7" t="str">
        <f t="shared" si="64"/>
        <v/>
      </c>
      <c r="AL91" s="7" t="str">
        <f t="shared" si="50"/>
        <v/>
      </c>
      <c r="AM91" s="7" t="str">
        <f t="shared" si="51"/>
        <v/>
      </c>
      <c r="AN91" s="7" t="str">
        <f t="shared" si="52"/>
        <v/>
      </c>
      <c r="AO91" s="7" t="str">
        <f t="shared" si="53"/>
        <v/>
      </c>
      <c r="AP91" s="7" t="str">
        <f t="shared" si="54"/>
        <v/>
      </c>
      <c r="AQ91" s="2">
        <v>45108</v>
      </c>
      <c r="AR91" s="3" t="str">
        <f t="shared" si="42"/>
        <v>Jul-2023</v>
      </c>
      <c r="AS91" s="7">
        <v>46</v>
      </c>
      <c r="AT91" s="7">
        <f t="shared" si="40"/>
        <v>9</v>
      </c>
      <c r="AU91" s="7">
        <v>4</v>
      </c>
      <c r="AV91" s="8">
        <f t="shared" si="55"/>
        <v>0.1</v>
      </c>
      <c r="AY91" s="7">
        <f t="shared" si="43"/>
        <v>0</v>
      </c>
      <c r="AZ91" s="7">
        <f t="shared" si="39"/>
        <v>0</v>
      </c>
      <c r="BA91" s="7">
        <f t="shared" si="56"/>
        <v>0</v>
      </c>
      <c r="BD91" s="7">
        <f t="shared" si="44"/>
        <v>1000</v>
      </c>
      <c r="BF91" s="7">
        <f t="shared" si="65"/>
        <v>0</v>
      </c>
    </row>
    <row r="92" spans="2:58" ht="25.5" customHeight="1" x14ac:dyDescent="0.25">
      <c r="B92" s="34" t="str">
        <f t="shared" si="70"/>
        <v/>
      </c>
      <c r="C92" s="28" t="str">
        <f t="shared" si="66"/>
        <v/>
      </c>
      <c r="D92" s="34" t="str">
        <f t="shared" si="67"/>
        <v/>
      </c>
      <c r="E92" s="34" t="str">
        <f t="shared" si="57"/>
        <v/>
      </c>
      <c r="F92" s="34" t="str">
        <f t="shared" si="68"/>
        <v/>
      </c>
      <c r="G92" s="34" t="str">
        <f>IF(D92="","",IF(F92="YES",MROUND(ROUND(1.03*G91,0),100),IF(D92="TOTAL",SUM($G$15:G91),G91)))</f>
        <v/>
      </c>
      <c r="H92" s="34" t="str">
        <f>IF(D92="","",IF(D92="TOTAL",SUM($H$15:H91),(ROUND(G92*AK92/100,0))))</f>
        <v/>
      </c>
      <c r="I92" s="34" t="str">
        <f>IF(D92="","",IF(D92="TOTAL",SUM($I$15:I91),(ROUND(G92*AL92/100,0))))</f>
        <v/>
      </c>
      <c r="J92" s="75">
        <f t="shared" si="58"/>
        <v>0</v>
      </c>
      <c r="K92" s="75"/>
      <c r="L92" s="34" t="str">
        <f>IF(D92="","",IF(D92="TOTAL",SUM($L$15:L91),$P$4))</f>
        <v/>
      </c>
      <c r="M92" s="34" t="str">
        <f>IF(D92="","",IF(D92="TOTAL",SUM($M$15:M91),(ROUND(L92*AF92/100,0))))</f>
        <v/>
      </c>
      <c r="N92" s="34" t="str">
        <f>IF(D92="","",IF(D92="TOTAL",SUM($N$15:N91),(ROUND(L92*AG92/100,0))))</f>
        <v/>
      </c>
      <c r="O92" s="33">
        <f t="shared" si="59"/>
        <v>0</v>
      </c>
      <c r="P92" s="34" t="str">
        <f t="shared" si="45"/>
        <v/>
      </c>
      <c r="Q92" s="34" t="str">
        <f t="shared" si="45"/>
        <v/>
      </c>
      <c r="R92" s="34" t="str">
        <f t="shared" si="45"/>
        <v/>
      </c>
      <c r="S92" s="26"/>
      <c r="T92" s="33">
        <f t="shared" si="60"/>
        <v>0</v>
      </c>
      <c r="U92" s="62" t="str">
        <f>IF(D92="","",IF(D92="TOTAL",SUM($U$15:U91),IF($Z$5="REGULAR",BA92,AJ92+BF92)))</f>
        <v/>
      </c>
      <c r="V92" s="34" t="str">
        <f>IF(D92="","",IF(D92="TOTAL",SUM($V$15:V91),(ROUND(T92*AN92,0))))</f>
        <v/>
      </c>
      <c r="W92" s="26" t="str">
        <f>IF(D92="","",IF(E92="mar",$Z$2,IF(D92="TOTAL",SUM($W$15:W91),W91)))</f>
        <v/>
      </c>
      <c r="X92" s="33" t="str">
        <f>IF(D92="","",IF(D92="TOTAL",SUM($X$15:X91),(SUM(AH93:AI93))))</f>
        <v/>
      </c>
      <c r="Y92" s="33">
        <f t="shared" si="61"/>
        <v>0</v>
      </c>
      <c r="Z92" s="33">
        <f t="shared" si="62"/>
        <v>0</v>
      </c>
      <c r="AA92" s="31"/>
      <c r="AB92" s="31"/>
      <c r="AC92" s="35" t="str">
        <f t="shared" si="71"/>
        <v/>
      </c>
      <c r="AD92" s="35" t="str">
        <f t="shared" si="69"/>
        <v/>
      </c>
      <c r="AF92" s="7" t="str">
        <f t="shared" si="46"/>
        <v/>
      </c>
      <c r="AG92" s="7" t="str">
        <f t="shared" si="47"/>
        <v/>
      </c>
      <c r="AH92" s="7" t="str">
        <f t="shared" si="48"/>
        <v/>
      </c>
      <c r="AI92" s="7" t="str">
        <f t="shared" si="49"/>
        <v/>
      </c>
      <c r="AJ92" s="7" t="str">
        <f t="shared" si="63"/>
        <v/>
      </c>
      <c r="AK92" s="7" t="str">
        <f t="shared" si="64"/>
        <v/>
      </c>
      <c r="AL92" s="7" t="str">
        <f t="shared" si="50"/>
        <v/>
      </c>
      <c r="AM92" s="7" t="str">
        <f t="shared" si="51"/>
        <v/>
      </c>
      <c r="AN92" s="7" t="str">
        <f t="shared" si="52"/>
        <v/>
      </c>
      <c r="AO92" s="7" t="str">
        <f t="shared" si="53"/>
        <v/>
      </c>
      <c r="AP92" s="7" t="str">
        <f t="shared" si="54"/>
        <v/>
      </c>
      <c r="AQ92" s="2">
        <v>45139</v>
      </c>
      <c r="AR92" s="3" t="str">
        <f t="shared" si="42"/>
        <v>Aug-2023</v>
      </c>
      <c r="AS92" s="7">
        <v>46</v>
      </c>
      <c r="AT92" s="7">
        <f t="shared" si="40"/>
        <v>9</v>
      </c>
      <c r="AU92" s="7">
        <v>4</v>
      </c>
      <c r="AV92" s="8">
        <f t="shared" si="55"/>
        <v>0.1</v>
      </c>
      <c r="AY92" s="7">
        <f t="shared" si="43"/>
        <v>0</v>
      </c>
      <c r="AZ92" s="7">
        <f t="shared" si="39"/>
        <v>0</v>
      </c>
      <c r="BA92" s="7">
        <f t="shared" si="56"/>
        <v>0</v>
      </c>
      <c r="BD92" s="7">
        <f t="shared" si="44"/>
        <v>1000</v>
      </c>
      <c r="BF92" s="7">
        <f t="shared" si="65"/>
        <v>0</v>
      </c>
    </row>
    <row r="93" spans="2:58" ht="25.5" customHeight="1" x14ac:dyDescent="0.25">
      <c r="B93" s="34" t="str">
        <f t="shared" si="70"/>
        <v/>
      </c>
      <c r="C93" s="28" t="str">
        <f t="shared" si="66"/>
        <v/>
      </c>
      <c r="D93" s="34" t="str">
        <f t="shared" si="67"/>
        <v/>
      </c>
      <c r="E93" s="34" t="str">
        <f t="shared" si="57"/>
        <v/>
      </c>
      <c r="F93" s="34" t="str">
        <f t="shared" si="68"/>
        <v/>
      </c>
      <c r="G93" s="34" t="str">
        <f>IF(D93="","",IF(F93="YES",MROUND(ROUND(1.03*G92,0),100),IF(D93="TOTAL",SUM($G$15:G92),G92)))</f>
        <v/>
      </c>
      <c r="H93" s="34" t="str">
        <f>IF(D93="","",IF(D93="TOTAL",SUM($H$15:H92),(ROUND(G93*AK93/100,0))))</f>
        <v/>
      </c>
      <c r="I93" s="34" t="str">
        <f>IF(D93="","",IF(D93="TOTAL",SUM($I$15:I92),(ROUND(G93*AL93/100,0))))</f>
        <v/>
      </c>
      <c r="J93" s="75">
        <f t="shared" si="58"/>
        <v>0</v>
      </c>
      <c r="K93" s="75"/>
      <c r="L93" s="34" t="str">
        <f>IF(D93="","",IF(D93="TOTAL",SUM($L$15:L92),$P$4))</f>
        <v/>
      </c>
      <c r="M93" s="34" t="str">
        <f>IF(D93="","",IF(D93="TOTAL",SUM($M$15:M92),(ROUND(L93*AF93/100,0))))</f>
        <v/>
      </c>
      <c r="N93" s="34" t="str">
        <f>IF(D93="","",IF(D93="TOTAL",SUM($N$15:N92),(ROUND(L93*AG93/100,0))))</f>
        <v/>
      </c>
      <c r="O93" s="33">
        <f t="shared" si="59"/>
        <v>0</v>
      </c>
      <c r="P93" s="34" t="str">
        <f t="shared" si="45"/>
        <v/>
      </c>
      <c r="Q93" s="34" t="str">
        <f t="shared" si="45"/>
        <v/>
      </c>
      <c r="R93" s="34" t="str">
        <f t="shared" si="45"/>
        <v/>
      </c>
      <c r="S93" s="26"/>
      <c r="T93" s="33">
        <f t="shared" si="60"/>
        <v>0</v>
      </c>
      <c r="U93" s="62" t="str">
        <f>IF(D93="","",IF(D93="TOTAL",SUM($U$15:U92),IF($Z$5="REGULAR",BA93,AJ93+BF93)))</f>
        <v/>
      </c>
      <c r="V93" s="34" t="str">
        <f>IF(D93="","",IF(D93="TOTAL",SUM($V$15:V92),(ROUND(T93*AN93,0))))</f>
        <v/>
      </c>
      <c r="W93" s="26" t="str">
        <f>IF(D93="","",IF(E93="mar",$Z$2,IF(D93="TOTAL",SUM($W$15:W92),W92)))</f>
        <v/>
      </c>
      <c r="X93" s="33" t="str">
        <f>IF(D93="","",IF(D93="TOTAL",SUM($X$15:X92),(SUM(AH94:AI94))))</f>
        <v/>
      </c>
      <c r="Y93" s="33">
        <f t="shared" si="61"/>
        <v>0</v>
      </c>
      <c r="Z93" s="33">
        <f t="shared" si="62"/>
        <v>0</v>
      </c>
      <c r="AA93" s="31"/>
      <c r="AB93" s="31"/>
      <c r="AC93" s="35" t="str">
        <f t="shared" si="71"/>
        <v/>
      </c>
      <c r="AD93" s="35" t="str">
        <f t="shared" si="69"/>
        <v/>
      </c>
      <c r="AF93" s="7" t="str">
        <f t="shared" si="46"/>
        <v/>
      </c>
      <c r="AG93" s="7" t="str">
        <f t="shared" si="47"/>
        <v/>
      </c>
      <c r="AH93" s="7" t="str">
        <f t="shared" si="48"/>
        <v/>
      </c>
      <c r="AI93" s="7" t="str">
        <f t="shared" si="49"/>
        <v/>
      </c>
      <c r="AJ93" s="7" t="str">
        <f t="shared" si="63"/>
        <v/>
      </c>
      <c r="AK93" s="7" t="str">
        <f t="shared" si="64"/>
        <v/>
      </c>
      <c r="AL93" s="7" t="str">
        <f t="shared" si="50"/>
        <v/>
      </c>
      <c r="AM93" s="7" t="str">
        <f t="shared" si="51"/>
        <v/>
      </c>
      <c r="AN93" s="7" t="str">
        <f t="shared" si="52"/>
        <v/>
      </c>
      <c r="AO93" s="7" t="str">
        <f t="shared" si="53"/>
        <v/>
      </c>
      <c r="AP93" s="7" t="str">
        <f t="shared" si="54"/>
        <v/>
      </c>
      <c r="AQ93" s="2">
        <v>45170</v>
      </c>
      <c r="AR93" s="3" t="str">
        <f t="shared" si="42"/>
        <v>Sep-2023</v>
      </c>
      <c r="AS93" s="7">
        <v>46</v>
      </c>
      <c r="AT93" s="7">
        <f t="shared" si="40"/>
        <v>9</v>
      </c>
      <c r="AU93" s="7">
        <v>4</v>
      </c>
      <c r="AV93" s="8">
        <f t="shared" si="55"/>
        <v>0.1</v>
      </c>
      <c r="AY93" s="7">
        <f t="shared" si="43"/>
        <v>0</v>
      </c>
      <c r="AZ93" s="7">
        <f t="shared" si="39"/>
        <v>0</v>
      </c>
      <c r="BA93" s="7">
        <f t="shared" si="56"/>
        <v>0</v>
      </c>
      <c r="BD93" s="7">
        <f t="shared" si="44"/>
        <v>1000</v>
      </c>
      <c r="BF93" s="7">
        <f t="shared" si="65"/>
        <v>0</v>
      </c>
    </row>
    <row r="94" spans="2:58" ht="25.5" customHeight="1" x14ac:dyDescent="0.25">
      <c r="B94" s="34" t="str">
        <f t="shared" si="70"/>
        <v/>
      </c>
      <c r="C94" s="28" t="str">
        <f t="shared" si="66"/>
        <v/>
      </c>
      <c r="D94" s="34" t="str">
        <f t="shared" si="67"/>
        <v/>
      </c>
      <c r="E94" s="34" t="str">
        <f t="shared" si="57"/>
        <v/>
      </c>
      <c r="F94" s="34" t="str">
        <f t="shared" si="68"/>
        <v/>
      </c>
      <c r="G94" s="34" t="str">
        <f>IF(D94="","",IF(F94="YES",MROUND(ROUND(1.03*G93,0),100),IF(D94="TOTAL",SUM($G$15:G93),G93)))</f>
        <v/>
      </c>
      <c r="H94" s="34" t="str">
        <f>IF(D94="","",IF(D94="TOTAL",SUM($H$15:H93),(ROUND(G94*AK94/100,0))))</f>
        <v/>
      </c>
      <c r="I94" s="34" t="str">
        <f>IF(D94="","",IF(D94="TOTAL",SUM($I$15:I93),(ROUND(G94*AL94/100,0))))</f>
        <v/>
      </c>
      <c r="J94" s="75">
        <f t="shared" si="58"/>
        <v>0</v>
      </c>
      <c r="K94" s="75"/>
      <c r="L94" s="34" t="str">
        <f>IF(D94="","",IF(D94="TOTAL",SUM($L$15:L93),$P$4))</f>
        <v/>
      </c>
      <c r="M94" s="34" t="str">
        <f>IF(D94="","",IF(D94="TOTAL",SUM($M$15:M93),(ROUND(L94*AF94/100,0))))</f>
        <v/>
      </c>
      <c r="N94" s="34" t="str">
        <f>IF(D94="","",IF(D94="TOTAL",SUM($N$15:N93),(ROUND(L94*AG94/100,0))))</f>
        <v/>
      </c>
      <c r="O94" s="33">
        <f t="shared" si="59"/>
        <v>0</v>
      </c>
      <c r="P94" s="34" t="str">
        <f t="shared" si="45"/>
        <v/>
      </c>
      <c r="Q94" s="34" t="str">
        <f t="shared" si="45"/>
        <v/>
      </c>
      <c r="R94" s="34" t="str">
        <f t="shared" si="45"/>
        <v/>
      </c>
      <c r="S94" s="26"/>
      <c r="T94" s="33">
        <f t="shared" si="60"/>
        <v>0</v>
      </c>
      <c r="U94" s="62" t="str">
        <f>IF(D94="","",IF(D94="TOTAL",SUM($U$15:U93),IF($Z$5="REGULAR",BA94,AJ94+BF94)))</f>
        <v/>
      </c>
      <c r="V94" s="34" t="str">
        <f>IF(D94="","",IF(D94="TOTAL",SUM($V$15:V93),(ROUND(T94*AN94,0))))</f>
        <v/>
      </c>
      <c r="W94" s="26" t="str">
        <f>IF(D94="","",IF(E94="mar",$Z$2,IF(D94="TOTAL",SUM($W$15:W93),W93)))</f>
        <v/>
      </c>
      <c r="X94" s="33" t="str">
        <f>IF(D94="","",IF(D94="TOTAL",SUM($X$15:X93),(SUM(AH95:AI95))))</f>
        <v/>
      </c>
      <c r="Y94" s="33">
        <f t="shared" si="61"/>
        <v>0</v>
      </c>
      <c r="Z94" s="33">
        <f t="shared" si="62"/>
        <v>0</v>
      </c>
      <c r="AA94" s="31"/>
      <c r="AB94" s="31"/>
      <c r="AC94" s="35" t="str">
        <f t="shared" si="71"/>
        <v/>
      </c>
      <c r="AD94" s="35" t="str">
        <f t="shared" si="69"/>
        <v/>
      </c>
      <c r="AF94" s="7" t="str">
        <f t="shared" si="46"/>
        <v/>
      </c>
      <c r="AG94" s="7" t="str">
        <f t="shared" si="47"/>
        <v/>
      </c>
      <c r="AH94" s="7" t="str">
        <f t="shared" si="48"/>
        <v/>
      </c>
      <c r="AI94" s="7" t="str">
        <f t="shared" si="49"/>
        <v/>
      </c>
      <c r="AJ94" s="7" t="str">
        <f t="shared" si="63"/>
        <v/>
      </c>
      <c r="AK94" s="7" t="str">
        <f t="shared" si="64"/>
        <v/>
      </c>
      <c r="AL94" s="7" t="str">
        <f t="shared" si="50"/>
        <v/>
      </c>
      <c r="AM94" s="7" t="str">
        <f t="shared" si="51"/>
        <v/>
      </c>
      <c r="AN94" s="7" t="str">
        <f t="shared" si="52"/>
        <v/>
      </c>
      <c r="AO94" s="7" t="str">
        <f t="shared" si="53"/>
        <v/>
      </c>
      <c r="AP94" s="7" t="str">
        <f t="shared" si="54"/>
        <v/>
      </c>
      <c r="AQ94" s="2">
        <v>45200</v>
      </c>
      <c r="AR94" s="3" t="str">
        <f t="shared" si="42"/>
        <v>Oct-2023</v>
      </c>
      <c r="AS94" s="7">
        <v>46</v>
      </c>
      <c r="AT94" s="7">
        <f t="shared" si="40"/>
        <v>9</v>
      </c>
      <c r="AU94" s="7">
        <v>4</v>
      </c>
      <c r="AV94" s="8">
        <f t="shared" si="55"/>
        <v>0.1</v>
      </c>
      <c r="AY94" s="7">
        <f t="shared" si="43"/>
        <v>0</v>
      </c>
      <c r="AZ94" s="7">
        <f t="shared" si="39"/>
        <v>0</v>
      </c>
      <c r="BA94" s="7">
        <f t="shared" si="56"/>
        <v>0</v>
      </c>
      <c r="BD94" s="7">
        <f t="shared" si="44"/>
        <v>1000</v>
      </c>
      <c r="BF94" s="7">
        <f t="shared" si="65"/>
        <v>0</v>
      </c>
    </row>
    <row r="95" spans="2:58" ht="25.5" customHeight="1" x14ac:dyDescent="0.25">
      <c r="B95" s="34" t="str">
        <f t="shared" si="70"/>
        <v/>
      </c>
      <c r="C95" s="28" t="str">
        <f t="shared" si="66"/>
        <v/>
      </c>
      <c r="D95" s="34" t="str">
        <f t="shared" si="67"/>
        <v/>
      </c>
      <c r="E95" s="34" t="str">
        <f t="shared" si="57"/>
        <v/>
      </c>
      <c r="F95" s="34" t="str">
        <f t="shared" si="68"/>
        <v/>
      </c>
      <c r="G95" s="34" t="str">
        <f>IF(D95="","",IF(F95="YES",MROUND(ROUND(1.03*G94,0),100),IF(D95="TOTAL",SUM($G$15:G94),G94)))</f>
        <v/>
      </c>
      <c r="H95" s="34" t="str">
        <f>IF(D95="","",IF(D95="TOTAL",SUM($H$15:H94),(ROUND(G95*AK95/100,0))))</f>
        <v/>
      </c>
      <c r="I95" s="34" t="str">
        <f>IF(D95="","",IF(D95="TOTAL",SUM($I$15:I94),(ROUND(G95*AL95/100,0))))</f>
        <v/>
      </c>
      <c r="J95" s="75">
        <f t="shared" si="58"/>
        <v>0</v>
      </c>
      <c r="K95" s="75"/>
      <c r="L95" s="34" t="str">
        <f>IF(D95="","",IF(D95="TOTAL",SUM($L$15:L94),$P$4))</f>
        <v/>
      </c>
      <c r="M95" s="34" t="str">
        <f>IF(D95="","",IF(D95="TOTAL",SUM($M$15:M94),(ROUND(L95*AF95/100,0))))</f>
        <v/>
      </c>
      <c r="N95" s="34" t="str">
        <f>IF(D95="","",IF(D95="TOTAL",SUM($N$15:N94),(ROUND(L95*AG95/100,0))))</f>
        <v/>
      </c>
      <c r="O95" s="33">
        <f t="shared" si="59"/>
        <v>0</v>
      </c>
      <c r="P95" s="34" t="str">
        <f t="shared" si="45"/>
        <v/>
      </c>
      <c r="Q95" s="34" t="str">
        <f t="shared" si="45"/>
        <v/>
      </c>
      <c r="R95" s="34" t="str">
        <f t="shared" si="45"/>
        <v/>
      </c>
      <c r="S95" s="26"/>
      <c r="T95" s="33">
        <f t="shared" si="60"/>
        <v>0</v>
      </c>
      <c r="U95" s="62" t="str">
        <f>IF(D95="","",IF(D95="TOTAL",SUM($U$15:U94),IF($Z$5="REGULAR",BA95,AJ95+BF95)))</f>
        <v/>
      </c>
      <c r="V95" s="34" t="str">
        <f>IF(D95="","",IF(D95="TOTAL",SUM($V$15:V94),(ROUND(T95*AN95,0))))</f>
        <v/>
      </c>
      <c r="W95" s="26" t="str">
        <f>IF(D95="","",IF(E95="mar",$Z$2,IF(D95="TOTAL",SUM($W$15:W94),W94)))</f>
        <v/>
      </c>
      <c r="X95" s="33" t="str">
        <f>IF(D95="","",IF(D95="TOTAL",SUM($X$15:X94),(SUM(AH96:AI96))))</f>
        <v/>
      </c>
      <c r="Y95" s="33">
        <f t="shared" si="61"/>
        <v>0</v>
      </c>
      <c r="Z95" s="33">
        <f t="shared" si="62"/>
        <v>0</v>
      </c>
      <c r="AA95" s="31"/>
      <c r="AB95" s="31"/>
      <c r="AC95" s="35" t="str">
        <f t="shared" si="71"/>
        <v/>
      </c>
      <c r="AD95" s="35" t="str">
        <f t="shared" si="69"/>
        <v/>
      </c>
      <c r="AF95" s="7" t="str">
        <f t="shared" si="46"/>
        <v/>
      </c>
      <c r="AG95" s="7" t="str">
        <f t="shared" si="47"/>
        <v/>
      </c>
      <c r="AH95" s="7" t="str">
        <f t="shared" si="48"/>
        <v/>
      </c>
      <c r="AI95" s="7" t="str">
        <f t="shared" si="49"/>
        <v/>
      </c>
      <c r="AJ95" s="7" t="str">
        <f t="shared" si="63"/>
        <v/>
      </c>
      <c r="AK95" s="7" t="str">
        <f t="shared" si="64"/>
        <v/>
      </c>
      <c r="AL95" s="7" t="str">
        <f t="shared" si="50"/>
        <v/>
      </c>
      <c r="AM95" s="7" t="str">
        <f t="shared" si="51"/>
        <v/>
      </c>
      <c r="AN95" s="7" t="str">
        <f t="shared" si="52"/>
        <v/>
      </c>
      <c r="AO95" s="7" t="str">
        <f t="shared" si="53"/>
        <v/>
      </c>
      <c r="AP95" s="7" t="str">
        <f t="shared" si="54"/>
        <v/>
      </c>
      <c r="AQ95" s="2">
        <v>45231</v>
      </c>
      <c r="AR95" s="3" t="str">
        <f t="shared" si="42"/>
        <v>Nov-2023</v>
      </c>
      <c r="AS95" s="7">
        <v>46</v>
      </c>
      <c r="AT95" s="7">
        <f t="shared" si="40"/>
        <v>9</v>
      </c>
      <c r="AV95" s="8">
        <f t="shared" si="55"/>
        <v>0.1</v>
      </c>
      <c r="AY95" s="7">
        <f t="shared" si="43"/>
        <v>0</v>
      </c>
      <c r="AZ95" s="7">
        <f t="shared" si="39"/>
        <v>0</v>
      </c>
      <c r="BA95" s="7">
        <f t="shared" si="56"/>
        <v>0</v>
      </c>
      <c r="BD95" s="7">
        <f t="shared" si="44"/>
        <v>1000</v>
      </c>
      <c r="BF95" s="7">
        <f t="shared" si="65"/>
        <v>0</v>
      </c>
    </row>
    <row r="96" spans="2:58" ht="25.5" customHeight="1" x14ac:dyDescent="0.25">
      <c r="B96" s="34" t="str">
        <f t="shared" si="70"/>
        <v/>
      </c>
      <c r="C96" s="28" t="str">
        <f t="shared" si="66"/>
        <v/>
      </c>
      <c r="D96" s="34" t="str">
        <f t="shared" si="67"/>
        <v/>
      </c>
      <c r="E96" s="34" t="str">
        <f t="shared" si="57"/>
        <v/>
      </c>
      <c r="F96" s="34" t="str">
        <f t="shared" si="68"/>
        <v/>
      </c>
      <c r="G96" s="34" t="str">
        <f>IF(D96="","",IF(F96="YES",MROUND(ROUND(1.03*G95,0),100),IF(D96="TOTAL",SUM($G$15:G95),G95)))</f>
        <v/>
      </c>
      <c r="H96" s="34" t="str">
        <f>IF(D96="","",IF(D96="TOTAL",SUM($H$15:H95),(ROUND(G96*AK96/100,0))))</f>
        <v/>
      </c>
      <c r="I96" s="34" t="str">
        <f>IF(D96="","",IF(D96="TOTAL",SUM($I$15:I95),(ROUND(G96*AL96/100,0))))</f>
        <v/>
      </c>
      <c r="J96" s="75">
        <f t="shared" si="58"/>
        <v>0</v>
      </c>
      <c r="K96" s="75"/>
      <c r="L96" s="34" t="str">
        <f>IF(D96="","",IF(D96="TOTAL",SUM($L$15:L95),$P$4))</f>
        <v/>
      </c>
      <c r="M96" s="34" t="str">
        <f>IF(D96="","",IF(D96="TOTAL",SUM($M$15:M95),(ROUND(L96*AF96/100,0))))</f>
        <v/>
      </c>
      <c r="N96" s="34" t="str">
        <f>IF(D96="","",IF(D96="TOTAL",SUM($N$15:N95),(ROUND(L96*AG96/100,0))))</f>
        <v/>
      </c>
      <c r="O96" s="33">
        <f t="shared" si="59"/>
        <v>0</v>
      </c>
      <c r="P96" s="34" t="str">
        <f t="shared" si="45"/>
        <v/>
      </c>
      <c r="Q96" s="34" t="str">
        <f t="shared" si="45"/>
        <v/>
      </c>
      <c r="R96" s="34" t="str">
        <f t="shared" si="45"/>
        <v/>
      </c>
      <c r="S96" s="26"/>
      <c r="T96" s="33">
        <f t="shared" si="60"/>
        <v>0</v>
      </c>
      <c r="U96" s="62" t="str">
        <f>IF(D96="","",IF(D96="TOTAL",SUM($U$15:U95),IF($Z$5="REGULAR",BA96,AJ96+BF96)))</f>
        <v/>
      </c>
      <c r="V96" s="34" t="str">
        <f>IF(D96="","",IF(D96="TOTAL",SUM($V$15:V95),(ROUND(T96*AN96,0))))</f>
        <v/>
      </c>
      <c r="W96" s="26" t="str">
        <f>IF(D96="","",IF(E96="mar",$Z$2,IF(D96="TOTAL",SUM($W$15:W95),W95)))</f>
        <v/>
      </c>
      <c r="X96" s="33" t="str">
        <f>IF(D96="","",IF(D96="TOTAL",SUM($X$15:X95),(SUM(AH97:AI97))))</f>
        <v/>
      </c>
      <c r="Y96" s="33">
        <f t="shared" si="61"/>
        <v>0</v>
      </c>
      <c r="Z96" s="33">
        <f t="shared" si="62"/>
        <v>0</v>
      </c>
      <c r="AA96" s="31"/>
      <c r="AB96" s="31"/>
      <c r="AC96" s="35" t="str">
        <f t="shared" si="71"/>
        <v/>
      </c>
      <c r="AD96" s="35" t="str">
        <f t="shared" si="69"/>
        <v/>
      </c>
      <c r="AF96" s="7" t="str">
        <f t="shared" si="46"/>
        <v/>
      </c>
      <c r="AG96" s="7" t="str">
        <f t="shared" si="47"/>
        <v/>
      </c>
      <c r="AH96" s="7" t="str">
        <f t="shared" si="48"/>
        <v/>
      </c>
      <c r="AI96" s="7" t="str">
        <f t="shared" si="49"/>
        <v/>
      </c>
      <c r="AJ96" s="7" t="str">
        <f t="shared" si="63"/>
        <v/>
      </c>
      <c r="AK96" s="7" t="str">
        <f t="shared" si="64"/>
        <v/>
      </c>
      <c r="AL96" s="7" t="str">
        <f t="shared" si="50"/>
        <v/>
      </c>
      <c r="AM96" s="7" t="str">
        <f t="shared" si="51"/>
        <v/>
      </c>
      <c r="AN96" s="7" t="str">
        <f t="shared" si="52"/>
        <v/>
      </c>
      <c r="AO96" s="7" t="str">
        <f t="shared" si="53"/>
        <v/>
      </c>
      <c r="AP96" s="7" t="str">
        <f t="shared" si="54"/>
        <v/>
      </c>
      <c r="AQ96" s="2">
        <v>45261</v>
      </c>
      <c r="AR96" s="3" t="str">
        <f t="shared" si="42"/>
        <v>Dec-2023</v>
      </c>
      <c r="AS96" s="7">
        <v>46</v>
      </c>
      <c r="AT96" s="7">
        <f t="shared" si="40"/>
        <v>9</v>
      </c>
      <c r="AV96" s="8">
        <f t="shared" si="55"/>
        <v>0.1</v>
      </c>
      <c r="AY96" s="7">
        <f t="shared" si="43"/>
        <v>0</v>
      </c>
      <c r="AZ96" s="7">
        <f t="shared" si="39"/>
        <v>0</v>
      </c>
      <c r="BA96" s="7">
        <f t="shared" si="56"/>
        <v>0</v>
      </c>
      <c r="BD96" s="7">
        <f t="shared" si="44"/>
        <v>1000</v>
      </c>
      <c r="BF96" s="7">
        <f t="shared" si="65"/>
        <v>0</v>
      </c>
    </row>
    <row r="97" spans="2:58" ht="25.5" customHeight="1" x14ac:dyDescent="0.25">
      <c r="B97" s="34" t="str">
        <f t="shared" si="70"/>
        <v/>
      </c>
      <c r="C97" s="28" t="str">
        <f t="shared" si="66"/>
        <v/>
      </c>
      <c r="D97" s="34" t="str">
        <f t="shared" si="67"/>
        <v/>
      </c>
      <c r="E97" s="34" t="str">
        <f t="shared" si="57"/>
        <v/>
      </c>
      <c r="F97" s="34" t="str">
        <f t="shared" si="68"/>
        <v/>
      </c>
      <c r="G97" s="34" t="str">
        <f>IF(D97="","",IF(F97="YES",MROUND(ROUND(1.03*G96,0),100),IF(D97="TOTAL",SUM($G$15:G96),G96)))</f>
        <v/>
      </c>
      <c r="H97" s="34" t="str">
        <f>IF(D97="","",IF(D97="TOTAL",SUM($H$15:H96),(ROUND(G97*AK97/100,0))))</f>
        <v/>
      </c>
      <c r="I97" s="34" t="str">
        <f>IF(D97="","",IF(D97="TOTAL",SUM($I$15:I96),(ROUND(G97*AL97/100,0))))</f>
        <v/>
      </c>
      <c r="J97" s="75">
        <f t="shared" si="58"/>
        <v>0</v>
      </c>
      <c r="K97" s="75"/>
      <c r="L97" s="34" t="str">
        <f>IF(D97="","",IF(D97="TOTAL",SUM($L$15:L96),$P$4))</f>
        <v/>
      </c>
      <c r="M97" s="34" t="str">
        <f>IF(D97="","",IF(D97="TOTAL",SUM($M$15:M96),(ROUND(L97*AF97/100,0))))</f>
        <v/>
      </c>
      <c r="N97" s="34" t="str">
        <f>IF(D97="","",IF(D97="TOTAL",SUM($N$15:N96),(ROUND(L97*AG97/100,0))))</f>
        <v/>
      </c>
      <c r="O97" s="33">
        <f t="shared" si="59"/>
        <v>0</v>
      </c>
      <c r="P97" s="34" t="str">
        <f t="shared" si="45"/>
        <v/>
      </c>
      <c r="Q97" s="34" t="str">
        <f t="shared" si="45"/>
        <v/>
      </c>
      <c r="R97" s="34" t="str">
        <f t="shared" si="45"/>
        <v/>
      </c>
      <c r="S97" s="26"/>
      <c r="T97" s="33">
        <f t="shared" si="60"/>
        <v>0</v>
      </c>
      <c r="U97" s="62" t="str">
        <f>IF(D97="","",IF(D97="TOTAL",SUM($U$15:U96),IF($Z$5="REGULAR",BA97,AJ97+BF97)))</f>
        <v/>
      </c>
      <c r="V97" s="34" t="str">
        <f>IF(D97="","",IF(D97="TOTAL",SUM($V$15:V96),(ROUND(T97*AN97,0))))</f>
        <v/>
      </c>
      <c r="W97" s="26" t="str">
        <f>IF(D97="","",IF(E97="mar",$Z$2,IF(D97="TOTAL",SUM($W$15:W96),W96)))</f>
        <v/>
      </c>
      <c r="X97" s="33" t="str">
        <f>IF(D97="","",IF(D97="TOTAL",SUM($X$15:X96),(SUM(AH98:AI98))))</f>
        <v/>
      </c>
      <c r="Y97" s="33">
        <f t="shared" si="61"/>
        <v>0</v>
      </c>
      <c r="Z97" s="33">
        <f t="shared" si="62"/>
        <v>0</v>
      </c>
      <c r="AA97" s="31"/>
      <c r="AB97" s="31"/>
      <c r="AC97" s="35" t="str">
        <f t="shared" si="71"/>
        <v/>
      </c>
      <c r="AD97" s="35" t="str">
        <f t="shared" si="69"/>
        <v/>
      </c>
      <c r="AF97" s="7" t="str">
        <f t="shared" si="46"/>
        <v/>
      </c>
      <c r="AG97" s="7" t="str">
        <f t="shared" si="47"/>
        <v/>
      </c>
      <c r="AH97" s="7" t="str">
        <f t="shared" si="48"/>
        <v/>
      </c>
      <c r="AI97" s="7" t="str">
        <f t="shared" si="49"/>
        <v/>
      </c>
      <c r="AJ97" s="7" t="str">
        <f t="shared" si="63"/>
        <v/>
      </c>
      <c r="AK97" s="7" t="str">
        <f t="shared" si="64"/>
        <v/>
      </c>
      <c r="AL97" s="7" t="str">
        <f t="shared" si="50"/>
        <v/>
      </c>
      <c r="AM97" s="7" t="str">
        <f t="shared" si="51"/>
        <v/>
      </c>
      <c r="AN97" s="7" t="str">
        <f t="shared" si="52"/>
        <v/>
      </c>
      <c r="AO97" s="7" t="str">
        <f t="shared" si="53"/>
        <v/>
      </c>
      <c r="AP97" s="7" t="str">
        <f t="shared" si="54"/>
        <v/>
      </c>
      <c r="AQ97" s="2">
        <v>45292</v>
      </c>
      <c r="AR97" s="3" t="str">
        <f t="shared" si="42"/>
        <v>Jan-2024</v>
      </c>
      <c r="AS97" s="7">
        <v>50</v>
      </c>
      <c r="AT97" s="7">
        <f t="shared" si="40"/>
        <v>9</v>
      </c>
      <c r="AU97" s="7">
        <v>4</v>
      </c>
      <c r="AV97" s="8">
        <f t="shared" si="55"/>
        <v>0.1</v>
      </c>
      <c r="AY97" s="7">
        <f t="shared" si="43"/>
        <v>0</v>
      </c>
      <c r="AZ97" s="7">
        <f t="shared" si="39"/>
        <v>0</v>
      </c>
      <c r="BA97" s="7">
        <f t="shared" si="56"/>
        <v>0</v>
      </c>
      <c r="BD97" s="7">
        <f t="shared" si="44"/>
        <v>1000</v>
      </c>
      <c r="BF97" s="7">
        <f t="shared" si="65"/>
        <v>0</v>
      </c>
    </row>
    <row r="98" spans="2:58" ht="25.5" customHeight="1" x14ac:dyDescent="0.25">
      <c r="B98" s="34" t="str">
        <f t="shared" si="70"/>
        <v/>
      </c>
      <c r="C98" s="28" t="str">
        <f t="shared" si="66"/>
        <v/>
      </c>
      <c r="D98" s="34" t="str">
        <f t="shared" si="67"/>
        <v/>
      </c>
      <c r="E98" s="34" t="str">
        <f t="shared" si="57"/>
        <v/>
      </c>
      <c r="F98" s="34" t="str">
        <f t="shared" si="68"/>
        <v/>
      </c>
      <c r="G98" s="34" t="str">
        <f>IF(D98="","",IF(F98="YES",MROUND(ROUND(1.03*G97,0),100),IF(D98="TOTAL",SUM($G$15:G97),G97)))</f>
        <v/>
      </c>
      <c r="H98" s="34" t="str">
        <f>IF(D98="","",IF(D98="TOTAL",SUM($H$15:H97),(ROUND(G98*AK98/100,0))))</f>
        <v/>
      </c>
      <c r="I98" s="34" t="str">
        <f>IF(D98="","",IF(D98="TOTAL",SUM($I$15:I97),(ROUND(G98*AL98/100,0))))</f>
        <v/>
      </c>
      <c r="J98" s="75">
        <f t="shared" si="58"/>
        <v>0</v>
      </c>
      <c r="K98" s="75"/>
      <c r="L98" s="34" t="str">
        <f>IF(D98="","",IF(D98="TOTAL",SUM($L$15:L97),$P$4))</f>
        <v/>
      </c>
      <c r="M98" s="34" t="str">
        <f>IF(D98="","",IF(D98="TOTAL",SUM($M$15:M97),(ROUND(L98*AF98/100,0))))</f>
        <v/>
      </c>
      <c r="N98" s="34" t="str">
        <f>IF(D98="","",IF(D98="TOTAL",SUM($N$15:N97),(ROUND(L98*AG98/100,0))))</f>
        <v/>
      </c>
      <c r="O98" s="33">
        <f t="shared" si="59"/>
        <v>0</v>
      </c>
      <c r="P98" s="34" t="str">
        <f t="shared" si="45"/>
        <v/>
      </c>
      <c r="Q98" s="34" t="str">
        <f t="shared" si="45"/>
        <v/>
      </c>
      <c r="R98" s="34" t="str">
        <f t="shared" si="45"/>
        <v/>
      </c>
      <c r="S98" s="26"/>
      <c r="T98" s="33">
        <f t="shared" si="60"/>
        <v>0</v>
      </c>
      <c r="U98" s="62" t="str">
        <f>IF(D98="","",IF(D98="TOTAL",SUM($U$15:U97),IF($Z$5="REGULAR",BA98,AJ98+BF98)))</f>
        <v/>
      </c>
      <c r="V98" s="34" t="str">
        <f>IF(D98="","",IF(D98="TOTAL",SUM($V$15:V97),(ROUND(T98*AN98,0))))</f>
        <v/>
      </c>
      <c r="W98" s="26" t="str">
        <f>IF(D98="","",IF(E98="mar",$Z$2,IF(D98="TOTAL",SUM($W$15:W97),W97)))</f>
        <v/>
      </c>
      <c r="X98" s="33" t="str">
        <f>IF(D98="","",IF(D98="TOTAL",SUM($X$15:X97),(SUM(AH99:AI99))))</f>
        <v/>
      </c>
      <c r="Y98" s="33">
        <f t="shared" si="61"/>
        <v>0</v>
      </c>
      <c r="Z98" s="33">
        <f t="shared" si="62"/>
        <v>0</v>
      </c>
      <c r="AA98" s="31"/>
      <c r="AB98" s="31"/>
      <c r="AC98" s="35" t="str">
        <f t="shared" si="71"/>
        <v/>
      </c>
      <c r="AD98" s="35" t="str">
        <f t="shared" si="69"/>
        <v/>
      </c>
      <c r="AF98" s="7" t="str">
        <f t="shared" si="46"/>
        <v/>
      </c>
      <c r="AG98" s="7" t="str">
        <f t="shared" si="47"/>
        <v/>
      </c>
      <c r="AH98" s="7" t="str">
        <f t="shared" si="48"/>
        <v/>
      </c>
      <c r="AI98" s="7" t="str">
        <f t="shared" si="49"/>
        <v/>
      </c>
      <c r="AJ98" s="7" t="str">
        <f t="shared" si="63"/>
        <v/>
      </c>
      <c r="AK98" s="7" t="str">
        <f t="shared" si="64"/>
        <v/>
      </c>
      <c r="AL98" s="7" t="str">
        <f t="shared" si="50"/>
        <v/>
      </c>
      <c r="AM98" s="7" t="str">
        <f t="shared" si="51"/>
        <v/>
      </c>
      <c r="AN98" s="7" t="str">
        <f t="shared" si="52"/>
        <v/>
      </c>
      <c r="AO98" s="7" t="str">
        <f t="shared" si="53"/>
        <v/>
      </c>
      <c r="AP98" s="7" t="str">
        <f t="shared" si="54"/>
        <v/>
      </c>
      <c r="AQ98" s="2">
        <v>45323</v>
      </c>
      <c r="AR98" s="3" t="str">
        <f t="shared" si="42"/>
        <v>Feb-2024</v>
      </c>
      <c r="AS98" s="7">
        <v>50</v>
      </c>
      <c r="AT98" s="7">
        <f t="shared" si="40"/>
        <v>9</v>
      </c>
      <c r="AU98" s="7">
        <v>4</v>
      </c>
      <c r="AV98" s="8">
        <f t="shared" si="55"/>
        <v>0.1</v>
      </c>
      <c r="AY98" s="7">
        <f t="shared" si="43"/>
        <v>0</v>
      </c>
      <c r="AZ98" s="7">
        <f t="shared" si="39"/>
        <v>0</v>
      </c>
      <c r="BA98" s="7">
        <f t="shared" si="56"/>
        <v>0</v>
      </c>
      <c r="BD98" s="7">
        <f t="shared" si="44"/>
        <v>1000</v>
      </c>
      <c r="BF98" s="7">
        <f t="shared" si="65"/>
        <v>0</v>
      </c>
    </row>
    <row r="99" spans="2:58" ht="25.5" customHeight="1" x14ac:dyDescent="0.25">
      <c r="B99" s="34" t="str">
        <f t="shared" si="70"/>
        <v/>
      </c>
      <c r="C99" s="28" t="str">
        <f t="shared" si="66"/>
        <v/>
      </c>
      <c r="D99" s="34" t="str">
        <f t="shared" si="67"/>
        <v/>
      </c>
      <c r="E99" s="34" t="str">
        <f t="shared" si="57"/>
        <v/>
      </c>
      <c r="F99" s="34" t="str">
        <f t="shared" si="68"/>
        <v/>
      </c>
      <c r="G99" s="34" t="str">
        <f>IF(D99="","",IF(F99="YES",MROUND(ROUND(1.03*G98,0),100),IF(D99="TOTAL",SUM($G$15:G98),G98)))</f>
        <v/>
      </c>
      <c r="H99" s="34" t="str">
        <f>IF(D99="","",IF(D99="TOTAL",SUM($H$15:H98),(ROUND(G99*AK99/100,0))))</f>
        <v/>
      </c>
      <c r="I99" s="34" t="str">
        <f>IF(D99="","",IF(D99="TOTAL",SUM($I$15:I98),(ROUND(G99*AL99/100,0))))</f>
        <v/>
      </c>
      <c r="J99" s="75">
        <f t="shared" si="58"/>
        <v>0</v>
      </c>
      <c r="K99" s="75"/>
      <c r="L99" s="34" t="str">
        <f>IF(D99="","",IF(D99="TOTAL",SUM($L$15:L98),$P$4))</f>
        <v/>
      </c>
      <c r="M99" s="34" t="str">
        <f>IF(D99="","",IF(D99="TOTAL",SUM($M$15:M98),(ROUND(L99*AF99/100,0))))</f>
        <v/>
      </c>
      <c r="N99" s="34" t="str">
        <f>IF(D99="","",IF(D99="TOTAL",SUM($N$15:N98),(ROUND(L99*AG99/100,0))))</f>
        <v/>
      </c>
      <c r="O99" s="33">
        <f t="shared" si="59"/>
        <v>0</v>
      </c>
      <c r="P99" s="34" t="str">
        <f t="shared" si="45"/>
        <v/>
      </c>
      <c r="Q99" s="34" t="str">
        <f t="shared" si="45"/>
        <v/>
      </c>
      <c r="R99" s="34" t="str">
        <f t="shared" si="45"/>
        <v/>
      </c>
      <c r="S99" s="26"/>
      <c r="T99" s="33">
        <f t="shared" si="60"/>
        <v>0</v>
      </c>
      <c r="U99" s="62" t="str">
        <f>IF(D99="","",IF(D99="TOTAL",SUM($U$15:U98),IF($Z$5="REGULAR",BA99,AJ99+BF99)))</f>
        <v/>
      </c>
      <c r="V99" s="34" t="str">
        <f>IF(D99="","",IF(D99="TOTAL",SUM($V$15:V98),(ROUND(T99*AN99,0))))</f>
        <v/>
      </c>
      <c r="W99" s="26" t="str">
        <f>IF(D99="","",IF(E99="mar",$Z$2,IF(D99="TOTAL",SUM($W$15:W98),W98)))</f>
        <v/>
      </c>
      <c r="X99" s="33" t="str">
        <f>IF(D99="","",IF(D99="TOTAL",SUM($X$15:X98),(SUM(AH100:AI100))))</f>
        <v/>
      </c>
      <c r="Y99" s="33">
        <f t="shared" si="61"/>
        <v>0</v>
      </c>
      <c r="Z99" s="33">
        <f t="shared" si="62"/>
        <v>0</v>
      </c>
      <c r="AA99" s="31"/>
      <c r="AB99" s="31"/>
      <c r="AC99" s="35" t="str">
        <f t="shared" si="71"/>
        <v/>
      </c>
      <c r="AD99" s="35" t="str">
        <f t="shared" si="69"/>
        <v/>
      </c>
      <c r="AF99" s="7" t="str">
        <f t="shared" si="46"/>
        <v/>
      </c>
      <c r="AG99" s="7" t="str">
        <f t="shared" si="47"/>
        <v/>
      </c>
      <c r="AH99" s="7" t="str">
        <f t="shared" si="48"/>
        <v/>
      </c>
      <c r="AI99" s="7" t="str">
        <f t="shared" si="49"/>
        <v/>
      </c>
      <c r="AJ99" s="7" t="str">
        <f t="shared" si="63"/>
        <v/>
      </c>
      <c r="AK99" s="7" t="str">
        <f t="shared" si="64"/>
        <v/>
      </c>
      <c r="AL99" s="7" t="str">
        <f t="shared" si="50"/>
        <v/>
      </c>
      <c r="AM99" s="7" t="str">
        <f t="shared" si="51"/>
        <v/>
      </c>
      <c r="AN99" s="7" t="str">
        <f t="shared" si="52"/>
        <v/>
      </c>
      <c r="AO99" s="7" t="str">
        <f t="shared" si="53"/>
        <v/>
      </c>
      <c r="AP99" s="7" t="str">
        <f t="shared" si="54"/>
        <v/>
      </c>
      <c r="AQ99" s="2">
        <v>45352</v>
      </c>
      <c r="AR99" s="3" t="str">
        <f t="shared" si="42"/>
        <v>Mar-2024</v>
      </c>
      <c r="AS99" s="7">
        <v>50</v>
      </c>
      <c r="AT99" s="7">
        <f t="shared" si="40"/>
        <v>9</v>
      </c>
      <c r="AV99" s="8">
        <f t="shared" si="55"/>
        <v>0.1</v>
      </c>
      <c r="AY99" s="7">
        <f t="shared" si="43"/>
        <v>0</v>
      </c>
      <c r="AZ99" s="7">
        <f t="shared" si="39"/>
        <v>0</v>
      </c>
      <c r="BA99" s="7">
        <f t="shared" si="56"/>
        <v>0</v>
      </c>
      <c r="BD99" s="7">
        <f t="shared" si="44"/>
        <v>1000</v>
      </c>
      <c r="BF99" s="7">
        <f t="shared" si="65"/>
        <v>0</v>
      </c>
    </row>
    <row r="100" spans="2:58" ht="25.5" customHeight="1" x14ac:dyDescent="0.25">
      <c r="B100" s="34" t="str">
        <f t="shared" si="70"/>
        <v/>
      </c>
      <c r="C100" s="28" t="str">
        <f t="shared" si="66"/>
        <v/>
      </c>
      <c r="D100" s="34" t="str">
        <f t="shared" si="67"/>
        <v/>
      </c>
      <c r="E100" s="34" t="str">
        <f t="shared" si="57"/>
        <v/>
      </c>
      <c r="F100" s="34" t="str">
        <f t="shared" si="68"/>
        <v/>
      </c>
      <c r="G100" s="34" t="str">
        <f>IF(D100="","",IF(F100="YES",MROUND(ROUND(1.03*G99,0),100),IF(D100="TOTAL",SUM($G$15:G99),G99)))</f>
        <v/>
      </c>
      <c r="H100" s="34" t="str">
        <f>IF(D100="","",IF(D100="TOTAL",SUM($H$15:H99),(ROUND(G100*AK100/100,0))))</f>
        <v/>
      </c>
      <c r="I100" s="34" t="str">
        <f>IF(D100="","",IF(D100="TOTAL",SUM($I$15:I99),(ROUND(G100*AL100/100,0))))</f>
        <v/>
      </c>
      <c r="J100" s="75">
        <f t="shared" si="58"/>
        <v>0</v>
      </c>
      <c r="K100" s="75"/>
      <c r="L100" s="34" t="str">
        <f>IF(D100="","",IF(D100="TOTAL",SUM($L$15:L99),$P$4))</f>
        <v/>
      </c>
      <c r="M100" s="34" t="str">
        <f>IF(D100="","",IF(D100="TOTAL",SUM($M$15:M99),(ROUND(L100*AF100/100,0))))</f>
        <v/>
      </c>
      <c r="N100" s="34" t="str">
        <f>IF(D100="","",IF(D100="TOTAL",SUM($N$15:N99),(ROUND(L100*AG100/100,0))))</f>
        <v/>
      </c>
      <c r="O100" s="33">
        <f t="shared" si="59"/>
        <v>0</v>
      </c>
      <c r="P100" s="34" t="str">
        <f t="shared" si="45"/>
        <v/>
      </c>
      <c r="Q100" s="34" t="str">
        <f t="shared" si="45"/>
        <v/>
      </c>
      <c r="R100" s="34" t="str">
        <f t="shared" si="45"/>
        <v/>
      </c>
      <c r="S100" s="26"/>
      <c r="T100" s="33">
        <f t="shared" si="60"/>
        <v>0</v>
      </c>
      <c r="U100" s="62" t="str">
        <f>IF(D100="","",IF(D100="TOTAL",SUM($U$15:U99),IF($Z$5="REGULAR",BA100,AJ100+BF100)))</f>
        <v/>
      </c>
      <c r="V100" s="34" t="str">
        <f>IF(D100="","",IF(D100="TOTAL",SUM($V$15:V99),(ROUND(T100*AN100,0))))</f>
        <v/>
      </c>
      <c r="W100" s="26" t="str">
        <f>IF(D100="","",IF(E100="mar",$Z$2,IF(D100="TOTAL",SUM($W$15:W99),W99)))</f>
        <v/>
      </c>
      <c r="X100" s="33" t="str">
        <f>IF(D100="","",IF(D100="TOTAL",SUM($X$15:X99),(SUM(AH101:AI101))))</f>
        <v/>
      </c>
      <c r="Y100" s="33">
        <f t="shared" si="61"/>
        <v>0</v>
      </c>
      <c r="Z100" s="33">
        <f t="shared" si="62"/>
        <v>0</v>
      </c>
      <c r="AA100" s="31"/>
      <c r="AB100" s="31"/>
      <c r="AC100" s="35" t="str">
        <f t="shared" si="71"/>
        <v/>
      </c>
      <c r="AD100" s="35" t="str">
        <f t="shared" si="69"/>
        <v/>
      </c>
      <c r="AF100" s="7" t="str">
        <f t="shared" si="46"/>
        <v/>
      </c>
      <c r="AG100" s="7" t="str">
        <f t="shared" si="47"/>
        <v/>
      </c>
      <c r="AH100" s="7" t="str">
        <f t="shared" si="48"/>
        <v/>
      </c>
      <c r="AI100" s="7" t="str">
        <f t="shared" si="49"/>
        <v/>
      </c>
      <c r="AJ100" s="7" t="str">
        <f t="shared" si="63"/>
        <v/>
      </c>
      <c r="AK100" s="7" t="str">
        <f t="shared" si="64"/>
        <v/>
      </c>
      <c r="AL100" s="7" t="str">
        <f t="shared" si="50"/>
        <v/>
      </c>
      <c r="AM100" s="7" t="str">
        <f t="shared" si="51"/>
        <v/>
      </c>
      <c r="AN100" s="7" t="str">
        <f t="shared" si="52"/>
        <v/>
      </c>
      <c r="AO100" s="7" t="str">
        <f t="shared" si="53"/>
        <v/>
      </c>
      <c r="AP100" s="7" t="str">
        <f t="shared" si="54"/>
        <v/>
      </c>
      <c r="AQ100" s="2">
        <v>45383</v>
      </c>
      <c r="AR100" s="3" t="str">
        <f t="shared" si="42"/>
        <v>Apr-2024</v>
      </c>
      <c r="AS100" s="7">
        <v>50</v>
      </c>
      <c r="AT100" s="7">
        <f t="shared" si="40"/>
        <v>9</v>
      </c>
      <c r="AV100" s="8">
        <f t="shared" si="55"/>
        <v>0.1</v>
      </c>
      <c r="AY100" s="7">
        <f t="shared" si="43"/>
        <v>0</v>
      </c>
      <c r="AZ100" s="7">
        <f t="shared" si="39"/>
        <v>0</v>
      </c>
      <c r="BA100" s="7">
        <f t="shared" si="56"/>
        <v>0</v>
      </c>
      <c r="BD100" s="7">
        <f t="shared" si="44"/>
        <v>1000</v>
      </c>
      <c r="BF100" s="7">
        <f t="shared" si="65"/>
        <v>0</v>
      </c>
    </row>
    <row r="101" spans="2:58" ht="25.5" customHeight="1" x14ac:dyDescent="0.25">
      <c r="B101" s="34" t="str">
        <f t="shared" si="70"/>
        <v/>
      </c>
      <c r="C101" s="28" t="str">
        <f t="shared" si="66"/>
        <v/>
      </c>
      <c r="D101" s="34" t="str">
        <f t="shared" si="67"/>
        <v/>
      </c>
      <c r="E101" s="34" t="str">
        <f t="shared" si="57"/>
        <v/>
      </c>
      <c r="F101" s="34" t="str">
        <f t="shared" si="68"/>
        <v/>
      </c>
      <c r="G101" s="34" t="str">
        <f>IF(D101="","",IF(F101="YES",MROUND(ROUND(1.03*G100,0),100),IF(D101="TOTAL",SUM($G$15:G100),G100)))</f>
        <v/>
      </c>
      <c r="H101" s="34" t="str">
        <f>IF(D101="","",IF(D101="TOTAL",SUM($H$15:H100),(ROUND(G101*AK101/100,0))))</f>
        <v/>
      </c>
      <c r="I101" s="34" t="str">
        <f>IF(D101="","",IF(D101="TOTAL",SUM($I$15:I100),(ROUND(G101*AL101/100,0))))</f>
        <v/>
      </c>
      <c r="J101" s="75">
        <f t="shared" si="58"/>
        <v>0</v>
      </c>
      <c r="K101" s="75"/>
      <c r="L101" s="34" t="str">
        <f>IF(D101="","",IF(D101="TOTAL",SUM($L$15:L100),$P$4))</f>
        <v/>
      </c>
      <c r="M101" s="34" t="str">
        <f>IF(D101="","",IF(D101="TOTAL",SUM($M$15:M100),(ROUND(L101*AF101/100,0))))</f>
        <v/>
      </c>
      <c r="N101" s="34" t="str">
        <f>IF(D101="","",IF(D101="TOTAL",SUM($N$15:N100),(ROUND(L101*AG101/100,0))))</f>
        <v/>
      </c>
      <c r="O101" s="33">
        <f t="shared" si="59"/>
        <v>0</v>
      </c>
      <c r="P101" s="34" t="str">
        <f t="shared" si="45"/>
        <v/>
      </c>
      <c r="Q101" s="34" t="str">
        <f t="shared" si="45"/>
        <v/>
      </c>
      <c r="R101" s="34" t="str">
        <f t="shared" si="45"/>
        <v/>
      </c>
      <c r="S101" s="26"/>
      <c r="T101" s="33">
        <f t="shared" si="60"/>
        <v>0</v>
      </c>
      <c r="U101" s="62" t="str">
        <f>IF(D101="","",IF(D101="TOTAL",SUM($U$15:U100),IF($Z$5="REGULAR",BA101,AJ101+BF101)))</f>
        <v/>
      </c>
      <c r="V101" s="34" t="str">
        <f>IF(D101="","",IF(D101="TOTAL",SUM($V$15:V100),(ROUND(T101*AN101,0))))</f>
        <v/>
      </c>
      <c r="W101" s="26" t="str">
        <f>IF(D101="","",IF(E101="mar",$Z$2,IF(D101="TOTAL",SUM($W$15:W100),W100)))</f>
        <v/>
      </c>
      <c r="X101" s="33" t="str">
        <f>IF(D101="","",IF(D101="TOTAL",SUM($X$15:X100),(SUM(AH102:AI102))))</f>
        <v/>
      </c>
      <c r="Y101" s="33">
        <f t="shared" si="61"/>
        <v>0</v>
      </c>
      <c r="Z101" s="33">
        <f t="shared" si="62"/>
        <v>0</v>
      </c>
      <c r="AA101" s="31"/>
      <c r="AB101" s="31"/>
      <c r="AC101" s="35" t="str">
        <f t="shared" si="71"/>
        <v/>
      </c>
      <c r="AD101" s="35" t="str">
        <f t="shared" si="69"/>
        <v/>
      </c>
      <c r="AF101" s="7" t="str">
        <f t="shared" si="46"/>
        <v/>
      </c>
      <c r="AG101" s="7" t="str">
        <f t="shared" si="47"/>
        <v/>
      </c>
      <c r="AH101" s="7" t="str">
        <f t="shared" si="48"/>
        <v/>
      </c>
      <c r="AI101" s="7" t="str">
        <f t="shared" si="49"/>
        <v/>
      </c>
      <c r="AJ101" s="7" t="str">
        <f t="shared" si="63"/>
        <v/>
      </c>
      <c r="AK101" s="7" t="str">
        <f t="shared" si="64"/>
        <v/>
      </c>
      <c r="AL101" s="7" t="str">
        <f t="shared" si="50"/>
        <v/>
      </c>
      <c r="AM101" s="7" t="str">
        <f t="shared" si="51"/>
        <v/>
      </c>
      <c r="AN101" s="7" t="str">
        <f t="shared" si="52"/>
        <v/>
      </c>
      <c r="AO101" s="7" t="str">
        <f t="shared" si="53"/>
        <v/>
      </c>
      <c r="AP101" s="7" t="str">
        <f t="shared" si="54"/>
        <v/>
      </c>
      <c r="AQ101" s="2">
        <v>45413</v>
      </c>
      <c r="AR101" s="3" t="str">
        <f t="shared" si="42"/>
        <v>May-2024</v>
      </c>
      <c r="AS101" s="7">
        <v>50</v>
      </c>
      <c r="AT101" s="7">
        <f t="shared" si="40"/>
        <v>9</v>
      </c>
      <c r="AV101" s="8">
        <f t="shared" si="55"/>
        <v>0.1</v>
      </c>
      <c r="AY101" s="7">
        <f t="shared" si="43"/>
        <v>0</v>
      </c>
      <c r="AZ101" s="7">
        <f t="shared" si="39"/>
        <v>0</v>
      </c>
      <c r="BA101" s="7">
        <f t="shared" si="56"/>
        <v>0</v>
      </c>
      <c r="BD101" s="7">
        <f t="shared" si="44"/>
        <v>1000</v>
      </c>
      <c r="BF101" s="7">
        <f t="shared" si="65"/>
        <v>0</v>
      </c>
    </row>
    <row r="102" spans="2:58" ht="25.5" customHeight="1" x14ac:dyDescent="0.25">
      <c r="B102" s="34" t="str">
        <f t="shared" si="70"/>
        <v/>
      </c>
      <c r="C102" s="28" t="str">
        <f t="shared" si="66"/>
        <v/>
      </c>
      <c r="D102" s="34" t="str">
        <f t="shared" si="67"/>
        <v/>
      </c>
      <c r="E102" s="34" t="str">
        <f t="shared" si="57"/>
        <v/>
      </c>
      <c r="F102" s="34" t="str">
        <f t="shared" si="68"/>
        <v/>
      </c>
      <c r="G102" s="34" t="str">
        <f>IF(D102="","",IF(F102="YES",MROUND(ROUND(1.03*G101,0),100),IF(D102="TOTAL",SUM($G$15:G101),G101)))</f>
        <v/>
      </c>
      <c r="H102" s="34" t="str">
        <f>IF(D102="","",IF(D102="TOTAL",SUM($H$15:H101),(ROUND(G102*AK102/100,0))))</f>
        <v/>
      </c>
      <c r="I102" s="34" t="str">
        <f>IF(D102="","",IF(D102="TOTAL",SUM($I$15:I101),(ROUND(G102*AL102/100,0))))</f>
        <v/>
      </c>
      <c r="J102" s="75">
        <f t="shared" si="58"/>
        <v>0</v>
      </c>
      <c r="K102" s="75"/>
      <c r="L102" s="34" t="str">
        <f>IF(D102="","",IF(D102="TOTAL",SUM($L$15:L101),$P$4))</f>
        <v/>
      </c>
      <c r="M102" s="34" t="str">
        <f>IF(D102="","",IF(D102="TOTAL",SUM($M$15:M101),(ROUND(L102*AF102/100,0))))</f>
        <v/>
      </c>
      <c r="N102" s="34" t="str">
        <f>IF(D102="","",IF(D102="TOTAL",SUM($N$15:N101),(ROUND(L102*AG102/100,0))))</f>
        <v/>
      </c>
      <c r="O102" s="33">
        <f t="shared" si="59"/>
        <v>0</v>
      </c>
      <c r="P102" s="34" t="str">
        <f t="shared" si="45"/>
        <v/>
      </c>
      <c r="Q102" s="34" t="str">
        <f t="shared" si="45"/>
        <v/>
      </c>
      <c r="R102" s="34" t="str">
        <f t="shared" si="45"/>
        <v/>
      </c>
      <c r="S102" s="26"/>
      <c r="T102" s="33">
        <f t="shared" si="60"/>
        <v>0</v>
      </c>
      <c r="U102" s="62" t="str">
        <f>IF(D102="","",IF(D102="TOTAL",SUM($U$15:U101),IF($Z$5="REGULAR",BA102,AJ102+BF102)))</f>
        <v/>
      </c>
      <c r="V102" s="34" t="str">
        <f>IF(D102="","",IF(D102="TOTAL",SUM($V$15:V101),(ROUND(T102*AN102,0))))</f>
        <v/>
      </c>
      <c r="W102" s="26" t="str">
        <f>IF(D102="","",IF(E102="mar",$Z$2,IF(D102="TOTAL",SUM($W$15:W101),W101)))</f>
        <v/>
      </c>
      <c r="X102" s="33" t="str">
        <f>IF(D102="","",IF(D102="TOTAL",SUM($X$15:X101),(SUM(AH103:AI103))))</f>
        <v/>
      </c>
      <c r="Y102" s="33">
        <f t="shared" si="61"/>
        <v>0</v>
      </c>
      <c r="Z102" s="33">
        <f t="shared" si="62"/>
        <v>0</v>
      </c>
      <c r="AA102" s="31"/>
      <c r="AB102" s="31"/>
      <c r="AC102" s="35" t="str">
        <f t="shared" si="71"/>
        <v/>
      </c>
      <c r="AD102" s="35" t="str">
        <f t="shared" si="69"/>
        <v/>
      </c>
      <c r="AF102" s="7" t="str">
        <f t="shared" si="46"/>
        <v/>
      </c>
      <c r="AG102" s="7" t="str">
        <f t="shared" si="47"/>
        <v/>
      </c>
      <c r="AH102" s="7" t="str">
        <f t="shared" si="48"/>
        <v/>
      </c>
      <c r="AI102" s="7" t="str">
        <f t="shared" si="49"/>
        <v/>
      </c>
      <c r="AJ102" s="7" t="str">
        <f t="shared" si="63"/>
        <v/>
      </c>
      <c r="AK102" s="7" t="str">
        <f t="shared" si="64"/>
        <v/>
      </c>
      <c r="AL102" s="7" t="str">
        <f t="shared" si="50"/>
        <v/>
      </c>
      <c r="AM102" s="7" t="str">
        <f t="shared" si="51"/>
        <v/>
      </c>
      <c r="AN102" s="7" t="str">
        <f t="shared" si="52"/>
        <v/>
      </c>
      <c r="AO102" s="7" t="str">
        <f t="shared" si="53"/>
        <v/>
      </c>
      <c r="AP102" s="7" t="str">
        <f t="shared" si="54"/>
        <v/>
      </c>
      <c r="AQ102" s="2">
        <v>45444</v>
      </c>
      <c r="AR102" s="3" t="str">
        <f t="shared" si="42"/>
        <v>Jun-2024</v>
      </c>
      <c r="AS102" s="7">
        <v>50</v>
      </c>
      <c r="AT102" s="7">
        <f t="shared" si="40"/>
        <v>9</v>
      </c>
      <c r="AV102" s="8">
        <f t="shared" si="55"/>
        <v>0.1</v>
      </c>
      <c r="AY102" s="7">
        <f t="shared" si="43"/>
        <v>0</v>
      </c>
      <c r="AZ102" s="7">
        <f t="shared" si="39"/>
        <v>0</v>
      </c>
      <c r="BA102" s="7">
        <f t="shared" si="56"/>
        <v>0</v>
      </c>
      <c r="BD102" s="7">
        <f t="shared" si="44"/>
        <v>1000</v>
      </c>
      <c r="BF102" s="7">
        <f t="shared" si="65"/>
        <v>0</v>
      </c>
    </row>
    <row r="103" spans="2:58" ht="27.75" customHeight="1" x14ac:dyDescent="0.25">
      <c r="B103" s="34" t="str">
        <f t="shared" si="70"/>
        <v/>
      </c>
      <c r="C103" s="28" t="str">
        <f t="shared" si="66"/>
        <v/>
      </c>
      <c r="D103" s="34" t="str">
        <f t="shared" si="67"/>
        <v/>
      </c>
      <c r="E103" s="34" t="str">
        <f t="shared" si="57"/>
        <v/>
      </c>
      <c r="F103" s="34" t="str">
        <f t="shared" si="68"/>
        <v/>
      </c>
      <c r="G103" s="34" t="str">
        <f>IF(D103="","",IF(F103="YES",MROUND(ROUND(1.03*G102,0),100),IF(D103="TOTAL",SUM($G$15:G102),G102)))</f>
        <v/>
      </c>
      <c r="H103" s="34" t="str">
        <f>IF(D103="","",IF(D103="TOTAL",SUM($H$15:H102),(ROUND(G103*AK103/100,0))))</f>
        <v/>
      </c>
      <c r="I103" s="34" t="str">
        <f>IF(D103="","",IF(D103="TOTAL",SUM($I$15:I102),(ROUND(G103*AL103/100,0))))</f>
        <v/>
      </c>
      <c r="J103" s="75">
        <f t="shared" si="58"/>
        <v>0</v>
      </c>
      <c r="K103" s="75"/>
      <c r="L103" s="34" t="str">
        <f>IF(D103="","",IF(D103="TOTAL",SUM($L$15:L102),$P$4))</f>
        <v/>
      </c>
      <c r="M103" s="34" t="str">
        <f>IF(D103="","",IF(D103="TOTAL",SUM($M$15:M102),(ROUND(L103*AF103/100,0))))</f>
        <v/>
      </c>
      <c r="N103" s="34" t="str">
        <f>IF(D103="","",IF(D103="TOTAL",SUM($N$15:N102),(ROUND(L103*AG103/100,0))))</f>
        <v/>
      </c>
      <c r="O103" s="33">
        <f t="shared" si="59"/>
        <v>0</v>
      </c>
      <c r="P103" s="34" t="str">
        <f t="shared" si="45"/>
        <v/>
      </c>
      <c r="Q103" s="34" t="str">
        <f t="shared" si="45"/>
        <v/>
      </c>
      <c r="R103" s="34" t="str">
        <f t="shared" si="45"/>
        <v/>
      </c>
      <c r="S103" s="26"/>
      <c r="T103" s="33">
        <f t="shared" si="60"/>
        <v>0</v>
      </c>
      <c r="U103" s="62" t="str">
        <f>IF(D103="","",IF(D103="TOTAL",SUM($U$15:U102),IF($Z$5="REGULAR",BA103,AJ103+BF103)))</f>
        <v/>
      </c>
      <c r="V103" s="34" t="str">
        <f>IF(D103="","",IF(D103="TOTAL",SUM($V$15:V102),(ROUND(T103*AN103,0))))</f>
        <v/>
      </c>
      <c r="W103" s="26" t="str">
        <f>IF(D103="","",IF(E103="mar",$Z$2,IF(D103="TOTAL",SUM($W$15:W102),W102)))</f>
        <v/>
      </c>
      <c r="X103" s="33" t="str">
        <f>IF(D103="","",IF(D103="TOTAL",SUM($X$15:X102),(SUM(AH104:AI104))))</f>
        <v/>
      </c>
      <c r="Y103" s="33">
        <f t="shared" si="61"/>
        <v>0</v>
      </c>
      <c r="Z103" s="33">
        <f t="shared" si="62"/>
        <v>0</v>
      </c>
      <c r="AA103" s="31"/>
      <c r="AB103" s="31"/>
      <c r="AC103" s="35" t="str">
        <f t="shared" si="71"/>
        <v/>
      </c>
      <c r="AD103" s="35" t="str">
        <f t="shared" si="69"/>
        <v/>
      </c>
      <c r="AF103" s="7" t="str">
        <f t="shared" si="46"/>
        <v/>
      </c>
      <c r="AG103" s="7" t="str">
        <f t="shared" si="47"/>
        <v/>
      </c>
      <c r="AH103" s="7" t="str">
        <f t="shared" si="48"/>
        <v/>
      </c>
      <c r="AI103" s="7" t="str">
        <f t="shared" si="49"/>
        <v/>
      </c>
      <c r="AJ103" s="7" t="str">
        <f t="shared" si="63"/>
        <v/>
      </c>
      <c r="AK103" s="7" t="str">
        <f t="shared" si="64"/>
        <v/>
      </c>
      <c r="AL103" s="7" t="str">
        <f t="shared" si="50"/>
        <v/>
      </c>
      <c r="AM103" s="7" t="str">
        <f t="shared" si="51"/>
        <v/>
      </c>
      <c r="AN103" s="7" t="str">
        <f t="shared" si="52"/>
        <v/>
      </c>
      <c r="AO103" s="7" t="str">
        <f t="shared" si="53"/>
        <v/>
      </c>
      <c r="AP103" s="7" t="str">
        <f t="shared" si="54"/>
        <v/>
      </c>
      <c r="AQ103" s="2">
        <v>45474</v>
      </c>
      <c r="AR103" s="3" t="str">
        <f t="shared" si="42"/>
        <v>Jul-2024</v>
      </c>
      <c r="AS103" s="7">
        <v>53</v>
      </c>
      <c r="AT103" s="7">
        <f t="shared" si="40"/>
        <v>9</v>
      </c>
      <c r="AU103" s="7">
        <v>3</v>
      </c>
      <c r="AV103" s="8">
        <f t="shared" si="55"/>
        <v>0.1</v>
      </c>
      <c r="AY103" s="7">
        <f t="shared" si="43"/>
        <v>0</v>
      </c>
      <c r="AZ103" s="7">
        <f t="shared" si="39"/>
        <v>0</v>
      </c>
      <c r="BA103" s="7">
        <f t="shared" si="56"/>
        <v>0</v>
      </c>
      <c r="BD103" s="7">
        <f t="shared" si="44"/>
        <v>1000</v>
      </c>
      <c r="BF103" s="7">
        <f t="shared" si="65"/>
        <v>0</v>
      </c>
    </row>
    <row r="104" spans="2:58" ht="27.75" customHeight="1" x14ac:dyDescent="0.25">
      <c r="B104" s="34" t="str">
        <f t="shared" si="70"/>
        <v/>
      </c>
      <c r="C104" s="28" t="str">
        <f t="shared" si="66"/>
        <v/>
      </c>
      <c r="D104" s="34" t="str">
        <f t="shared" si="67"/>
        <v/>
      </c>
      <c r="E104" s="34" t="str">
        <f t="shared" si="57"/>
        <v/>
      </c>
      <c r="F104" s="34" t="str">
        <f t="shared" si="68"/>
        <v/>
      </c>
      <c r="G104" s="34" t="str">
        <f>IF(D104="","",IF(F104="YES",MROUND(ROUND(1.03*G103,0),100),IF(D104="TOTAL",SUM($G$15:G103),G103)))</f>
        <v/>
      </c>
      <c r="H104" s="34" t="str">
        <f>IF(D104="","",IF(D104="TOTAL",SUM($H$15:H103),(ROUND(G104*AK104/100,0))))</f>
        <v/>
      </c>
      <c r="I104" s="34" t="str">
        <f>IF(D104="","",IF(D104="TOTAL",SUM($I$15:I103),(ROUND(G104*AL104/100,0))))</f>
        <v/>
      </c>
      <c r="J104" s="75">
        <f t="shared" si="58"/>
        <v>0</v>
      </c>
      <c r="K104" s="75"/>
      <c r="L104" s="34" t="str">
        <f>IF(D104="","",IF(D104="TOTAL",SUM($L$15:L103),$P$4))</f>
        <v/>
      </c>
      <c r="M104" s="34" t="str">
        <f>IF(D104="","",IF(D104="TOTAL",SUM($M$15:M103),(ROUND(L104*AF104/100,0))))</f>
        <v/>
      </c>
      <c r="N104" s="34" t="str">
        <f>IF(D104="","",IF(D104="TOTAL",SUM($N$15:N103),(ROUND(L104*AG104/100,0))))</f>
        <v/>
      </c>
      <c r="O104" s="33">
        <f t="shared" si="59"/>
        <v>0</v>
      </c>
      <c r="P104" s="34" t="str">
        <f t="shared" si="45"/>
        <v/>
      </c>
      <c r="Q104" s="34" t="str">
        <f t="shared" si="45"/>
        <v/>
      </c>
      <c r="R104" s="34" t="str">
        <f t="shared" si="45"/>
        <v/>
      </c>
      <c r="S104" s="26"/>
      <c r="T104" s="33">
        <f t="shared" si="60"/>
        <v>0</v>
      </c>
      <c r="U104" s="62" t="str">
        <f>IF(D104="","",IF(D104="TOTAL",SUM($U$15:U103),IF($Z$5="REGULAR",BA104,AJ104+BF104)))</f>
        <v/>
      </c>
      <c r="V104" s="34" t="str">
        <f>IF(D104="","",IF(D104="TOTAL",SUM($V$15:V103),(ROUND(T104*AN104,0))))</f>
        <v/>
      </c>
      <c r="W104" s="26" t="str">
        <f>IF(D104="","",IF(E104="mar",$Z$2,IF(D104="TOTAL",SUM($W$15:W103),W103)))</f>
        <v/>
      </c>
      <c r="X104" s="33" t="str">
        <f>IF(D104="","",IF(D104="TOTAL",SUM($X$15:X103),(SUM(AH105:AI105))))</f>
        <v/>
      </c>
      <c r="Y104" s="33">
        <f t="shared" si="61"/>
        <v>0</v>
      </c>
      <c r="Z104" s="33">
        <f t="shared" si="62"/>
        <v>0</v>
      </c>
      <c r="AA104" s="31"/>
      <c r="AB104" s="31"/>
      <c r="AC104" s="35" t="str">
        <f t="shared" si="71"/>
        <v/>
      </c>
      <c r="AD104" s="35" t="str">
        <f t="shared" si="69"/>
        <v/>
      </c>
      <c r="AF104" s="7" t="str">
        <f t="shared" si="46"/>
        <v/>
      </c>
      <c r="AG104" s="7" t="str">
        <f t="shared" si="47"/>
        <v/>
      </c>
      <c r="AH104" s="7" t="str">
        <f t="shared" si="48"/>
        <v/>
      </c>
      <c r="AI104" s="7" t="str">
        <f t="shared" si="49"/>
        <v/>
      </c>
      <c r="AJ104" s="7" t="str">
        <f t="shared" si="63"/>
        <v/>
      </c>
      <c r="AK104" s="7" t="str">
        <f t="shared" si="64"/>
        <v/>
      </c>
      <c r="AL104" s="7" t="str">
        <f t="shared" si="50"/>
        <v/>
      </c>
      <c r="AM104" s="7" t="str">
        <f t="shared" si="51"/>
        <v/>
      </c>
      <c r="AN104" s="7" t="str">
        <f t="shared" si="52"/>
        <v/>
      </c>
      <c r="AO104" s="7" t="str">
        <f t="shared" si="53"/>
        <v/>
      </c>
      <c r="AP104" s="7" t="str">
        <f t="shared" si="54"/>
        <v/>
      </c>
      <c r="AQ104" s="2">
        <v>45505</v>
      </c>
      <c r="AR104" s="3" t="str">
        <f t="shared" si="42"/>
        <v>Aug-2024</v>
      </c>
      <c r="AS104" s="7">
        <v>53</v>
      </c>
      <c r="AT104" s="7">
        <f t="shared" si="40"/>
        <v>9</v>
      </c>
      <c r="AU104" s="7">
        <v>3</v>
      </c>
      <c r="AV104" s="8">
        <f t="shared" si="55"/>
        <v>0.1</v>
      </c>
      <c r="AY104" s="7">
        <f t="shared" si="43"/>
        <v>0</v>
      </c>
      <c r="AZ104" s="7">
        <f t="shared" si="39"/>
        <v>0</v>
      </c>
      <c r="BA104" s="7">
        <f t="shared" si="56"/>
        <v>0</v>
      </c>
      <c r="BD104" s="7">
        <f t="shared" si="44"/>
        <v>1000</v>
      </c>
      <c r="BF104" s="7">
        <f t="shared" si="65"/>
        <v>0</v>
      </c>
    </row>
    <row r="105" spans="2:58" ht="27.75" customHeight="1" x14ac:dyDescent="0.25">
      <c r="B105" s="34" t="str">
        <f t="shared" si="70"/>
        <v/>
      </c>
      <c r="C105" s="28" t="str">
        <f t="shared" si="66"/>
        <v/>
      </c>
      <c r="D105" s="34" t="str">
        <f t="shared" si="67"/>
        <v/>
      </c>
      <c r="E105" s="34" t="str">
        <f t="shared" si="57"/>
        <v/>
      </c>
      <c r="F105" s="34" t="str">
        <f t="shared" si="68"/>
        <v/>
      </c>
      <c r="G105" s="34" t="str">
        <f>IF(D105="","",IF(F105="YES",MROUND(ROUND(1.03*G104,0),100),IF(D105="TOTAL",SUM($G$15:G104),G104)))</f>
        <v/>
      </c>
      <c r="H105" s="34" t="str">
        <f>IF(D105="","",IF(D105="TOTAL",SUM($H$15:H104),(ROUND(G105*AK105/100,0))))</f>
        <v/>
      </c>
      <c r="I105" s="34" t="str">
        <f>IF(D105="","",IF(D105="TOTAL",SUM($I$15:I104),(ROUND(G105*AL105/100,0))))</f>
        <v/>
      </c>
      <c r="J105" s="75">
        <f t="shared" si="58"/>
        <v>0</v>
      </c>
      <c r="K105" s="75"/>
      <c r="L105" s="34" t="str">
        <f>IF(D105="","",IF(D105="TOTAL",SUM($L$15:L104),$P$4))</f>
        <v/>
      </c>
      <c r="M105" s="34" t="str">
        <f>IF(D105="","",IF(D105="TOTAL",SUM($M$15:M104),(ROUND(L105*AF105/100,0))))</f>
        <v/>
      </c>
      <c r="N105" s="34" t="str">
        <f>IF(D105="","",IF(D105="TOTAL",SUM($N$15:N104),(ROUND(L105*AG105/100,0))))</f>
        <v/>
      </c>
      <c r="O105" s="33">
        <f t="shared" si="59"/>
        <v>0</v>
      </c>
      <c r="P105" s="34" t="str">
        <f t="shared" si="45"/>
        <v/>
      </c>
      <c r="Q105" s="34" t="str">
        <f t="shared" si="45"/>
        <v/>
      </c>
      <c r="R105" s="34" t="str">
        <f t="shared" si="45"/>
        <v/>
      </c>
      <c r="S105" s="26"/>
      <c r="T105" s="33">
        <f t="shared" ref="T105:T122" si="72">IFERROR(SUM(P105:S105),"")</f>
        <v>0</v>
      </c>
      <c r="U105" s="62" t="str">
        <f>IF(D105="","",IF(D105="TOTAL",SUM($U$15:U104),IF($Z$5="REGULAR",BA105,AJ105+BF105)))</f>
        <v/>
      </c>
      <c r="V105" s="34" t="str">
        <f>IF(D105="","",IF(D105="TOTAL",SUM($V$15:V104),(ROUND(T105*AN105,0))))</f>
        <v/>
      </c>
      <c r="W105" s="26" t="str">
        <f>IF(D105="","",IF(E105="mar",$Z$2,IF(D105="TOTAL",SUM($W$15:W104),W104)))</f>
        <v/>
      </c>
      <c r="X105" s="33" t="str">
        <f>IF(D105="","",IF(D105="TOTAL",SUM($X$15:X104),(SUM(AH106:AI106))))</f>
        <v/>
      </c>
      <c r="Y105" s="33">
        <f t="shared" si="61"/>
        <v>0</v>
      </c>
      <c r="Z105" s="33">
        <f t="shared" si="62"/>
        <v>0</v>
      </c>
      <c r="AA105" s="31"/>
      <c r="AB105" s="31"/>
      <c r="AC105" s="35" t="str">
        <f t="shared" si="71"/>
        <v/>
      </c>
      <c r="AD105" s="35" t="str">
        <f t="shared" si="69"/>
        <v/>
      </c>
      <c r="AF105" s="7" t="str">
        <f t="shared" si="46"/>
        <v/>
      </c>
      <c r="AG105" s="7" t="str">
        <f t="shared" si="47"/>
        <v/>
      </c>
      <c r="AH105" s="7" t="str">
        <f t="shared" si="48"/>
        <v/>
      </c>
      <c r="AI105" s="7" t="str">
        <f t="shared" si="49"/>
        <v/>
      </c>
      <c r="AJ105" s="7" t="str">
        <f t="shared" si="63"/>
        <v/>
      </c>
      <c r="AK105" s="7" t="str">
        <f t="shared" si="64"/>
        <v/>
      </c>
      <c r="AL105" s="7" t="str">
        <f t="shared" si="50"/>
        <v/>
      </c>
      <c r="AM105" s="7" t="str">
        <f t="shared" si="51"/>
        <v/>
      </c>
      <c r="AN105" s="7" t="str">
        <f t="shared" si="52"/>
        <v/>
      </c>
      <c r="AO105" s="7" t="str">
        <f t="shared" si="53"/>
        <v/>
      </c>
      <c r="AP105" s="7" t="str">
        <f t="shared" si="54"/>
        <v/>
      </c>
      <c r="AQ105" s="2">
        <v>45536</v>
      </c>
      <c r="AR105" s="3" t="str">
        <f t="shared" si="42"/>
        <v>Sep-2024</v>
      </c>
      <c r="AS105" s="7">
        <v>53</v>
      </c>
      <c r="AT105" s="7">
        <f t="shared" si="40"/>
        <v>9</v>
      </c>
      <c r="AU105" s="7">
        <v>3</v>
      </c>
      <c r="AV105" s="8">
        <f t="shared" si="55"/>
        <v>0.1</v>
      </c>
      <c r="AY105" s="7">
        <f t="shared" si="43"/>
        <v>0</v>
      </c>
      <c r="AZ105" s="7">
        <f t="shared" si="39"/>
        <v>0</v>
      </c>
      <c r="BD105" s="7">
        <f t="shared" si="44"/>
        <v>1000</v>
      </c>
      <c r="BF105" s="7">
        <f t="shared" si="65"/>
        <v>0</v>
      </c>
    </row>
    <row r="106" spans="2:58" ht="27.75" customHeight="1" x14ac:dyDescent="0.25">
      <c r="B106" s="34" t="str">
        <f t="shared" si="70"/>
        <v/>
      </c>
      <c r="C106" s="28" t="str">
        <f t="shared" si="66"/>
        <v/>
      </c>
      <c r="D106" s="34" t="str">
        <f t="shared" si="67"/>
        <v/>
      </c>
      <c r="E106" s="34" t="str">
        <f t="shared" si="57"/>
        <v/>
      </c>
      <c r="F106" s="34" t="str">
        <f t="shared" si="68"/>
        <v/>
      </c>
      <c r="G106" s="34" t="str">
        <f>IF(D106="","",IF(F106="YES",MROUND(ROUND(1.03*G105,0),100),IF(D106="TOTAL",SUM($G$15:G105),G105)))</f>
        <v/>
      </c>
      <c r="H106" s="34" t="str">
        <f>IF(D106="","",IF(D106="TOTAL",SUM($H$15:H105),(ROUND(G106*AK106/100,0))))</f>
        <v/>
      </c>
      <c r="I106" s="34" t="str">
        <f>IF(D106="","",IF(D106="TOTAL",SUM($I$15:I105),(ROUND(G106*AL106/100,0))))</f>
        <v/>
      </c>
      <c r="J106" s="75">
        <f t="shared" si="58"/>
        <v>0</v>
      </c>
      <c r="K106" s="75"/>
      <c r="L106" s="34" t="str">
        <f>IF(D106="","",IF(D106="TOTAL",SUM($L$15:L105),$P$4))</f>
        <v/>
      </c>
      <c r="M106" s="34" t="str">
        <f>IF(D106="","",IF(D106="TOTAL",SUM($M$15:M105),(ROUND(L106*AF106/100,0))))</f>
        <v/>
      </c>
      <c r="N106" s="34" t="str">
        <f>IF(D106="","",IF(D106="TOTAL",SUM($N$15:N105),(ROUND(L106*AG106/100,0))))</f>
        <v/>
      </c>
      <c r="O106" s="33">
        <f t="shared" si="59"/>
        <v>0</v>
      </c>
      <c r="P106" s="34" t="str">
        <f t="shared" si="45"/>
        <v/>
      </c>
      <c r="Q106" s="34" t="str">
        <f t="shared" si="45"/>
        <v/>
      </c>
      <c r="R106" s="34" t="str">
        <f t="shared" si="45"/>
        <v/>
      </c>
      <c r="S106" s="26"/>
      <c r="T106" s="33">
        <f t="shared" si="72"/>
        <v>0</v>
      </c>
      <c r="U106" s="62" t="str">
        <f>IF(D106="","",IF(D106="TOTAL",SUM($U$15:U105),IF($Z$5="REGULAR",BA106,AJ106+BF106)))</f>
        <v/>
      </c>
      <c r="V106" s="34" t="str">
        <f>IF(D106="","",IF(D106="TOTAL",SUM($V$15:V105),(ROUND(T106*AN106,0))))</f>
        <v/>
      </c>
      <c r="W106" s="26" t="str">
        <f>IF(D106="","",IF(E106="mar",$Z$2,IF(D106="TOTAL",SUM($W$15:W105),W105)))</f>
        <v/>
      </c>
      <c r="X106" s="33" t="str">
        <f>IF(D106="","",IF(D106="TOTAL",SUM($X$15:X105),(SUM(AH107:AI107))))</f>
        <v/>
      </c>
      <c r="Y106" s="33">
        <f t="shared" si="61"/>
        <v>0</v>
      </c>
      <c r="Z106" s="33">
        <f t="shared" si="62"/>
        <v>0</v>
      </c>
      <c r="AC106" s="35" t="str">
        <f t="shared" si="71"/>
        <v/>
      </c>
      <c r="AD106" s="35" t="str">
        <f t="shared" si="69"/>
        <v/>
      </c>
      <c r="AF106" s="7" t="str">
        <f t="shared" si="46"/>
        <v/>
      </c>
      <c r="AG106" s="7" t="str">
        <f t="shared" si="47"/>
        <v/>
      </c>
      <c r="AH106" s="7" t="str">
        <f t="shared" si="48"/>
        <v/>
      </c>
      <c r="AI106" s="7" t="str">
        <f t="shared" si="49"/>
        <v/>
      </c>
      <c r="AJ106" s="7" t="str">
        <f t="shared" si="63"/>
        <v/>
      </c>
      <c r="AK106" s="7" t="str">
        <f t="shared" si="64"/>
        <v/>
      </c>
      <c r="AL106" s="7" t="str">
        <f t="shared" si="50"/>
        <v/>
      </c>
      <c r="AM106" s="7" t="str">
        <f t="shared" si="51"/>
        <v/>
      </c>
      <c r="AN106" s="7" t="str">
        <f t="shared" si="52"/>
        <v/>
      </c>
      <c r="AO106" s="7" t="str">
        <f t="shared" si="53"/>
        <v/>
      </c>
      <c r="AP106" s="7" t="str">
        <f t="shared" si="54"/>
        <v/>
      </c>
      <c r="AQ106" s="2">
        <v>45566</v>
      </c>
      <c r="AR106" s="3" t="str">
        <f t="shared" si="42"/>
        <v>Oct-2024</v>
      </c>
      <c r="AS106" s="7">
        <v>53</v>
      </c>
      <c r="AT106" s="7">
        <f t="shared" si="40"/>
        <v>9</v>
      </c>
      <c r="AU106" s="7">
        <v>3</v>
      </c>
      <c r="AV106" s="8">
        <f t="shared" si="55"/>
        <v>0.1</v>
      </c>
      <c r="AY106" s="7">
        <f t="shared" si="43"/>
        <v>0</v>
      </c>
      <c r="AZ106" s="7">
        <f t="shared" si="39"/>
        <v>0</v>
      </c>
      <c r="BD106" s="7">
        <f t="shared" si="44"/>
        <v>1000</v>
      </c>
      <c r="BF106" s="7">
        <f t="shared" si="65"/>
        <v>0</v>
      </c>
    </row>
    <row r="107" spans="2:58" ht="27.75" customHeight="1" x14ac:dyDescent="0.25">
      <c r="B107" s="34" t="str">
        <f t="shared" si="70"/>
        <v/>
      </c>
      <c r="C107" s="28" t="str">
        <f t="shared" si="66"/>
        <v/>
      </c>
      <c r="D107" s="34" t="str">
        <f t="shared" si="67"/>
        <v/>
      </c>
      <c r="E107" s="34" t="str">
        <f t="shared" si="57"/>
        <v/>
      </c>
      <c r="F107" s="34" t="str">
        <f t="shared" si="68"/>
        <v/>
      </c>
      <c r="G107" s="34" t="str">
        <f>IF(D107="","",IF(F107="YES",MROUND(ROUND(1.03*G106,0),100),IF(D107="TOTAL",SUM($G$15:G106),G106)))</f>
        <v/>
      </c>
      <c r="H107" s="34" t="str">
        <f>IF(D107="","",IF(D107="TOTAL",SUM($H$15:H106),(ROUND(G107*AK107/100,0))))</f>
        <v/>
      </c>
      <c r="I107" s="34" t="str">
        <f>IF(D107="","",IF(D107="TOTAL",SUM($I$15:I106),(ROUND(G107*AL107/100,0))))</f>
        <v/>
      </c>
      <c r="J107" s="75">
        <f t="shared" si="58"/>
        <v>0</v>
      </c>
      <c r="K107" s="75"/>
      <c r="L107" s="34" t="str">
        <f>IF(D107="","",IF(D107="TOTAL",SUM($L$15:L106),$P$4))</f>
        <v/>
      </c>
      <c r="M107" s="34" t="str">
        <f>IF(D107="","",IF(D107="TOTAL",SUM($M$15:M106),(ROUND(L107*AF107/100,0))))</f>
        <v/>
      </c>
      <c r="N107" s="34" t="str">
        <f>IF(D107="","",IF(D107="TOTAL",SUM($N$15:N106),(ROUND(L107*AG107/100,0))))</f>
        <v/>
      </c>
      <c r="O107" s="33">
        <f t="shared" si="59"/>
        <v>0</v>
      </c>
      <c r="P107" s="34" t="str">
        <f t="shared" si="45"/>
        <v/>
      </c>
      <c r="Q107" s="34" t="str">
        <f t="shared" si="45"/>
        <v/>
      </c>
      <c r="R107" s="34" t="str">
        <f t="shared" si="45"/>
        <v/>
      </c>
      <c r="S107" s="26"/>
      <c r="T107" s="33">
        <f t="shared" si="72"/>
        <v>0</v>
      </c>
      <c r="U107" s="62" t="str">
        <f>IF(D107="","",IF(D107="TOTAL",SUM($U$15:U106),IF($Z$5="REGULAR",BA107,AJ107+BF107)))</f>
        <v/>
      </c>
      <c r="V107" s="34" t="str">
        <f>IF(D107="","",IF(D107="TOTAL",SUM($V$15:V106),(ROUND(T107*AN107,0))))</f>
        <v/>
      </c>
      <c r="W107" s="26" t="str">
        <f>IF(D107="","",IF(E107="mar",$Z$2,IF(D107="TOTAL",SUM($W$15:W106),W106)))</f>
        <v/>
      </c>
      <c r="X107" s="33" t="str">
        <f>IF(D107="","",IF(D107="TOTAL",SUM($X$15:X106),(SUM(AH108:AI108))))</f>
        <v/>
      </c>
      <c r="Y107" s="33">
        <f t="shared" si="61"/>
        <v>0</v>
      </c>
      <c r="Z107" s="33">
        <f t="shared" si="62"/>
        <v>0</v>
      </c>
      <c r="AC107" s="35" t="str">
        <f t="shared" si="71"/>
        <v/>
      </c>
      <c r="AD107" s="35" t="str">
        <f t="shared" si="69"/>
        <v/>
      </c>
      <c r="AF107" s="7" t="str">
        <f t="shared" si="46"/>
        <v/>
      </c>
      <c r="AG107" s="7" t="str">
        <f t="shared" si="47"/>
        <v/>
      </c>
      <c r="AH107" s="7" t="str">
        <f t="shared" si="48"/>
        <v/>
      </c>
      <c r="AI107" s="7" t="str">
        <f t="shared" si="49"/>
        <v/>
      </c>
      <c r="AJ107" s="7" t="str">
        <f t="shared" si="63"/>
        <v/>
      </c>
      <c r="AK107" s="7" t="str">
        <f t="shared" si="64"/>
        <v/>
      </c>
      <c r="AL107" s="7" t="str">
        <f t="shared" si="50"/>
        <v/>
      </c>
      <c r="AM107" s="7" t="str">
        <f t="shared" si="51"/>
        <v/>
      </c>
      <c r="AN107" s="7" t="str">
        <f t="shared" si="52"/>
        <v/>
      </c>
      <c r="AO107" s="7" t="str">
        <f t="shared" si="53"/>
        <v/>
      </c>
      <c r="AP107" s="7" t="str">
        <f t="shared" si="54"/>
        <v/>
      </c>
      <c r="AQ107" s="2">
        <v>45597</v>
      </c>
      <c r="AR107" s="3" t="str">
        <f t="shared" si="42"/>
        <v>Nov-2024</v>
      </c>
      <c r="AS107" s="7">
        <v>53</v>
      </c>
      <c r="AT107" s="7">
        <f>W6</f>
        <v>10</v>
      </c>
      <c r="AV107" s="8">
        <f t="shared" si="55"/>
        <v>0.1</v>
      </c>
      <c r="AY107" s="7">
        <f t="shared" si="43"/>
        <v>0</v>
      </c>
      <c r="AZ107" s="7">
        <f t="shared" si="39"/>
        <v>0</v>
      </c>
      <c r="BD107" s="7">
        <f t="shared" si="44"/>
        <v>1000</v>
      </c>
      <c r="BF107" s="7">
        <f t="shared" si="65"/>
        <v>0</v>
      </c>
    </row>
    <row r="108" spans="2:58" ht="27" customHeight="1" x14ac:dyDescent="0.25">
      <c r="B108" s="34" t="str">
        <f t="shared" si="70"/>
        <v/>
      </c>
      <c r="C108" s="28" t="str">
        <f t="shared" si="66"/>
        <v/>
      </c>
      <c r="D108" s="34" t="str">
        <f t="shared" si="67"/>
        <v/>
      </c>
      <c r="E108" s="34" t="str">
        <f t="shared" si="57"/>
        <v/>
      </c>
      <c r="F108" s="34" t="str">
        <f t="shared" si="68"/>
        <v/>
      </c>
      <c r="G108" s="34" t="str">
        <f>IF(D108="","",IF(F108="YES",MROUND(ROUND(1.03*G107,0),100),IF(D108="TOTAL",SUM($G$15:G107),G107)))</f>
        <v/>
      </c>
      <c r="H108" s="34" t="str">
        <f>IF(D108="","",IF(D108="TOTAL",SUM($H$15:H107),(ROUND(G108*AK108/100,0))))</f>
        <v/>
      </c>
      <c r="I108" s="34" t="str">
        <f>IF(D108="","",IF(D108="TOTAL",SUM($I$15:I107),(ROUND(G108*AL108/100,0))))</f>
        <v/>
      </c>
      <c r="J108" s="75">
        <f t="shared" si="58"/>
        <v>0</v>
      </c>
      <c r="K108" s="75"/>
      <c r="L108" s="34" t="str">
        <f>IF(D108="","",IF(D108="TOTAL",SUM($L$15:L107),$P$4))</f>
        <v/>
      </c>
      <c r="M108" s="34" t="str">
        <f>IF(D108="","",IF(D108="TOTAL",SUM($M$15:M107),(ROUND(L108*AF108/100,0))))</f>
        <v/>
      </c>
      <c r="N108" s="34" t="str">
        <f>IF(D108="","",IF(D108="TOTAL",SUM($N$15:N107),(ROUND(L108*AG108/100,0))))</f>
        <v/>
      </c>
      <c r="O108" s="33">
        <f t="shared" si="59"/>
        <v>0</v>
      </c>
      <c r="P108" s="34" t="str">
        <f t="shared" si="45"/>
        <v/>
      </c>
      <c r="Q108" s="34" t="str">
        <f t="shared" si="45"/>
        <v/>
      </c>
      <c r="R108" s="34" t="str">
        <f t="shared" si="45"/>
        <v/>
      </c>
      <c r="S108" s="26"/>
      <c r="T108" s="33">
        <f t="shared" si="72"/>
        <v>0</v>
      </c>
      <c r="U108" s="62" t="str">
        <f>IF(D108="","",IF(D108="TOTAL",SUM($U$15:U107),IF($Z$5="REGULAR",BA108,AJ108+BF108)))</f>
        <v/>
      </c>
      <c r="V108" s="34" t="str">
        <f>IF(D108="","",IF(D108="TOTAL",SUM($V$15:V107),(ROUND(T108*AN108,0))))</f>
        <v/>
      </c>
      <c r="W108" s="26" t="str">
        <f>IF(D108="","",IF(E108="mar",$Z$2,IF(D108="TOTAL",SUM($W$15:W107),W107)))</f>
        <v/>
      </c>
      <c r="X108" s="33" t="str">
        <f>IF(D108="","",IF(D108="TOTAL",SUM($X$15:X107),(SUM(AH109:AI109))))</f>
        <v/>
      </c>
      <c r="Y108" s="33">
        <f t="shared" si="61"/>
        <v>0</v>
      </c>
      <c r="Z108" s="33">
        <f t="shared" si="62"/>
        <v>0</v>
      </c>
      <c r="AC108" s="35" t="str">
        <f t="shared" si="71"/>
        <v/>
      </c>
      <c r="AD108" s="35" t="str">
        <f t="shared" si="69"/>
        <v/>
      </c>
      <c r="AF108" s="7" t="str">
        <f t="shared" si="46"/>
        <v/>
      </c>
      <c r="AG108" s="7" t="str">
        <f t="shared" si="47"/>
        <v/>
      </c>
      <c r="AH108" s="7" t="str">
        <f t="shared" si="48"/>
        <v/>
      </c>
      <c r="AI108" s="7" t="str">
        <f t="shared" si="49"/>
        <v/>
      </c>
      <c r="AJ108" s="7" t="str">
        <f t="shared" si="63"/>
        <v/>
      </c>
      <c r="AK108" s="7" t="str">
        <f t="shared" si="64"/>
        <v/>
      </c>
      <c r="AL108" s="7" t="str">
        <f t="shared" si="50"/>
        <v/>
      </c>
      <c r="AM108" s="7" t="str">
        <f t="shared" si="51"/>
        <v/>
      </c>
      <c r="AN108" s="7" t="str">
        <f t="shared" si="52"/>
        <v/>
      </c>
      <c r="AO108" s="7" t="str">
        <f t="shared" si="53"/>
        <v/>
      </c>
      <c r="AP108" s="7" t="str">
        <f t="shared" si="54"/>
        <v/>
      </c>
      <c r="AQ108" s="2">
        <v>45627</v>
      </c>
      <c r="AR108" s="3" t="str">
        <f t="shared" si="42"/>
        <v>Dec-2024</v>
      </c>
      <c r="AS108" s="7">
        <v>53</v>
      </c>
      <c r="AT108" s="7">
        <f t="shared" si="40"/>
        <v>10</v>
      </c>
      <c r="AV108" s="8">
        <f t="shared" si="55"/>
        <v>0.1</v>
      </c>
      <c r="AY108" s="7">
        <f t="shared" si="43"/>
        <v>0</v>
      </c>
      <c r="AZ108" s="7">
        <f t="shared" si="39"/>
        <v>0</v>
      </c>
      <c r="BD108" s="7">
        <f t="shared" si="44"/>
        <v>1000</v>
      </c>
      <c r="BF108" s="7">
        <f t="shared" si="65"/>
        <v>0</v>
      </c>
    </row>
    <row r="109" spans="2:58" s="7" customFormat="1" ht="27" customHeight="1" x14ac:dyDescent="0.25">
      <c r="B109" s="34" t="str">
        <f t="shared" si="70"/>
        <v/>
      </c>
      <c r="C109" s="28" t="str">
        <f t="shared" si="66"/>
        <v/>
      </c>
      <c r="D109" s="34" t="str">
        <f t="shared" si="67"/>
        <v/>
      </c>
      <c r="E109" s="34" t="str">
        <f t="shared" si="57"/>
        <v/>
      </c>
      <c r="F109" s="34" t="str">
        <f t="shared" si="68"/>
        <v/>
      </c>
      <c r="G109" s="34" t="str">
        <f>IF(D109="","",IF(F109="YES",MROUND(ROUND(1.03*G108,0),100),IF(D109="TOTAL",SUM($G$15:G108),G108)))</f>
        <v/>
      </c>
      <c r="H109" s="34" t="str">
        <f>IF(D109="","",IF(D109="TOTAL",SUM($H$15:H108),(ROUND(G109*AK109/100,0))))</f>
        <v/>
      </c>
      <c r="I109" s="34" t="str">
        <f>IF(D109="","",IF(D109="TOTAL",SUM($I$15:I108),(ROUND(G109*AL109/100,0))))</f>
        <v/>
      </c>
      <c r="J109" s="75">
        <f t="shared" si="58"/>
        <v>0</v>
      </c>
      <c r="K109" s="75"/>
      <c r="L109" s="34" t="str">
        <f>IF(D109="","",IF(D109="TOTAL",SUM($L$15:L108),$P$4))</f>
        <v/>
      </c>
      <c r="M109" s="34" t="str">
        <f>IF(D109="","",IF(D109="TOTAL",SUM($M$15:M108),(ROUND(L109*AF109/100,0))))</f>
        <v/>
      </c>
      <c r="N109" s="34" t="str">
        <f>IF(D109="","",IF(D109="TOTAL",SUM($N$15:N108),(ROUND(L109*AG109/100,0))))</f>
        <v/>
      </c>
      <c r="O109" s="33">
        <f t="shared" si="59"/>
        <v>0</v>
      </c>
      <c r="P109" s="34" t="str">
        <f t="shared" si="45"/>
        <v/>
      </c>
      <c r="Q109" s="34" t="str">
        <f t="shared" si="45"/>
        <v/>
      </c>
      <c r="R109" s="34" t="str">
        <f t="shared" si="45"/>
        <v/>
      </c>
      <c r="S109" s="26"/>
      <c r="T109" s="33">
        <f t="shared" si="72"/>
        <v>0</v>
      </c>
      <c r="U109" s="62" t="str">
        <f>IF(D109="","",IF(D109="TOTAL",SUM($U$15:U108),IF($Z$5="REGULAR",BA109,AJ109+BF109)))</f>
        <v/>
      </c>
      <c r="V109" s="34" t="str">
        <f>IF(D109="","",IF(D109="TOTAL",SUM($V$15:V108),(ROUND(T109*AN109,0))))</f>
        <v/>
      </c>
      <c r="W109" s="26" t="str">
        <f>IF(D109="","",IF(E109="mar",$Z$2,IF(D109="TOTAL",SUM($W$15:W108),W108)))</f>
        <v/>
      </c>
      <c r="X109" s="33" t="str">
        <f>IF(D109="","",IF(D109="TOTAL",SUM($X$15:X108),(SUM(AH110:AI110))))</f>
        <v/>
      </c>
      <c r="Y109" s="33">
        <f t="shared" si="61"/>
        <v>0</v>
      </c>
      <c r="Z109" s="33">
        <f t="shared" si="62"/>
        <v>0</v>
      </c>
      <c r="AC109" s="35" t="str">
        <f t="shared" si="71"/>
        <v/>
      </c>
      <c r="AD109" s="35" t="str">
        <f t="shared" si="69"/>
        <v/>
      </c>
      <c r="AF109" s="7" t="str">
        <f t="shared" si="46"/>
        <v/>
      </c>
      <c r="AG109" s="7" t="str">
        <f t="shared" si="47"/>
        <v/>
      </c>
      <c r="AH109" s="7" t="str">
        <f t="shared" si="48"/>
        <v/>
      </c>
      <c r="AI109" s="7" t="str">
        <f t="shared" si="49"/>
        <v/>
      </c>
      <c r="AJ109" s="7" t="str">
        <f t="shared" si="63"/>
        <v/>
      </c>
      <c r="AK109" s="7" t="str">
        <f t="shared" si="64"/>
        <v/>
      </c>
      <c r="AL109" s="7" t="str">
        <f t="shared" si="50"/>
        <v/>
      </c>
      <c r="AM109" s="7" t="str">
        <f t="shared" si="51"/>
        <v/>
      </c>
      <c r="AN109" s="7" t="str">
        <f t="shared" si="52"/>
        <v/>
      </c>
      <c r="AO109" s="7" t="str">
        <f t="shared" si="53"/>
        <v/>
      </c>
      <c r="AP109" s="7" t="str">
        <f t="shared" si="54"/>
        <v/>
      </c>
      <c r="AQ109" s="2">
        <v>45658</v>
      </c>
      <c r="AR109" s="3" t="str">
        <f t="shared" si="42"/>
        <v>Jan-2025</v>
      </c>
      <c r="AS109" s="7">
        <v>55</v>
      </c>
      <c r="AT109" s="7">
        <f t="shared" si="40"/>
        <v>10</v>
      </c>
      <c r="AU109" s="7">
        <v>2</v>
      </c>
      <c r="AV109" s="8">
        <f t="shared" si="55"/>
        <v>0.1</v>
      </c>
      <c r="AY109" s="7">
        <f t="shared" si="43"/>
        <v>0</v>
      </c>
      <c r="AZ109" s="7">
        <f t="shared" si="39"/>
        <v>0</v>
      </c>
      <c r="BD109" s="7">
        <f t="shared" si="44"/>
        <v>1000</v>
      </c>
      <c r="BF109" s="7">
        <f t="shared" si="65"/>
        <v>0</v>
      </c>
    </row>
    <row r="110" spans="2:58" ht="27" customHeight="1" x14ac:dyDescent="0.25">
      <c r="B110" s="34" t="str">
        <f t="shared" si="70"/>
        <v/>
      </c>
      <c r="C110" s="28" t="str">
        <f t="shared" si="66"/>
        <v/>
      </c>
      <c r="D110" s="34" t="str">
        <f t="shared" si="67"/>
        <v/>
      </c>
      <c r="E110" s="34" t="str">
        <f t="shared" si="57"/>
        <v/>
      </c>
      <c r="F110" s="34" t="str">
        <f t="shared" si="68"/>
        <v/>
      </c>
      <c r="G110" s="34" t="str">
        <f>IF(D110="","",IF(F110="YES",MROUND(ROUND(1.03*G109,0),100),IF(D110="TOTAL",SUM($G$15:G109),G109)))</f>
        <v/>
      </c>
      <c r="H110" s="34" t="str">
        <f>IF(D110="","",IF(D110="TOTAL",SUM($H$15:H109),(ROUND(G110*AK110/100,0))))</f>
        <v/>
      </c>
      <c r="I110" s="34" t="str">
        <f>IF(D110="","",IF(D110="TOTAL",SUM($I$15:I109),(ROUND(G110*AL110/100,0))))</f>
        <v/>
      </c>
      <c r="J110" s="75">
        <f t="shared" si="58"/>
        <v>0</v>
      </c>
      <c r="K110" s="75"/>
      <c r="L110" s="34" t="str">
        <f>IF(D110="","",IF(D110="TOTAL",SUM($L$15:L109),$P$4))</f>
        <v/>
      </c>
      <c r="M110" s="34" t="str">
        <f>IF(D110="","",IF(D110="TOTAL",SUM($M$15:M109),(ROUND(L110*AF110/100,0))))</f>
        <v/>
      </c>
      <c r="N110" s="34" t="str">
        <f>IF(D110="","",IF(D110="TOTAL",SUM($N$15:N109),(ROUND(L110*AG110/100,0))))</f>
        <v/>
      </c>
      <c r="O110" s="33">
        <f t="shared" si="59"/>
        <v>0</v>
      </c>
      <c r="P110" s="34" t="str">
        <f t="shared" si="45"/>
        <v/>
      </c>
      <c r="Q110" s="34" t="str">
        <f t="shared" si="45"/>
        <v/>
      </c>
      <c r="R110" s="34" t="str">
        <f t="shared" si="45"/>
        <v/>
      </c>
      <c r="S110" s="26"/>
      <c r="T110" s="33">
        <f t="shared" si="72"/>
        <v>0</v>
      </c>
      <c r="U110" s="62" t="str">
        <f>IF(D110="","",IF(D110="TOTAL",SUM($U$15:U109),IF($Z$5="REGULAR",BA110,AJ110+BF110)))</f>
        <v/>
      </c>
      <c r="V110" s="34" t="str">
        <f>IF(D110="","",IF(D110="TOTAL",SUM($V$15:V109),(ROUND(T110*AN110,0))))</f>
        <v/>
      </c>
      <c r="W110" s="26" t="str">
        <f>IF(D110="","",IF(E110="mar",$Z$2,IF(D110="TOTAL",SUM($W$15:W109),W109)))</f>
        <v/>
      </c>
      <c r="X110" s="33" t="str">
        <f>IF(D110="","",IF(D110="TOTAL",SUM($X$15:X109),(SUM(AH111:AI111))))</f>
        <v/>
      </c>
      <c r="Y110" s="33">
        <f t="shared" si="61"/>
        <v>0</v>
      </c>
      <c r="Z110" s="33">
        <f t="shared" si="62"/>
        <v>0</v>
      </c>
      <c r="AC110" s="35" t="str">
        <f t="shared" si="71"/>
        <v/>
      </c>
      <c r="AD110" s="35" t="str">
        <f t="shared" si="69"/>
        <v/>
      </c>
      <c r="AF110" s="7" t="str">
        <f t="shared" si="46"/>
        <v/>
      </c>
      <c r="AG110" s="7" t="str">
        <f t="shared" si="47"/>
        <v/>
      </c>
      <c r="AH110" s="7" t="str">
        <f t="shared" si="48"/>
        <v/>
      </c>
      <c r="AI110" s="7" t="str">
        <f t="shared" si="49"/>
        <v/>
      </c>
      <c r="AJ110" s="7" t="str">
        <f t="shared" si="63"/>
        <v/>
      </c>
      <c r="AK110" s="7" t="str">
        <f t="shared" si="64"/>
        <v/>
      </c>
      <c r="AL110" s="7" t="str">
        <f t="shared" si="50"/>
        <v/>
      </c>
      <c r="AM110" s="7" t="str">
        <f t="shared" si="51"/>
        <v/>
      </c>
      <c r="AN110" s="7" t="str">
        <f t="shared" si="52"/>
        <v/>
      </c>
      <c r="AO110" s="7" t="str">
        <f t="shared" si="53"/>
        <v/>
      </c>
      <c r="AP110" s="7" t="str">
        <f t="shared" si="54"/>
        <v/>
      </c>
      <c r="AQ110" s="2">
        <v>45689</v>
      </c>
      <c r="AR110" s="3" t="str">
        <f t="shared" si="42"/>
        <v>Feb-2025</v>
      </c>
      <c r="AS110" s="7">
        <v>55</v>
      </c>
      <c r="AT110" s="7">
        <f t="shared" si="40"/>
        <v>10</v>
      </c>
      <c r="AU110" s="7">
        <v>2</v>
      </c>
      <c r="AV110" s="8">
        <f t="shared" si="55"/>
        <v>0.1</v>
      </c>
      <c r="AY110" s="7">
        <f t="shared" si="43"/>
        <v>0</v>
      </c>
      <c r="AZ110" s="7">
        <f t="shared" si="39"/>
        <v>0</v>
      </c>
      <c r="BD110" s="7">
        <f t="shared" ref="BD110:BD135" si="73">IFERROR(VLOOKUP($AE$2,$BB$12:$BC$36,2,0),"")</f>
        <v>1000</v>
      </c>
      <c r="BF110" s="7">
        <f t="shared" si="65"/>
        <v>0</v>
      </c>
    </row>
    <row r="111" spans="2:58" ht="27" customHeight="1" x14ac:dyDescent="0.25">
      <c r="B111" s="34" t="str">
        <f t="shared" si="70"/>
        <v/>
      </c>
      <c r="C111" s="28" t="str">
        <f t="shared" si="66"/>
        <v/>
      </c>
      <c r="D111" s="34" t="str">
        <f t="shared" si="67"/>
        <v/>
      </c>
      <c r="E111" s="34" t="str">
        <f t="shared" si="57"/>
        <v/>
      </c>
      <c r="F111" s="34" t="str">
        <f t="shared" si="68"/>
        <v/>
      </c>
      <c r="G111" s="34" t="str">
        <f>IF(D111="","",IF(F111="YES",MROUND(ROUND(1.03*G110,0),100),IF(D111="TOTAL",SUM($G$15:G110),G110)))</f>
        <v/>
      </c>
      <c r="H111" s="34" t="str">
        <f>IF(D111="","",IF(D111="TOTAL",SUM($H$15:H110),(ROUND(G111*AK111/100,0))))</f>
        <v/>
      </c>
      <c r="I111" s="34" t="str">
        <f>IF(D111="","",IF(D111="TOTAL",SUM($I$15:I110),(ROUND(G111*AL111/100,0))))</f>
        <v/>
      </c>
      <c r="J111" s="75">
        <f t="shared" si="58"/>
        <v>0</v>
      </c>
      <c r="K111" s="75"/>
      <c r="L111" s="34" t="str">
        <f>IF(D111="","",IF(D111="TOTAL",SUM($L$15:L110),$P$4))</f>
        <v/>
      </c>
      <c r="M111" s="34" t="str">
        <f>IF(D111="","",IF(D111="TOTAL",SUM($M$15:M110),(ROUND(L111*AF111/100,0))))</f>
        <v/>
      </c>
      <c r="N111" s="34" t="str">
        <f>IF(D111="","",IF(D111="TOTAL",SUM($N$15:N110),(ROUND(L111*AG111/100,0))))</f>
        <v/>
      </c>
      <c r="O111" s="33">
        <f t="shared" si="59"/>
        <v>0</v>
      </c>
      <c r="P111" s="34" t="str">
        <f t="shared" si="45"/>
        <v/>
      </c>
      <c r="Q111" s="34" t="str">
        <f t="shared" si="45"/>
        <v/>
      </c>
      <c r="R111" s="34" t="str">
        <f t="shared" si="45"/>
        <v/>
      </c>
      <c r="S111" s="26"/>
      <c r="T111" s="33">
        <f t="shared" si="72"/>
        <v>0</v>
      </c>
      <c r="U111" s="62" t="str">
        <f>IF(D111="","",IF(D111="TOTAL",SUM($U$15:U110),IF($Z$5="REGULAR",BA111,AJ111+BF111)))</f>
        <v/>
      </c>
      <c r="V111" s="34" t="str">
        <f>IF(D111="","",IF(D111="TOTAL",SUM($V$15:V110),(ROUND(T111*AN111,0))))</f>
        <v/>
      </c>
      <c r="W111" s="26" t="str">
        <f>IF(D111="","",IF(E111="mar",$Z$2,IF(D111="TOTAL",SUM($W$15:W110),W110)))</f>
        <v/>
      </c>
      <c r="X111" s="33" t="str">
        <f>IF(D111="","",IF(D111="TOTAL",SUM($X$15:X110),(SUM(AH112:AI112))))</f>
        <v/>
      </c>
      <c r="Y111" s="33">
        <f t="shared" si="61"/>
        <v>0</v>
      </c>
      <c r="Z111" s="33">
        <f t="shared" si="62"/>
        <v>0</v>
      </c>
      <c r="AC111" s="35" t="str">
        <f t="shared" si="71"/>
        <v/>
      </c>
      <c r="AD111" s="35" t="str">
        <f t="shared" si="69"/>
        <v/>
      </c>
      <c r="AF111" s="7" t="str">
        <f t="shared" ref="AF111:AF121" si="74">IFERROR(VLOOKUP(D111,$AR$13:$BF$209,8,0),"")</f>
        <v/>
      </c>
      <c r="AG111" s="7" t="str">
        <f t="shared" ref="AG111:AG122" si="75">IFERROR(VLOOKUP(D111,$AR$13:$BF$209,9,0),"")</f>
        <v/>
      </c>
      <c r="AH111" s="7" t="str">
        <f t="shared" si="48"/>
        <v/>
      </c>
      <c r="AI111" s="7" t="str">
        <f t="shared" si="49"/>
        <v/>
      </c>
      <c r="AJ111" s="7" t="str">
        <f t="shared" si="63"/>
        <v/>
      </c>
      <c r="AK111" s="7" t="str">
        <f t="shared" si="64"/>
        <v/>
      </c>
      <c r="AL111" s="7" t="str">
        <f t="shared" ref="AL111:AL123" si="76">IFERROR(VLOOKUP(D111,$AR$13:$AAU$209,3,0),"")</f>
        <v/>
      </c>
      <c r="AM111" s="7" t="str">
        <f t="shared" ref="AM111:AM121" si="77">IFERROR(VLOOKUP(D111,$AR$13:$AAV$209,4,0),"")</f>
        <v/>
      </c>
      <c r="AN111" s="7" t="str">
        <f t="shared" ref="AN111:AN134" si="78">IFERROR(VLOOKUP(D111,$AR$13:$AAV$209,5,0),"")</f>
        <v/>
      </c>
      <c r="AO111" s="7" t="str">
        <f t="shared" ref="AO111:AO122" si="79">IFERROR(VLOOKUP(D111,$AR$13:$AAV$109,6,0),"")</f>
        <v/>
      </c>
      <c r="AP111" s="7" t="str">
        <f t="shared" ref="AP111:AP122" si="80">IFERROR(VLOOKUP(D111,$AR$13:$AAV$109,7,0),"")</f>
        <v/>
      </c>
      <c r="AQ111" s="2">
        <v>45717</v>
      </c>
      <c r="AR111" s="3" t="str">
        <f t="shared" si="42"/>
        <v>Mar-2025</v>
      </c>
      <c r="AS111" s="7">
        <v>55</v>
      </c>
      <c r="AT111" s="7">
        <f t="shared" si="40"/>
        <v>10</v>
      </c>
      <c r="AU111" s="7">
        <v>2</v>
      </c>
      <c r="AV111" s="8">
        <f t="shared" si="55"/>
        <v>0.1</v>
      </c>
      <c r="AW111" s="7"/>
      <c r="AX111" s="7"/>
      <c r="AY111" s="7">
        <f t="shared" si="43"/>
        <v>0</v>
      </c>
      <c r="AZ111" s="7">
        <f t="shared" si="39"/>
        <v>0</v>
      </c>
      <c r="BD111" s="7">
        <f t="shared" si="73"/>
        <v>1000</v>
      </c>
      <c r="BF111" s="7">
        <f t="shared" si="65"/>
        <v>0</v>
      </c>
    </row>
    <row r="112" spans="2:58" ht="27" customHeight="1" x14ac:dyDescent="0.25">
      <c r="B112" s="34" t="str">
        <f t="shared" si="70"/>
        <v/>
      </c>
      <c r="C112" s="28" t="str">
        <f t="shared" si="66"/>
        <v/>
      </c>
      <c r="D112" s="34" t="str">
        <f t="shared" si="67"/>
        <v/>
      </c>
      <c r="E112" s="34" t="str">
        <f t="shared" si="57"/>
        <v/>
      </c>
      <c r="F112" s="34" t="str">
        <f t="shared" si="68"/>
        <v/>
      </c>
      <c r="G112" s="34" t="str">
        <f>IF(D112="","",IF(F112="YES",MROUND(ROUND(1.03*G111,0),100),IF(D112="TOTAL",SUM($G$15:G111),G111)))</f>
        <v/>
      </c>
      <c r="H112" s="34" t="str">
        <f>IF(D112="","",IF(D112="TOTAL",SUM($H$15:H111),(ROUND(G112*AK112/100,0))))</f>
        <v/>
      </c>
      <c r="I112" s="34" t="str">
        <f>IF(D112="","",IF(D112="TOTAL",SUM($I$15:I111),(ROUND(G112*AL112/100,0))))</f>
        <v/>
      </c>
      <c r="J112" s="75">
        <f t="shared" si="58"/>
        <v>0</v>
      </c>
      <c r="K112" s="75"/>
      <c r="L112" s="34" t="str">
        <f>IF(D112="","",IF(D112="TOTAL",SUM($L$15:L111),$P$4))</f>
        <v/>
      </c>
      <c r="M112" s="34" t="str">
        <f>IF(D112="","",IF(D112="TOTAL",SUM($M$15:M111),(ROUND(L112*AF112/100,0))))</f>
        <v/>
      </c>
      <c r="N112" s="34" t="str">
        <f>IF(D112="","",IF(D112="TOTAL",SUM($N$15:N111),(ROUND(L112*AG112/100,0))))</f>
        <v/>
      </c>
      <c r="O112" s="33">
        <f t="shared" si="59"/>
        <v>0</v>
      </c>
      <c r="P112" s="34" t="str">
        <f t="shared" ref="P112:R122" si="81">IFERROR(MIN(G112-L112),"")</f>
        <v/>
      </c>
      <c r="Q112" s="34" t="str">
        <f t="shared" si="81"/>
        <v/>
      </c>
      <c r="R112" s="34" t="str">
        <f t="shared" si="81"/>
        <v/>
      </c>
      <c r="S112" s="26"/>
      <c r="T112" s="33">
        <f t="shared" si="72"/>
        <v>0</v>
      </c>
      <c r="U112" s="62" t="str">
        <f>IF(D112="","",IF(D112="TOTAL",SUM($U$15:U111),IF($Z$5="REGULAR",BA112,AJ112+BF112)))</f>
        <v/>
      </c>
      <c r="V112" s="34" t="str">
        <f>IF(D112="","",IF(D112="TOTAL",SUM($V$15:V111),(ROUND(T112*AN112,0))))</f>
        <v/>
      </c>
      <c r="W112" s="26" t="str">
        <f>IF(D112="","",IF(E112="mar",$Z$2,IF(D112="TOTAL",SUM($W$15:W111),W111)))</f>
        <v/>
      </c>
      <c r="X112" s="33" t="str">
        <f>IF(D112="","",IF(D112="TOTAL",SUM($X$15:X111),(SUM(AH113:AI113))))</f>
        <v/>
      </c>
      <c r="Y112" s="33">
        <f t="shared" si="61"/>
        <v>0</v>
      </c>
      <c r="Z112" s="33">
        <f t="shared" si="62"/>
        <v>0</v>
      </c>
      <c r="AC112" s="35" t="str">
        <f t="shared" si="71"/>
        <v/>
      </c>
      <c r="AD112" s="35" t="str">
        <f t="shared" si="69"/>
        <v/>
      </c>
      <c r="AF112" s="7" t="str">
        <f t="shared" si="74"/>
        <v/>
      </c>
      <c r="AG112" s="7" t="str">
        <f t="shared" si="75"/>
        <v/>
      </c>
      <c r="AH112" s="7" t="str">
        <f t="shared" si="48"/>
        <v/>
      </c>
      <c r="AI112" s="7" t="str">
        <f t="shared" si="49"/>
        <v/>
      </c>
      <c r="AJ112" s="7" t="str">
        <f t="shared" si="63"/>
        <v/>
      </c>
      <c r="AK112" s="7" t="str">
        <f t="shared" si="64"/>
        <v/>
      </c>
      <c r="AL112" s="7" t="str">
        <f t="shared" si="76"/>
        <v/>
      </c>
      <c r="AM112" s="7" t="str">
        <f t="shared" si="77"/>
        <v/>
      </c>
      <c r="AN112" s="7" t="str">
        <f t="shared" si="78"/>
        <v/>
      </c>
      <c r="AO112" s="7" t="str">
        <f t="shared" si="79"/>
        <v/>
      </c>
      <c r="AP112" s="7" t="str">
        <f t="shared" si="80"/>
        <v/>
      </c>
      <c r="AQ112" s="2">
        <v>45748</v>
      </c>
      <c r="AR112" s="3" t="str">
        <f t="shared" ref="AR112:AR132" si="82">TEXT(AQ112,"mmm-yyyy")</f>
        <v>Apr-2025</v>
      </c>
      <c r="AS112" s="7">
        <v>55</v>
      </c>
      <c r="AT112" s="7">
        <f t="shared" si="40"/>
        <v>10</v>
      </c>
      <c r="AV112" s="8">
        <f t="shared" si="55"/>
        <v>0.1</v>
      </c>
      <c r="AW112" s="7"/>
      <c r="AX112" s="7"/>
      <c r="AY112" s="7">
        <f t="shared" si="43"/>
        <v>0</v>
      </c>
      <c r="AZ112" s="7">
        <f t="shared" si="39"/>
        <v>0</v>
      </c>
      <c r="BD112" s="7">
        <f t="shared" si="73"/>
        <v>1000</v>
      </c>
      <c r="BF112" s="7">
        <f t="shared" si="65"/>
        <v>0</v>
      </c>
    </row>
    <row r="113" spans="2:58" ht="27" customHeight="1" x14ac:dyDescent="0.25">
      <c r="B113" s="34" t="str">
        <f t="shared" si="70"/>
        <v/>
      </c>
      <c r="C113" s="28" t="str">
        <f t="shared" si="66"/>
        <v/>
      </c>
      <c r="D113" s="34" t="str">
        <f t="shared" si="67"/>
        <v/>
      </c>
      <c r="E113" s="34" t="str">
        <f t="shared" si="57"/>
        <v/>
      </c>
      <c r="F113" s="34" t="str">
        <f t="shared" si="68"/>
        <v/>
      </c>
      <c r="G113" s="34" t="str">
        <f>IF(D113="","",IF(F113="YES",MROUND(ROUND(1.03*G112,0),100),IF(D113="TOTAL",SUM($G$15:G112),G112)))</f>
        <v/>
      </c>
      <c r="H113" s="34" t="str">
        <f>IF(D113="","",IF(D113="TOTAL",SUM($H$15:H112),(ROUND(G113*AK113/100,0))))</f>
        <v/>
      </c>
      <c r="I113" s="34" t="str">
        <f>IF(D113="","",IF(D113="TOTAL",SUM($I$15:I112),(ROUND(G113*AL113/100,0))))</f>
        <v/>
      </c>
      <c r="J113" s="75">
        <f t="shared" si="58"/>
        <v>0</v>
      </c>
      <c r="K113" s="75"/>
      <c r="L113" s="34" t="str">
        <f>IF(D113="","",IF(D113="TOTAL",SUM($L$15:L112),$P$4))</f>
        <v/>
      </c>
      <c r="M113" s="34" t="str">
        <f>IF(D113="","",IF(D113="TOTAL",SUM($M$15:M112),(ROUND(L113*AF113/100,0))))</f>
        <v/>
      </c>
      <c r="N113" s="34" t="str">
        <f>IF(D113="","",IF(D113="TOTAL",SUM($N$15:N112),(ROUND(L113*AG113/100,0))))</f>
        <v/>
      </c>
      <c r="O113" s="33">
        <f t="shared" si="59"/>
        <v>0</v>
      </c>
      <c r="P113" s="34" t="str">
        <f t="shared" si="81"/>
        <v/>
      </c>
      <c r="Q113" s="34" t="str">
        <f t="shared" si="81"/>
        <v/>
      </c>
      <c r="R113" s="34" t="str">
        <f t="shared" si="81"/>
        <v/>
      </c>
      <c r="S113" s="26"/>
      <c r="T113" s="33">
        <f t="shared" si="72"/>
        <v>0</v>
      </c>
      <c r="U113" s="62" t="str">
        <f>IF(D113="","",IF(D113="TOTAL",SUM($U$15:U112),IF($Z$5="REGULAR",BA113,AJ113+BF113)))</f>
        <v/>
      </c>
      <c r="V113" s="34" t="str">
        <f>IF(D113="","",IF(D113="TOTAL",SUM($V$15:V112),(ROUND(T113*AN113,0))))</f>
        <v/>
      </c>
      <c r="W113" s="26" t="str">
        <f>IF(D113="","",IF(E113="mar",$Z$2,IF(D113="TOTAL",SUM($W$15:W112),W112)))</f>
        <v/>
      </c>
      <c r="X113" s="33" t="str">
        <f>IF(D113="","",IF(D113="TOTAL",SUM($X$15:X112),(SUM(AH114:AI114))))</f>
        <v/>
      </c>
      <c r="Y113" s="33">
        <f t="shared" si="61"/>
        <v>0</v>
      </c>
      <c r="Z113" s="33">
        <f t="shared" si="62"/>
        <v>0</v>
      </c>
      <c r="AC113" s="35" t="str">
        <f t="shared" si="71"/>
        <v/>
      </c>
      <c r="AD113" s="35" t="str">
        <f t="shared" si="69"/>
        <v/>
      </c>
      <c r="AF113" s="7" t="str">
        <f t="shared" si="74"/>
        <v/>
      </c>
      <c r="AG113" s="7" t="str">
        <f t="shared" si="75"/>
        <v/>
      </c>
      <c r="AH113" s="7" t="str">
        <f t="shared" si="48"/>
        <v/>
      </c>
      <c r="AI113" s="7" t="str">
        <f t="shared" si="49"/>
        <v/>
      </c>
      <c r="AJ113" s="7" t="str">
        <f t="shared" si="63"/>
        <v/>
      </c>
      <c r="AK113" s="7" t="str">
        <f t="shared" si="64"/>
        <v/>
      </c>
      <c r="AL113" s="7" t="str">
        <f t="shared" si="76"/>
        <v/>
      </c>
      <c r="AM113" s="7" t="str">
        <f t="shared" si="77"/>
        <v/>
      </c>
      <c r="AN113" s="7" t="str">
        <f t="shared" si="78"/>
        <v/>
      </c>
      <c r="AO113" s="7" t="str">
        <f t="shared" si="79"/>
        <v/>
      </c>
      <c r="AP113" s="7" t="str">
        <f t="shared" si="80"/>
        <v/>
      </c>
      <c r="AQ113" s="2">
        <v>45778</v>
      </c>
      <c r="AR113" s="3" t="str">
        <f t="shared" si="82"/>
        <v>May-2025</v>
      </c>
      <c r="AS113" s="7">
        <v>55</v>
      </c>
      <c r="AT113" s="7">
        <f t="shared" si="40"/>
        <v>10</v>
      </c>
      <c r="AV113" s="8">
        <f t="shared" si="55"/>
        <v>0.1</v>
      </c>
      <c r="AW113" s="7"/>
      <c r="AX113" s="7"/>
      <c r="AY113" s="7">
        <f t="shared" si="43"/>
        <v>0</v>
      </c>
      <c r="AZ113" s="7">
        <f t="shared" si="39"/>
        <v>0</v>
      </c>
      <c r="BD113" s="7">
        <f t="shared" si="73"/>
        <v>1000</v>
      </c>
      <c r="BF113" s="7">
        <f t="shared" si="65"/>
        <v>0</v>
      </c>
    </row>
    <row r="114" spans="2:58" ht="27" customHeight="1" x14ac:dyDescent="0.25">
      <c r="B114" s="34" t="str">
        <f t="shared" si="70"/>
        <v/>
      </c>
      <c r="C114" s="28" t="str">
        <f t="shared" si="66"/>
        <v/>
      </c>
      <c r="D114" s="34" t="str">
        <f t="shared" si="67"/>
        <v/>
      </c>
      <c r="E114" s="34" t="str">
        <f t="shared" si="57"/>
        <v/>
      </c>
      <c r="F114" s="34" t="str">
        <f t="shared" si="68"/>
        <v/>
      </c>
      <c r="G114" s="34" t="str">
        <f>IF(D114="","",IF(F114="YES",MROUND(ROUND(1.03*G113,0),100),IF(D114="TOTAL",SUM($G$15:G113),G113)))</f>
        <v/>
      </c>
      <c r="H114" s="34" t="str">
        <f>IF(D114="","",IF(D114="TOTAL",SUM($H$15:H113),(ROUND(G114*AK114/100,0))))</f>
        <v/>
      </c>
      <c r="I114" s="34" t="str">
        <f>IF(D114="","",IF(D114="TOTAL",SUM($I$15:I113),(ROUND(G114*AL114/100,0))))</f>
        <v/>
      </c>
      <c r="J114" s="75">
        <f t="shared" si="58"/>
        <v>0</v>
      </c>
      <c r="K114" s="75"/>
      <c r="L114" s="34" t="str">
        <f>IF(D114="","",IF(D114="TOTAL",SUM($L$15:L113),$P$4))</f>
        <v/>
      </c>
      <c r="M114" s="34" t="str">
        <f>IF(D114="","",IF(D114="TOTAL",SUM($M$15:M113),(ROUND(L114*AF114/100,0))))</f>
        <v/>
      </c>
      <c r="N114" s="34" t="str">
        <f>IF(D114="","",IF(D114="TOTAL",SUM($N$15:N113),(ROUND(L114*AG114/100,0))))</f>
        <v/>
      </c>
      <c r="O114" s="33">
        <f t="shared" si="59"/>
        <v>0</v>
      </c>
      <c r="P114" s="34" t="str">
        <f t="shared" si="81"/>
        <v/>
      </c>
      <c r="Q114" s="34" t="str">
        <f t="shared" si="81"/>
        <v/>
      </c>
      <c r="R114" s="34" t="str">
        <f t="shared" si="81"/>
        <v/>
      </c>
      <c r="S114" s="26"/>
      <c r="T114" s="33">
        <f t="shared" si="72"/>
        <v>0</v>
      </c>
      <c r="U114" s="62" t="str">
        <f>IF(D114="","",IF(D114="TOTAL",SUM($U$15:U113),IF($Z$5="REGULAR",BA114,AJ114+BF114)))</f>
        <v/>
      </c>
      <c r="V114" s="34" t="str">
        <f>IF(D114="","",IF(D114="TOTAL",SUM($V$15:V113),(ROUND(T114*AN114,0))))</f>
        <v/>
      </c>
      <c r="W114" s="26" t="str">
        <f>IF(D114="","",IF(E114="mar",$Z$2,IF(D114="TOTAL",SUM($W$15:W113),W113)))</f>
        <v/>
      </c>
      <c r="X114" s="33" t="str">
        <f>IF(D114="","",IF(D114="TOTAL",SUM($X$15:X113),(SUM(AH115:AI115))))</f>
        <v/>
      </c>
      <c r="Y114" s="33">
        <f t="shared" si="61"/>
        <v>0</v>
      </c>
      <c r="Z114" s="33">
        <f t="shared" si="62"/>
        <v>0</v>
      </c>
      <c r="AC114" s="35" t="str">
        <f t="shared" si="71"/>
        <v/>
      </c>
      <c r="AD114" s="35" t="str">
        <f t="shared" si="69"/>
        <v/>
      </c>
      <c r="AF114" s="7" t="str">
        <f t="shared" si="74"/>
        <v/>
      </c>
      <c r="AG114" s="7" t="str">
        <f t="shared" si="75"/>
        <v/>
      </c>
      <c r="AH114" s="7" t="str">
        <f t="shared" si="48"/>
        <v/>
      </c>
      <c r="AI114" s="7" t="str">
        <f t="shared" si="49"/>
        <v/>
      </c>
      <c r="AJ114" s="7" t="str">
        <f t="shared" si="63"/>
        <v/>
      </c>
      <c r="AK114" s="7" t="str">
        <f t="shared" si="64"/>
        <v/>
      </c>
      <c r="AL114" s="7" t="str">
        <f t="shared" si="76"/>
        <v/>
      </c>
      <c r="AM114" s="7" t="str">
        <f t="shared" si="77"/>
        <v/>
      </c>
      <c r="AN114" s="7" t="str">
        <f t="shared" si="78"/>
        <v/>
      </c>
      <c r="AO114" s="7" t="str">
        <f t="shared" si="79"/>
        <v/>
      </c>
      <c r="AP114" s="7" t="str">
        <f t="shared" si="80"/>
        <v/>
      </c>
      <c r="AQ114" s="2">
        <v>45809</v>
      </c>
      <c r="AR114" s="3" t="str">
        <f t="shared" si="82"/>
        <v>Jun-2025</v>
      </c>
      <c r="AS114" s="7">
        <v>55</v>
      </c>
      <c r="AT114" s="7">
        <f t="shared" si="40"/>
        <v>10</v>
      </c>
      <c r="AU114" s="7">
        <v>3</v>
      </c>
      <c r="AV114" s="8">
        <f t="shared" si="55"/>
        <v>0.1</v>
      </c>
      <c r="AW114" s="7"/>
      <c r="AX114" s="7"/>
      <c r="AY114" s="7">
        <f t="shared" si="43"/>
        <v>0</v>
      </c>
      <c r="AZ114" s="7">
        <f t="shared" si="39"/>
        <v>0</v>
      </c>
      <c r="BD114" s="7">
        <f t="shared" si="73"/>
        <v>1000</v>
      </c>
      <c r="BF114" s="7">
        <f t="shared" si="65"/>
        <v>0</v>
      </c>
    </row>
    <row r="115" spans="2:58" ht="27" customHeight="1" x14ac:dyDescent="0.25">
      <c r="B115" s="34" t="str">
        <f t="shared" si="70"/>
        <v/>
      </c>
      <c r="C115" s="28" t="str">
        <f t="shared" si="66"/>
        <v/>
      </c>
      <c r="D115" s="34" t="str">
        <f t="shared" si="67"/>
        <v/>
      </c>
      <c r="E115" s="34" t="str">
        <f t="shared" si="57"/>
        <v/>
      </c>
      <c r="F115" s="34" t="str">
        <f t="shared" si="68"/>
        <v/>
      </c>
      <c r="G115" s="34" t="str">
        <f>IF(D115="","",IF(F115="YES",MROUND(ROUND(1.03*G114,0),100),IF(D115="TOTAL",SUM($G$15:G114),G114)))</f>
        <v/>
      </c>
      <c r="H115" s="34" t="str">
        <f>IF(D115="","",IF(D115="TOTAL",SUM($H$15:H114),(ROUND(G115*AK115/100,0))))</f>
        <v/>
      </c>
      <c r="I115" s="34" t="str">
        <f>IF(D115="","",IF(D115="TOTAL",SUM($I$15:I114),(ROUND(G115*AL115/100,0))))</f>
        <v/>
      </c>
      <c r="J115" s="75">
        <f t="shared" si="58"/>
        <v>0</v>
      </c>
      <c r="K115" s="75"/>
      <c r="L115" s="34" t="str">
        <f>IF(D115="","",IF(D115="TOTAL",SUM($L$15:L114),$P$4))</f>
        <v/>
      </c>
      <c r="M115" s="34" t="str">
        <f>IF(D115="","",IF(D115="TOTAL",SUM($M$15:M114),(ROUND(L115*AF115/100,0))))</f>
        <v/>
      </c>
      <c r="N115" s="34" t="str">
        <f>IF(D115="","",IF(D115="TOTAL",SUM($N$15:N114),(ROUND(L115*AG115/100,0))))</f>
        <v/>
      </c>
      <c r="O115" s="33">
        <f t="shared" si="59"/>
        <v>0</v>
      </c>
      <c r="P115" s="34" t="str">
        <f t="shared" si="81"/>
        <v/>
      </c>
      <c r="Q115" s="34" t="str">
        <f t="shared" si="81"/>
        <v/>
      </c>
      <c r="R115" s="34" t="str">
        <f t="shared" si="81"/>
        <v/>
      </c>
      <c r="S115" s="26"/>
      <c r="T115" s="33">
        <f t="shared" si="72"/>
        <v>0</v>
      </c>
      <c r="U115" s="62" t="str">
        <f>IF(D115="","",IF(D115="TOTAL",SUM($U$15:U114),IF($Z$5="REGULAR",BA115,AJ115+BF115)))</f>
        <v/>
      </c>
      <c r="V115" s="34" t="str">
        <f>IF(D115="","",IF(D115="TOTAL",SUM($V$15:V114),(ROUND(T115*AN115,0))))</f>
        <v/>
      </c>
      <c r="W115" s="26" t="str">
        <f>IF(D115="","",IF(E115="mar",$Z$2,IF(D115="TOTAL",SUM($W$15:W114),W114)))</f>
        <v/>
      </c>
      <c r="X115" s="33" t="str">
        <f>IF(D115="","",IF(D115="TOTAL",SUM($X$15:X114),(SUM(AH116:AI116))))</f>
        <v/>
      </c>
      <c r="Y115" s="33">
        <f t="shared" si="61"/>
        <v>0</v>
      </c>
      <c r="Z115" s="33">
        <f t="shared" si="62"/>
        <v>0</v>
      </c>
      <c r="AC115" s="35" t="str">
        <f t="shared" si="71"/>
        <v/>
      </c>
      <c r="AD115" s="35" t="str">
        <f t="shared" si="69"/>
        <v/>
      </c>
      <c r="AF115" s="7" t="str">
        <f t="shared" si="74"/>
        <v/>
      </c>
      <c r="AG115" s="7" t="str">
        <f t="shared" si="75"/>
        <v/>
      </c>
      <c r="AH115" s="7" t="str">
        <f t="shared" si="48"/>
        <v/>
      </c>
      <c r="AI115" s="7" t="str">
        <f t="shared" si="49"/>
        <v/>
      </c>
      <c r="AJ115" s="7" t="str">
        <f t="shared" si="63"/>
        <v/>
      </c>
      <c r="AK115" s="7" t="str">
        <f t="shared" si="64"/>
        <v/>
      </c>
      <c r="AL115" s="7" t="str">
        <f t="shared" si="76"/>
        <v/>
      </c>
      <c r="AM115" s="7" t="str">
        <f t="shared" si="77"/>
        <v/>
      </c>
      <c r="AN115" s="7" t="str">
        <f t="shared" si="78"/>
        <v/>
      </c>
      <c r="AO115" s="7" t="str">
        <f t="shared" si="79"/>
        <v/>
      </c>
      <c r="AP115" s="7" t="str">
        <f t="shared" si="80"/>
        <v/>
      </c>
      <c r="AQ115" s="2">
        <v>45839</v>
      </c>
      <c r="AR115" s="3" t="str">
        <f t="shared" si="82"/>
        <v>Jul-2025</v>
      </c>
      <c r="AS115" s="7">
        <v>58</v>
      </c>
      <c r="AT115" s="7">
        <f t="shared" si="40"/>
        <v>10</v>
      </c>
      <c r="AU115" s="7">
        <v>3</v>
      </c>
      <c r="AV115" s="8">
        <f t="shared" si="55"/>
        <v>0.1</v>
      </c>
      <c r="AW115" s="7"/>
      <c r="AX115" s="7"/>
      <c r="AY115" s="7">
        <f t="shared" si="43"/>
        <v>0</v>
      </c>
      <c r="AZ115" s="7">
        <f t="shared" si="39"/>
        <v>0</v>
      </c>
      <c r="BD115" s="7">
        <f t="shared" si="73"/>
        <v>1000</v>
      </c>
      <c r="BF115" s="7">
        <f t="shared" si="65"/>
        <v>0</v>
      </c>
    </row>
    <row r="116" spans="2:58" ht="27" customHeight="1" x14ac:dyDescent="0.25">
      <c r="B116" s="34" t="str">
        <f t="shared" si="70"/>
        <v/>
      </c>
      <c r="C116" s="28" t="str">
        <f t="shared" si="66"/>
        <v/>
      </c>
      <c r="D116" s="34" t="str">
        <f t="shared" si="67"/>
        <v/>
      </c>
      <c r="E116" s="34" t="str">
        <f t="shared" si="57"/>
        <v/>
      </c>
      <c r="F116" s="34" t="str">
        <f t="shared" si="68"/>
        <v/>
      </c>
      <c r="G116" s="34" t="str">
        <f>IF(D116="","",IF(F116="YES",MROUND(ROUND(1.03*G115,0),100),IF(D116="TOTAL",SUM($G$15:G115),G115)))</f>
        <v/>
      </c>
      <c r="H116" s="34" t="str">
        <f>IF(D116="","",IF(D116="TOTAL",SUM($H$15:H115),(ROUND(G116*AK116/100,0))))</f>
        <v/>
      </c>
      <c r="I116" s="34" t="str">
        <f>IF(D116="","",IF(D116="TOTAL",SUM($I$15:I115),(ROUND(G116*AL116/100,0))))</f>
        <v/>
      </c>
      <c r="J116" s="75">
        <f t="shared" si="58"/>
        <v>0</v>
      </c>
      <c r="K116" s="75"/>
      <c r="L116" s="34" t="str">
        <f>IF(D116="","",IF(D116="TOTAL",SUM($L$15:L115),$P$4))</f>
        <v/>
      </c>
      <c r="M116" s="34" t="str">
        <f>IF(D116="","",IF(D116="TOTAL",SUM($M$15:M115),(ROUND(L116*AF116/100,0))))</f>
        <v/>
      </c>
      <c r="N116" s="34" t="str">
        <f>IF(D116="","",IF(D116="TOTAL",SUM($N$15:N115),(ROUND(L116*AG116/100,0))))</f>
        <v/>
      </c>
      <c r="O116" s="33">
        <f t="shared" si="59"/>
        <v>0</v>
      </c>
      <c r="P116" s="34" t="str">
        <f t="shared" si="81"/>
        <v/>
      </c>
      <c r="Q116" s="34" t="str">
        <f t="shared" si="81"/>
        <v/>
      </c>
      <c r="R116" s="34" t="str">
        <f t="shared" si="81"/>
        <v/>
      </c>
      <c r="S116" s="26"/>
      <c r="T116" s="33">
        <f t="shared" si="72"/>
        <v>0</v>
      </c>
      <c r="U116" s="62" t="str">
        <f>IF(D116="","",IF(D116="TOTAL",SUM($U$15:U115),IF($Z$5="REGULAR",BA116,AJ116+BF116)))</f>
        <v/>
      </c>
      <c r="V116" s="34" t="str">
        <f>IF(D116="","",IF(D116="TOTAL",SUM($V$15:V115),(ROUND(T116*AN116,0))))</f>
        <v/>
      </c>
      <c r="W116" s="26" t="str">
        <f>IF(D116="","",IF(E116="mar",$Z$2,IF(D116="TOTAL",SUM($W$15:W115),W115)))</f>
        <v/>
      </c>
      <c r="X116" s="33" t="str">
        <f>IF(D116="","",IF(D116="TOTAL",SUM($X$15:X115),(SUM(AH117:AI117))))</f>
        <v/>
      </c>
      <c r="Y116" s="33">
        <f t="shared" si="61"/>
        <v>0</v>
      </c>
      <c r="Z116" s="33">
        <f t="shared" si="62"/>
        <v>0</v>
      </c>
      <c r="AC116" s="35" t="str">
        <f t="shared" si="71"/>
        <v/>
      </c>
      <c r="AD116" s="35" t="str">
        <f t="shared" si="69"/>
        <v/>
      </c>
      <c r="AF116" s="7" t="str">
        <f t="shared" si="74"/>
        <v/>
      </c>
      <c r="AG116" s="7" t="str">
        <f t="shared" si="75"/>
        <v/>
      </c>
      <c r="AH116" s="7" t="str">
        <f t="shared" si="48"/>
        <v/>
      </c>
      <c r="AI116" s="7" t="str">
        <f t="shared" si="49"/>
        <v/>
      </c>
      <c r="AJ116" s="7" t="str">
        <f t="shared" si="63"/>
        <v/>
      </c>
      <c r="AK116" s="7" t="str">
        <f t="shared" si="64"/>
        <v/>
      </c>
      <c r="AL116" s="7" t="str">
        <f t="shared" si="76"/>
        <v/>
      </c>
      <c r="AM116" s="7" t="str">
        <f t="shared" si="77"/>
        <v/>
      </c>
      <c r="AN116" s="7" t="str">
        <f t="shared" si="78"/>
        <v/>
      </c>
      <c r="AO116" s="7" t="str">
        <f t="shared" si="79"/>
        <v/>
      </c>
      <c r="AP116" s="7" t="str">
        <f t="shared" si="80"/>
        <v/>
      </c>
      <c r="AQ116" s="2">
        <v>45870</v>
      </c>
      <c r="AR116" s="3" t="str">
        <f t="shared" si="82"/>
        <v>Aug-2025</v>
      </c>
      <c r="AS116" s="7">
        <v>58</v>
      </c>
      <c r="AT116" s="7">
        <f t="shared" si="40"/>
        <v>10</v>
      </c>
      <c r="AU116" s="7">
        <v>3</v>
      </c>
      <c r="AV116" s="8">
        <f t="shared" si="55"/>
        <v>0.1</v>
      </c>
      <c r="AW116" s="7"/>
      <c r="AX116" s="7"/>
      <c r="AY116" s="7">
        <f t="shared" si="43"/>
        <v>0</v>
      </c>
      <c r="AZ116" s="7">
        <f t="shared" si="39"/>
        <v>0</v>
      </c>
      <c r="BD116" s="7">
        <f t="shared" si="73"/>
        <v>1000</v>
      </c>
      <c r="BF116" s="7">
        <f t="shared" si="65"/>
        <v>0</v>
      </c>
    </row>
    <row r="117" spans="2:58" ht="27" customHeight="1" x14ac:dyDescent="0.25">
      <c r="B117" s="34" t="str">
        <f t="shared" si="70"/>
        <v/>
      </c>
      <c r="C117" s="28" t="str">
        <f t="shared" si="66"/>
        <v/>
      </c>
      <c r="D117" s="34" t="str">
        <f t="shared" si="67"/>
        <v/>
      </c>
      <c r="E117" s="34" t="str">
        <f t="shared" si="57"/>
        <v/>
      </c>
      <c r="F117" s="34" t="str">
        <f t="shared" si="68"/>
        <v/>
      </c>
      <c r="G117" s="34" t="str">
        <f>IF(D117="","",IF(F117="YES",MROUND(ROUND(1.03*G116,0),100),IF(D117="TOTAL",SUM($G$15:G116),G116)))</f>
        <v/>
      </c>
      <c r="H117" s="34" t="str">
        <f>IF(D117="","",IF(D117="TOTAL",SUM($H$15:H116),(ROUND(G117*AK117/100,0))))</f>
        <v/>
      </c>
      <c r="I117" s="34" t="str">
        <f>IF(D117="","",IF(D117="TOTAL",SUM($I$15:I116),(ROUND(G117*AL117/100,0))))</f>
        <v/>
      </c>
      <c r="J117" s="75">
        <f t="shared" si="58"/>
        <v>0</v>
      </c>
      <c r="K117" s="75"/>
      <c r="L117" s="34" t="str">
        <f>IF(D117="","",IF(D117="TOTAL",SUM($L$15:L116),$P$4))</f>
        <v/>
      </c>
      <c r="M117" s="34" t="str">
        <f>IF(D117="","",IF(D117="TOTAL",SUM($M$15:M116),(ROUND(L117*AF117/100,0))))</f>
        <v/>
      </c>
      <c r="N117" s="34" t="str">
        <f>IF(D117="","",IF(D117="TOTAL",SUM($N$15:N116),(ROUND(L117*AG117/100,0))))</f>
        <v/>
      </c>
      <c r="O117" s="33">
        <f t="shared" si="59"/>
        <v>0</v>
      </c>
      <c r="P117" s="34" t="str">
        <f t="shared" si="81"/>
        <v/>
      </c>
      <c r="Q117" s="34" t="str">
        <f t="shared" si="81"/>
        <v/>
      </c>
      <c r="R117" s="34" t="str">
        <f t="shared" si="81"/>
        <v/>
      </c>
      <c r="S117" s="26"/>
      <c r="T117" s="33">
        <f t="shared" si="72"/>
        <v>0</v>
      </c>
      <c r="U117" s="62" t="str">
        <f>IF(D117="","",IF(D117="TOTAL",SUM($U$15:U116),IF($Z$5="REGULAR",BA117,AJ117+BF117)))</f>
        <v/>
      </c>
      <c r="V117" s="34" t="str">
        <f>IF(D117="","",IF(D117="TOTAL",SUM($V$15:V116),(ROUND(T117*AN117,0))))</f>
        <v/>
      </c>
      <c r="W117" s="26" t="str">
        <f>IF(D117="","",IF(E117="mar",$Z$2,IF(D117="TOTAL",SUM($W$15:W116),W116)))</f>
        <v/>
      </c>
      <c r="X117" s="33" t="str">
        <f>IF(D117="","",IF(D117="TOTAL",SUM($X$15:X116),(SUM(AH118:AI118))))</f>
        <v/>
      </c>
      <c r="Y117" s="33">
        <f t="shared" si="61"/>
        <v>0</v>
      </c>
      <c r="Z117" s="33">
        <f t="shared" si="62"/>
        <v>0</v>
      </c>
      <c r="AC117" s="35" t="str">
        <f t="shared" si="71"/>
        <v/>
      </c>
      <c r="AD117" s="35" t="str">
        <f t="shared" si="69"/>
        <v/>
      </c>
      <c r="AF117" s="7" t="str">
        <f t="shared" si="74"/>
        <v/>
      </c>
      <c r="AG117" s="7" t="str">
        <f t="shared" si="75"/>
        <v/>
      </c>
      <c r="AH117" s="7" t="str">
        <f t="shared" si="48"/>
        <v/>
      </c>
      <c r="AI117" s="7" t="str">
        <f t="shared" si="49"/>
        <v/>
      </c>
      <c r="AJ117" s="7" t="str">
        <f t="shared" si="63"/>
        <v/>
      </c>
      <c r="AK117" s="7" t="str">
        <f t="shared" si="64"/>
        <v/>
      </c>
      <c r="AL117" s="7" t="str">
        <f t="shared" si="76"/>
        <v/>
      </c>
      <c r="AM117" s="7" t="str">
        <f t="shared" si="77"/>
        <v/>
      </c>
      <c r="AN117" s="7" t="str">
        <f t="shared" si="78"/>
        <v/>
      </c>
      <c r="AO117" s="7" t="str">
        <f t="shared" si="79"/>
        <v/>
      </c>
      <c r="AP117" s="7" t="str">
        <f t="shared" si="80"/>
        <v/>
      </c>
      <c r="AQ117" s="2">
        <v>45901</v>
      </c>
      <c r="AR117" s="3" t="str">
        <f t="shared" si="82"/>
        <v>Sep-2025</v>
      </c>
      <c r="AS117" s="7">
        <v>58</v>
      </c>
      <c r="AT117" s="7">
        <f t="shared" si="40"/>
        <v>10</v>
      </c>
      <c r="AU117" s="7">
        <v>3</v>
      </c>
      <c r="AV117" s="8">
        <f t="shared" si="55"/>
        <v>0.1</v>
      </c>
      <c r="AW117" s="7"/>
      <c r="AX117" s="7"/>
      <c r="AY117" s="7">
        <f t="shared" si="43"/>
        <v>0</v>
      </c>
      <c r="AZ117" s="7">
        <f t="shared" si="39"/>
        <v>0</v>
      </c>
      <c r="BD117" s="7">
        <f t="shared" si="73"/>
        <v>1000</v>
      </c>
      <c r="BF117" s="7">
        <f t="shared" si="65"/>
        <v>0</v>
      </c>
    </row>
    <row r="118" spans="2:58" ht="27.75" customHeight="1" x14ac:dyDescent="0.25">
      <c r="B118" s="34" t="str">
        <f t="shared" si="70"/>
        <v/>
      </c>
      <c r="C118" s="28" t="str">
        <f t="shared" si="66"/>
        <v/>
      </c>
      <c r="D118" s="34" t="str">
        <f t="shared" si="67"/>
        <v/>
      </c>
      <c r="E118" s="34" t="str">
        <f t="shared" si="57"/>
        <v/>
      </c>
      <c r="F118" s="34" t="str">
        <f t="shared" si="68"/>
        <v/>
      </c>
      <c r="G118" s="34" t="str">
        <f>IF(D118="","",IF(F118="YES",MROUND(ROUND(1.03*G117,0),100),IF(D118="TOTAL",SUM($G$15:G117),G117)))</f>
        <v/>
      </c>
      <c r="H118" s="34" t="str">
        <f>IF(D118="","",IF(D118="TOTAL",SUM($H$15:H117),(ROUND(G118*AK118/100,0))))</f>
        <v/>
      </c>
      <c r="I118" s="34" t="str">
        <f>IF(D118="","",IF(D118="TOTAL",SUM($I$15:I117),(ROUND(G118*AL118/100,0))))</f>
        <v/>
      </c>
      <c r="J118" s="75">
        <f t="shared" si="58"/>
        <v>0</v>
      </c>
      <c r="K118" s="75"/>
      <c r="L118" s="34" t="str">
        <f>IF(D118="","",IF(D118="TOTAL",SUM($L$15:L117),$P$4))</f>
        <v/>
      </c>
      <c r="M118" s="34" t="str">
        <f>IF(D118="","",IF(D118="TOTAL",SUM($M$15:M117),(ROUND(L118*AF118/100,0))))</f>
        <v/>
      </c>
      <c r="N118" s="34" t="str">
        <f>IF(D118="","",IF(D118="TOTAL",SUM($N$15:N117),(ROUND(L118*AG118/100,0))))</f>
        <v/>
      </c>
      <c r="O118" s="33">
        <f t="shared" si="59"/>
        <v>0</v>
      </c>
      <c r="P118" s="34" t="str">
        <f t="shared" si="81"/>
        <v/>
      </c>
      <c r="Q118" s="34" t="str">
        <f t="shared" si="81"/>
        <v/>
      </c>
      <c r="R118" s="34" t="str">
        <f t="shared" si="81"/>
        <v/>
      </c>
      <c r="S118" s="26"/>
      <c r="T118" s="33">
        <f t="shared" si="72"/>
        <v>0</v>
      </c>
      <c r="U118" s="62" t="str">
        <f>IF(D118="","",IF(D118="TOTAL",SUM($U$15:U117),IF($Z$5="REGULAR",BA118,AJ118+BF118)))</f>
        <v/>
      </c>
      <c r="V118" s="34" t="str">
        <f>IF(D118="","",IF(D118="TOTAL",SUM($V$15:V117),(ROUND(T118*AN118,0))))</f>
        <v/>
      </c>
      <c r="W118" s="26" t="str">
        <f>IF(D118="","",IF(E118="mar",$Z$2,IF(D118="TOTAL",SUM($W$15:W117),W117)))</f>
        <v/>
      </c>
      <c r="X118" s="33" t="str">
        <f>IF(D118="","",IF(D118="TOTAL",SUM($X$15:X117),(SUM(AH119:AI119))))</f>
        <v/>
      </c>
      <c r="Y118" s="33">
        <f t="shared" si="61"/>
        <v>0</v>
      </c>
      <c r="Z118" s="33">
        <f t="shared" si="62"/>
        <v>0</v>
      </c>
      <c r="AC118" s="35" t="str">
        <f t="shared" si="71"/>
        <v/>
      </c>
      <c r="AD118" s="35" t="str">
        <f t="shared" si="69"/>
        <v/>
      </c>
      <c r="AF118" s="7" t="str">
        <f t="shared" si="74"/>
        <v/>
      </c>
      <c r="AG118" s="7" t="str">
        <f t="shared" si="75"/>
        <v/>
      </c>
      <c r="AH118" s="7" t="str">
        <f t="shared" si="48"/>
        <v/>
      </c>
      <c r="AI118" s="7" t="str">
        <f t="shared" si="49"/>
        <v/>
      </c>
      <c r="AJ118" s="7" t="str">
        <f t="shared" si="63"/>
        <v/>
      </c>
      <c r="AK118" s="7" t="str">
        <f t="shared" si="64"/>
        <v/>
      </c>
      <c r="AL118" s="7" t="str">
        <f t="shared" si="76"/>
        <v/>
      </c>
      <c r="AM118" s="7" t="str">
        <f t="shared" si="77"/>
        <v/>
      </c>
      <c r="AN118" s="7" t="str">
        <f t="shared" si="78"/>
        <v/>
      </c>
      <c r="AO118" s="7" t="str">
        <f t="shared" si="79"/>
        <v/>
      </c>
      <c r="AP118" s="7" t="str">
        <f t="shared" si="80"/>
        <v/>
      </c>
      <c r="AQ118" s="2">
        <v>45931</v>
      </c>
      <c r="AR118" s="3" t="str">
        <f t="shared" si="82"/>
        <v>Oct-2025</v>
      </c>
      <c r="AS118" s="7">
        <v>58</v>
      </c>
      <c r="AT118" s="7">
        <f t="shared" si="40"/>
        <v>10</v>
      </c>
      <c r="AV118" s="8">
        <f t="shared" si="55"/>
        <v>0.1</v>
      </c>
      <c r="AW118" s="7"/>
      <c r="AX118" s="7"/>
      <c r="AY118" s="7">
        <f t="shared" si="43"/>
        <v>0</v>
      </c>
      <c r="AZ118" s="7">
        <f t="shared" si="39"/>
        <v>0</v>
      </c>
      <c r="BD118" s="7">
        <f t="shared" si="73"/>
        <v>1000</v>
      </c>
      <c r="BF118" s="7">
        <f t="shared" si="65"/>
        <v>0</v>
      </c>
    </row>
    <row r="119" spans="2:58" ht="27.75" customHeight="1" x14ac:dyDescent="0.25">
      <c r="B119" s="34" t="str">
        <f t="shared" si="70"/>
        <v/>
      </c>
      <c r="C119" s="28" t="str">
        <f t="shared" si="66"/>
        <v/>
      </c>
      <c r="D119" s="34" t="str">
        <f t="shared" si="67"/>
        <v/>
      </c>
      <c r="E119" s="34" t="str">
        <f t="shared" si="57"/>
        <v/>
      </c>
      <c r="F119" s="34" t="str">
        <f t="shared" si="68"/>
        <v/>
      </c>
      <c r="G119" s="34" t="str">
        <f>IF(D119="","",IF(F119="YES",MROUND(ROUND(1.03*G118,0),100),IF(D119="TOTAL",SUM($G$15:G118),G118)))</f>
        <v/>
      </c>
      <c r="H119" s="34" t="str">
        <f>IF(D119="","",IF(D119="TOTAL",SUM($H$15:H118),(ROUND(G119*AK119/100,0))))</f>
        <v/>
      </c>
      <c r="I119" s="34" t="str">
        <f>IF(D119="","",IF(D119="TOTAL",SUM($I$15:I118),(ROUND(G119*AL119/100,0))))</f>
        <v/>
      </c>
      <c r="J119" s="75">
        <f t="shared" si="58"/>
        <v>0</v>
      </c>
      <c r="K119" s="75"/>
      <c r="L119" s="34" t="str">
        <f>IF(D119="","",IF(D119="TOTAL",SUM($L$15:L118),$P$4))</f>
        <v/>
      </c>
      <c r="M119" s="34" t="str">
        <f>IF(D119="","",IF(D119="TOTAL",SUM($M$15:M118),(ROUND(L119*AF119/100,0))))</f>
        <v/>
      </c>
      <c r="N119" s="34" t="str">
        <f>IF(D119="","",IF(D119="TOTAL",SUM($N$15:N118),(ROUND(L119*AG119/100,0))))</f>
        <v/>
      </c>
      <c r="O119" s="33">
        <f t="shared" si="59"/>
        <v>0</v>
      </c>
      <c r="P119" s="34" t="str">
        <f t="shared" si="81"/>
        <v/>
      </c>
      <c r="Q119" s="34" t="str">
        <f t="shared" si="81"/>
        <v/>
      </c>
      <c r="R119" s="34" t="str">
        <f t="shared" si="81"/>
        <v/>
      </c>
      <c r="S119" s="26"/>
      <c r="T119" s="33">
        <f t="shared" si="72"/>
        <v>0</v>
      </c>
      <c r="U119" s="62" t="str">
        <f>IF(D119="","",IF(D119="TOTAL",SUM($U$15:U118),IF($Z$5="REGULAR",BA119,AJ119+BF119)))</f>
        <v/>
      </c>
      <c r="V119" s="34" t="str">
        <f>IF(D119="","",IF(D119="TOTAL",SUM($V$15:V118),(ROUND(T119*AN119,0))))</f>
        <v/>
      </c>
      <c r="W119" s="26" t="str">
        <f>IF(D119="","",IF(E119="mar",$Z$2,IF(D119="TOTAL",SUM($W$15:W118),W118)))</f>
        <v/>
      </c>
      <c r="X119" s="33" t="str">
        <f>IF(D119="","",IF(D119="TOTAL",SUM($X$15:X118),(SUM(AH120:AI120))))</f>
        <v/>
      </c>
      <c r="Y119" s="33">
        <f t="shared" si="61"/>
        <v>0</v>
      </c>
      <c r="Z119" s="33">
        <f t="shared" si="62"/>
        <v>0</v>
      </c>
      <c r="AC119" s="35" t="str">
        <f t="shared" si="71"/>
        <v/>
      </c>
      <c r="AD119" s="35" t="str">
        <f t="shared" si="69"/>
        <v/>
      </c>
      <c r="AF119" s="7" t="str">
        <f t="shared" si="74"/>
        <v/>
      </c>
      <c r="AG119" s="7" t="str">
        <f t="shared" si="75"/>
        <v/>
      </c>
      <c r="AH119" s="7" t="str">
        <f t="shared" si="48"/>
        <v/>
      </c>
      <c r="AI119" s="7" t="str">
        <f t="shared" si="49"/>
        <v/>
      </c>
      <c r="AJ119" s="7" t="str">
        <f t="shared" si="63"/>
        <v/>
      </c>
      <c r="AK119" s="7" t="str">
        <f t="shared" si="64"/>
        <v/>
      </c>
      <c r="AL119" s="7" t="str">
        <f t="shared" si="76"/>
        <v/>
      </c>
      <c r="AM119" s="7" t="str">
        <f t="shared" si="77"/>
        <v/>
      </c>
      <c r="AN119" s="7" t="str">
        <f t="shared" si="78"/>
        <v/>
      </c>
      <c r="AO119" s="7" t="str">
        <f t="shared" si="79"/>
        <v/>
      </c>
      <c r="AP119" s="7" t="str">
        <f t="shared" si="80"/>
        <v/>
      </c>
      <c r="AQ119" s="2">
        <v>45962</v>
      </c>
      <c r="AR119" s="3" t="str">
        <f t="shared" si="82"/>
        <v>Nov-2025</v>
      </c>
      <c r="AS119" s="7">
        <v>58</v>
      </c>
      <c r="AT119" s="7">
        <f t="shared" si="40"/>
        <v>10</v>
      </c>
      <c r="AV119" s="8">
        <f t="shared" si="55"/>
        <v>0.1</v>
      </c>
      <c r="AW119" s="7"/>
      <c r="AX119" s="7"/>
      <c r="AY119" s="7">
        <f t="shared" si="43"/>
        <v>0</v>
      </c>
      <c r="AZ119" s="7">
        <f t="shared" si="39"/>
        <v>0</v>
      </c>
      <c r="BD119" s="7">
        <f t="shared" si="73"/>
        <v>1000</v>
      </c>
      <c r="BF119" s="7">
        <f t="shared" si="65"/>
        <v>0</v>
      </c>
    </row>
    <row r="120" spans="2:58" ht="27.75" customHeight="1" x14ac:dyDescent="0.25">
      <c r="B120" s="34" t="str">
        <f t="shared" si="70"/>
        <v/>
      </c>
      <c r="C120" s="28" t="str">
        <f t="shared" si="66"/>
        <v/>
      </c>
      <c r="D120" s="34" t="str">
        <f t="shared" si="67"/>
        <v/>
      </c>
      <c r="E120" s="34" t="str">
        <f t="shared" si="57"/>
        <v/>
      </c>
      <c r="F120" s="34" t="str">
        <f t="shared" si="68"/>
        <v/>
      </c>
      <c r="G120" s="34" t="str">
        <f>IF(D120="","",IF(F120="YES",MROUND(ROUND(1.03*G119,0),100),IF(D120="TOTAL",SUM($G$15:G119),G119)))</f>
        <v/>
      </c>
      <c r="H120" s="34" t="str">
        <f>IF(D120="","",IF(D120="TOTAL",SUM($H$15:H119),(ROUND(G120*AK120/100,0))))</f>
        <v/>
      </c>
      <c r="I120" s="34" t="str">
        <f>IF(D120="","",IF(D120="TOTAL",SUM($I$15:I119),(ROUND(G120*AL120/100,0))))</f>
        <v/>
      </c>
      <c r="J120" s="75">
        <f t="shared" si="58"/>
        <v>0</v>
      </c>
      <c r="K120" s="75"/>
      <c r="L120" s="34" t="str">
        <f>IF(D120="","",IF(D120="TOTAL",SUM($L$15:L119),$P$4))</f>
        <v/>
      </c>
      <c r="M120" s="34" t="str">
        <f>IF(D120="","",IF(D120="TOTAL",SUM($M$15:M119),(ROUND(L120*AF120/100,0))))</f>
        <v/>
      </c>
      <c r="N120" s="34" t="str">
        <f>IF(D120="","",IF(D120="TOTAL",SUM($N$15:N119),(ROUND(L120*AG120/100,0))))</f>
        <v/>
      </c>
      <c r="O120" s="33">
        <f t="shared" si="59"/>
        <v>0</v>
      </c>
      <c r="P120" s="34" t="str">
        <f t="shared" si="81"/>
        <v/>
      </c>
      <c r="Q120" s="34" t="str">
        <f t="shared" si="81"/>
        <v/>
      </c>
      <c r="R120" s="34" t="str">
        <f t="shared" si="81"/>
        <v/>
      </c>
      <c r="S120" s="26"/>
      <c r="T120" s="33">
        <f t="shared" si="72"/>
        <v>0</v>
      </c>
      <c r="U120" s="62" t="str">
        <f>IF(D120="","",IF(D120="TOTAL",SUM($U$15:U119),IF($Z$5="REGULAR",BA120,AJ120+BF120)))</f>
        <v/>
      </c>
      <c r="V120" s="34" t="str">
        <f>IF(D120="","",IF(D120="TOTAL",SUM($V$15:V119),(ROUND(T120*AN120,0))))</f>
        <v/>
      </c>
      <c r="W120" s="26" t="str">
        <f>IF(D120="","",IF(E120="mar",$Z$2,IF(D120="TOTAL",SUM($W$15:W119),W119)))</f>
        <v/>
      </c>
      <c r="X120" s="33" t="str">
        <f>IF(D120="","",IF(D120="TOTAL",SUM($X$15:X119),(SUM(AH121:AI121))))</f>
        <v/>
      </c>
      <c r="Y120" s="33">
        <f t="shared" si="61"/>
        <v>0</v>
      </c>
      <c r="Z120" s="33">
        <f t="shared" si="62"/>
        <v>0</v>
      </c>
      <c r="AC120" s="35" t="str">
        <f t="shared" si="71"/>
        <v/>
      </c>
      <c r="AD120" s="35" t="str">
        <f t="shared" si="69"/>
        <v/>
      </c>
      <c r="AF120" s="7" t="str">
        <f t="shared" si="74"/>
        <v/>
      </c>
      <c r="AG120" s="7" t="str">
        <f t="shared" si="75"/>
        <v/>
      </c>
      <c r="AH120" s="7" t="str">
        <f t="shared" si="48"/>
        <v/>
      </c>
      <c r="AI120" s="7" t="str">
        <f t="shared" si="49"/>
        <v/>
      </c>
      <c r="AJ120" s="7" t="str">
        <f t="shared" si="63"/>
        <v/>
      </c>
      <c r="AK120" s="7" t="str">
        <f t="shared" si="64"/>
        <v/>
      </c>
      <c r="AL120" s="7" t="str">
        <f t="shared" si="76"/>
        <v/>
      </c>
      <c r="AM120" s="7" t="str">
        <f t="shared" si="77"/>
        <v/>
      </c>
      <c r="AN120" s="7" t="str">
        <f t="shared" si="78"/>
        <v/>
      </c>
      <c r="AO120" s="7" t="str">
        <f t="shared" si="79"/>
        <v/>
      </c>
      <c r="AP120" s="7" t="str">
        <f t="shared" si="80"/>
        <v/>
      </c>
      <c r="AQ120" s="2">
        <v>45992</v>
      </c>
      <c r="AR120" s="3" t="str">
        <f t="shared" si="82"/>
        <v>Dec-2025</v>
      </c>
      <c r="AS120" s="7">
        <v>58</v>
      </c>
      <c r="AT120" s="7">
        <f t="shared" si="40"/>
        <v>10</v>
      </c>
      <c r="AV120" s="8">
        <f t="shared" si="55"/>
        <v>0.1</v>
      </c>
      <c r="AW120" s="7"/>
      <c r="AX120" s="7"/>
      <c r="AY120" s="7">
        <f t="shared" si="43"/>
        <v>0</v>
      </c>
      <c r="AZ120" s="7">
        <f t="shared" si="39"/>
        <v>0</v>
      </c>
      <c r="BD120" s="7">
        <f t="shared" si="73"/>
        <v>1000</v>
      </c>
      <c r="BF120" s="7">
        <f t="shared" si="65"/>
        <v>0</v>
      </c>
    </row>
    <row r="121" spans="2:58" ht="27.75" customHeight="1" x14ac:dyDescent="0.25">
      <c r="B121" s="34" t="str">
        <f t="shared" si="70"/>
        <v/>
      </c>
      <c r="C121" s="28" t="str">
        <f t="shared" si="66"/>
        <v/>
      </c>
      <c r="D121" s="34" t="str">
        <f t="shared" si="67"/>
        <v/>
      </c>
      <c r="E121" s="34" t="str">
        <f t="shared" si="57"/>
        <v/>
      </c>
      <c r="F121" s="34" t="str">
        <f t="shared" si="68"/>
        <v/>
      </c>
      <c r="G121" s="34" t="str">
        <f>IF(D121="","",IF(F121="YES",MROUND(ROUND(1.03*G120,0),100),IF(D121="TOTAL",SUM($G$15:G120),G120)))</f>
        <v/>
      </c>
      <c r="H121" s="34" t="str">
        <f>IF(D121="","",IF(D121="TOTAL",SUM($H$15:H120),(ROUND(G121*AK121/100,0))))</f>
        <v/>
      </c>
      <c r="I121" s="34" t="str">
        <f>IF(D121="","",IF(D121="TOTAL",SUM($I$15:I120),(ROUND(G121*AL121/100,0))))</f>
        <v/>
      </c>
      <c r="J121" s="75">
        <f t="shared" si="58"/>
        <v>0</v>
      </c>
      <c r="K121" s="75"/>
      <c r="L121" s="34" t="str">
        <f>IF(D121="","",IF(D121="TOTAL",SUM($L$15:L120),$P$4))</f>
        <v/>
      </c>
      <c r="M121" s="34" t="str">
        <f>IF(D121="","",IF(D121="TOTAL",SUM($M$15:M120),(ROUND(L121*AF121/100,0))))</f>
        <v/>
      </c>
      <c r="N121" s="34" t="str">
        <f>IF(D121="","",IF(D121="TOTAL",SUM($N$15:N120),(ROUND(L121*AG121/100,0))))</f>
        <v/>
      </c>
      <c r="O121" s="33">
        <f t="shared" si="59"/>
        <v>0</v>
      </c>
      <c r="P121" s="34" t="str">
        <f t="shared" si="81"/>
        <v/>
      </c>
      <c r="Q121" s="34" t="str">
        <f t="shared" si="81"/>
        <v/>
      </c>
      <c r="R121" s="34" t="str">
        <f t="shared" si="81"/>
        <v/>
      </c>
      <c r="S121" s="26"/>
      <c r="T121" s="33">
        <f t="shared" si="72"/>
        <v>0</v>
      </c>
      <c r="U121" s="62" t="str">
        <f>IF(D121="","",IF(D121="TOTAL",SUM($U$15:U120),IF($Z$5="REGULAR",BA121,AJ121+BF121)))</f>
        <v/>
      </c>
      <c r="V121" s="34" t="str">
        <f>IF(D121="","",IF(D121="TOTAL",SUM($V$15:V120),(ROUND(T121*AN121,0))))</f>
        <v/>
      </c>
      <c r="W121" s="26" t="str">
        <f>IF(D121="","",IF(E121="mar",$Z$2,IF(D121="TOTAL",SUM($W$15:W120),W120)))</f>
        <v/>
      </c>
      <c r="X121" s="33" t="str">
        <f>IF(D121="","",IF(D121="TOTAL",SUM($X$15:X120),(SUM(AH122:AI122))))</f>
        <v/>
      </c>
      <c r="Y121" s="33">
        <f t="shared" si="61"/>
        <v>0</v>
      </c>
      <c r="Z121" s="33">
        <f t="shared" si="62"/>
        <v>0</v>
      </c>
      <c r="AC121" s="35" t="str">
        <f t="shared" si="71"/>
        <v/>
      </c>
      <c r="AD121" s="35" t="str">
        <f t="shared" si="69"/>
        <v/>
      </c>
      <c r="AF121" s="7" t="str">
        <f t="shared" si="74"/>
        <v/>
      </c>
      <c r="AG121" s="7" t="str">
        <f t="shared" si="75"/>
        <v/>
      </c>
      <c r="AH121" s="7" t="str">
        <f t="shared" si="48"/>
        <v/>
      </c>
      <c r="AI121" s="7" t="str">
        <f t="shared" si="49"/>
        <v/>
      </c>
      <c r="AJ121" s="7" t="str">
        <f t="shared" si="63"/>
        <v/>
      </c>
      <c r="AK121" s="7" t="str">
        <f t="shared" si="64"/>
        <v/>
      </c>
      <c r="AL121" s="7" t="str">
        <f t="shared" si="76"/>
        <v/>
      </c>
      <c r="AM121" s="7" t="str">
        <f t="shared" si="77"/>
        <v/>
      </c>
      <c r="AN121" s="7" t="str">
        <f t="shared" si="78"/>
        <v/>
      </c>
      <c r="AO121" s="7" t="str">
        <f t="shared" si="79"/>
        <v/>
      </c>
      <c r="AP121" s="7" t="str">
        <f t="shared" si="80"/>
        <v/>
      </c>
      <c r="AQ121" s="2">
        <v>46023</v>
      </c>
      <c r="AR121" s="3" t="str">
        <f t="shared" si="82"/>
        <v>Jan-2026</v>
      </c>
      <c r="AS121" s="7">
        <v>58</v>
      </c>
      <c r="AT121" s="7">
        <f t="shared" si="40"/>
        <v>10</v>
      </c>
      <c r="AV121" s="8">
        <f t="shared" si="55"/>
        <v>0.1</v>
      </c>
      <c r="AW121" s="7"/>
      <c r="AX121" s="7"/>
      <c r="AY121" s="7">
        <f t="shared" si="43"/>
        <v>0</v>
      </c>
      <c r="AZ121" s="7">
        <f t="shared" si="39"/>
        <v>0</v>
      </c>
      <c r="BD121" s="7">
        <f t="shared" si="73"/>
        <v>1000</v>
      </c>
    </row>
    <row r="122" spans="2:58" ht="27.75" customHeight="1" x14ac:dyDescent="0.25">
      <c r="B122" s="34" t="str">
        <f t="shared" si="70"/>
        <v/>
      </c>
      <c r="C122" s="28" t="str">
        <f t="shared" si="66"/>
        <v/>
      </c>
      <c r="D122" s="34" t="str">
        <f t="shared" si="67"/>
        <v/>
      </c>
      <c r="E122" s="34" t="str">
        <f t="shared" si="57"/>
        <v/>
      </c>
      <c r="F122" s="34" t="str">
        <f t="shared" si="68"/>
        <v/>
      </c>
      <c r="G122" s="34" t="str">
        <f>IF(D122="","",IF(F122="YES",MROUND(ROUND(1.03*G121,0),100),IF(D122="TOTAL",SUM($G$15:G121),G121)))</f>
        <v/>
      </c>
      <c r="H122" s="34" t="str">
        <f>IF(D122="","",IF(D122="TOTAL",SUM($H$15:H121),(ROUND(G122*AK122/100,0))))</f>
        <v/>
      </c>
      <c r="I122" s="34" t="str">
        <f>IF(D122="","",IF(D122="TOTAL",SUM($I$15:I121),(ROUND(G122*AL122/100,0))))</f>
        <v/>
      </c>
      <c r="J122" s="75">
        <f t="shared" si="58"/>
        <v>0</v>
      </c>
      <c r="K122" s="75"/>
      <c r="L122" s="34" t="str">
        <f>IF(D122="","",IF(D122="TOTAL",SUM($L$15:L121),$P$4))</f>
        <v/>
      </c>
      <c r="M122" s="34" t="str">
        <f>IF(D122="","",IF(D122="TOTAL",SUM($M$15:M121),(ROUND(L122*AF122/100,0))))</f>
        <v/>
      </c>
      <c r="N122" s="34" t="str">
        <f>IF(D122="","",IF(D122="TOTAL",SUM($N$15:N121),(ROUND(L122*AG122/100,0))))</f>
        <v/>
      </c>
      <c r="O122" s="33">
        <f t="shared" si="59"/>
        <v>0</v>
      </c>
      <c r="P122" s="34" t="str">
        <f t="shared" si="81"/>
        <v/>
      </c>
      <c r="Q122" s="34" t="str">
        <f t="shared" si="81"/>
        <v/>
      </c>
      <c r="R122" s="34" t="str">
        <f t="shared" si="81"/>
        <v/>
      </c>
      <c r="S122" s="26"/>
      <c r="T122" s="33">
        <f t="shared" si="72"/>
        <v>0</v>
      </c>
      <c r="U122" s="62" t="str">
        <f>IF(D122="","",IF(D122="TOTAL",SUM($U$15:U121),IF($Z$5="REGULAR",BA122,AJ122+BF122)))</f>
        <v/>
      </c>
      <c r="V122" s="34" t="str">
        <f>IF(D122="","",IF(D122="TOTAL",SUM($V$15:V121),(ROUND(T122*AN122,0))))</f>
        <v/>
      </c>
      <c r="W122" s="26" t="str">
        <f>IF(D122="","",IF(E122="mar",$Z$2,IF(D122="TOTAL",SUM($W$15:W121),W121)))</f>
        <v/>
      </c>
      <c r="X122" s="33" t="str">
        <f>IF(D122="","",IF(D122="TOTAL",SUM($X$15:X121),(SUM(AH123:AI123))))</f>
        <v/>
      </c>
      <c r="Y122" s="33">
        <f t="shared" si="61"/>
        <v>0</v>
      </c>
      <c r="Z122" s="33">
        <f t="shared" si="62"/>
        <v>0</v>
      </c>
      <c r="AC122" s="35" t="str">
        <f t="shared" si="71"/>
        <v/>
      </c>
      <c r="AD122" s="35" t="str">
        <f t="shared" si="69"/>
        <v/>
      </c>
      <c r="AG122" s="7" t="str">
        <f t="shared" si="75"/>
        <v/>
      </c>
      <c r="AH122" s="7" t="str">
        <f t="shared" si="48"/>
        <v/>
      </c>
      <c r="AI122" s="7" t="str">
        <f t="shared" si="49"/>
        <v/>
      </c>
      <c r="AJ122" s="7" t="str">
        <f t="shared" si="63"/>
        <v/>
      </c>
      <c r="AK122" s="7" t="str">
        <f t="shared" si="64"/>
        <v/>
      </c>
      <c r="AL122" s="7" t="str">
        <f t="shared" si="76"/>
        <v/>
      </c>
      <c r="AN122" s="7" t="str">
        <f t="shared" si="78"/>
        <v/>
      </c>
      <c r="AO122" s="7" t="str">
        <f t="shared" si="79"/>
        <v/>
      </c>
      <c r="AP122" s="7" t="str">
        <f t="shared" si="80"/>
        <v/>
      </c>
      <c r="AQ122" s="2">
        <v>46054</v>
      </c>
      <c r="AR122" s="3" t="str">
        <f t="shared" si="82"/>
        <v>Feb-2026</v>
      </c>
      <c r="AS122" s="7">
        <v>58</v>
      </c>
      <c r="AT122" s="7">
        <f t="shared" si="40"/>
        <v>10</v>
      </c>
      <c r="AV122" s="8">
        <f t="shared" si="55"/>
        <v>0.1</v>
      </c>
      <c r="BD122" s="7">
        <f t="shared" si="73"/>
        <v>1000</v>
      </c>
    </row>
    <row r="123" spans="2:58" ht="27.75" customHeight="1" x14ac:dyDescent="0.25">
      <c r="B123" s="34" t="str">
        <f t="shared" si="70"/>
        <v/>
      </c>
      <c r="C123" s="28" t="str">
        <f t="shared" ref="C123" si="83">IFERROR(IF(AC123="","",IF(DATE(YEAR(AC123),MONTH(AC123),DAY(AC123))=DATE(YEAR($O$7),MONTH($O$7)+1,DAY($O$7)),"TOTAL",IF(AC123&gt;$O$7,"",AC123))),"")</f>
        <v/>
      </c>
      <c r="D123" s="34" t="str">
        <f t="shared" ref="D123:D135" si="84">TEXT(C123,"mmm-yyyy")</f>
        <v/>
      </c>
      <c r="E123" s="34" t="str">
        <f t="shared" si="57"/>
        <v/>
      </c>
      <c r="F123" s="34" t="str">
        <f t="shared" si="68"/>
        <v/>
      </c>
      <c r="G123" s="34" t="str">
        <f>IF(D123="","",IF(F123="YES",MROUND(ROUND(1.03*G122,0),100),IF(D123="TOTAL",SUM($G$15:G122),G122)))</f>
        <v/>
      </c>
      <c r="H123" s="34" t="str">
        <f>IF(D123="","",IF(D123="TOTAL",SUM($H$15:H122),(ROUND(G123*AK123/100,0))))</f>
        <v/>
      </c>
      <c r="I123" s="34" t="str">
        <f>IF(D123="","",IF(D123="TOTAL",SUM($I$15:I122),(ROUND(G123*AL123/100,0))))</f>
        <v/>
      </c>
      <c r="J123" s="75">
        <f t="shared" ref="J123" si="85">SUM(G123:I123)</f>
        <v>0</v>
      </c>
      <c r="K123" s="75"/>
      <c r="L123" s="34" t="str">
        <f>IF(D123="","",IF(D123="TOTAL",SUM($L$15:L122),$P$4))</f>
        <v/>
      </c>
      <c r="M123" s="34" t="str">
        <f>IF(D123="","",IF(D123="TOTAL",SUM($M$15:M122),(ROUND(L123*AF123/100,0))))</f>
        <v/>
      </c>
      <c r="N123" s="34" t="str">
        <f>IF(D123="","",IF(D123="TOTAL",SUM($N$15:N122),(ROUND(L123*AG123/100,0))))</f>
        <v/>
      </c>
      <c r="O123" s="33">
        <f t="shared" ref="O123" si="86">IFERROR(SUM(L123:N123),"")</f>
        <v>0</v>
      </c>
      <c r="P123" s="34" t="str">
        <f t="shared" ref="P123" si="87">IFERROR(MIN(G123-L123),"")</f>
        <v/>
      </c>
      <c r="Q123" s="34" t="str">
        <f t="shared" ref="Q123" si="88">IFERROR(MIN(H123-M123),"")</f>
        <v/>
      </c>
      <c r="R123" s="34" t="str">
        <f t="shared" ref="R123" si="89">IFERROR(MIN(I123-N123),"")</f>
        <v/>
      </c>
      <c r="S123" s="26"/>
      <c r="T123" s="33">
        <f t="shared" ref="T123" si="90">IFERROR(SUM(P123:S123),"")</f>
        <v>0</v>
      </c>
      <c r="U123" s="62" t="str">
        <f>IF(D123="","",IF(D123="TOTAL",SUM($U$15:U122),IF($Z$5="REGULAR",BA123,AJ123+BF123)))</f>
        <v/>
      </c>
      <c r="V123" s="34" t="str">
        <f>IF(D123="","",IF(D123="TOTAL",SUM($V$15:V122),(ROUND(T123*AN123,0))))</f>
        <v/>
      </c>
      <c r="W123" s="26" t="str">
        <f>IF(D123="","",IF(E123="mar",$Z$2,IF(D123="TOTAL",SUM($W$15:W122),W122)))</f>
        <v/>
      </c>
      <c r="X123" s="33" t="str">
        <f>IF(D123="","",IF(D123="TOTAL",SUM($X$15:X122),(SUM(AH124:AI124))))</f>
        <v/>
      </c>
      <c r="Y123" s="33">
        <f t="shared" ref="Y123" si="91">IFERROR(SUM(U123:X123),"")</f>
        <v>0</v>
      </c>
      <c r="Z123" s="33">
        <f t="shared" ref="Z123:Z135" si="92">T123-Y123</f>
        <v>0</v>
      </c>
      <c r="AC123" s="35" t="str">
        <f t="shared" si="71"/>
        <v/>
      </c>
      <c r="AD123" s="35" t="str">
        <f t="shared" si="69"/>
        <v/>
      </c>
      <c r="AI123" s="7">
        <f t="shared" si="49"/>
        <v>0</v>
      </c>
      <c r="AJ123" s="7" t="str">
        <f t="shared" si="63"/>
        <v/>
      </c>
      <c r="AK123" s="7" t="str">
        <f t="shared" si="64"/>
        <v/>
      </c>
      <c r="AL123" s="7" t="str">
        <f t="shared" si="76"/>
        <v/>
      </c>
      <c r="AN123" s="7" t="str">
        <f t="shared" si="78"/>
        <v/>
      </c>
      <c r="AQ123" s="2">
        <v>46082</v>
      </c>
      <c r="AR123" s="3" t="str">
        <f t="shared" si="82"/>
        <v>Mar-2026</v>
      </c>
      <c r="AS123" s="7">
        <v>58</v>
      </c>
      <c r="AT123" s="7">
        <f t="shared" si="40"/>
        <v>10</v>
      </c>
      <c r="AV123" s="8">
        <f t="shared" si="55"/>
        <v>0.1</v>
      </c>
      <c r="BD123" s="7">
        <f t="shared" si="73"/>
        <v>1000</v>
      </c>
    </row>
    <row r="124" spans="2:58" ht="27.75" customHeight="1" x14ac:dyDescent="0.25">
      <c r="B124" s="34" t="str">
        <f t="shared" si="70"/>
        <v/>
      </c>
      <c r="C124" s="28" t="str">
        <f t="shared" si="66"/>
        <v/>
      </c>
      <c r="D124" s="34" t="str">
        <f t="shared" si="84"/>
        <v/>
      </c>
      <c r="E124" s="34" t="str">
        <f t="shared" si="57"/>
        <v/>
      </c>
      <c r="F124" s="34" t="str">
        <f t="shared" si="68"/>
        <v/>
      </c>
      <c r="G124" s="34" t="str">
        <f>IF(D124="","",IF(F124="YES",MROUND(ROUND(1.03*G123,0),100),IF(D124="TOTAL",SUM($G$15:G123),G123)))</f>
        <v/>
      </c>
      <c r="H124" s="34" t="str">
        <f>IF(D124="","",IF(D124="TOTAL",SUM($H$15:H123),(ROUND(G124*AK124/100,0))))</f>
        <v/>
      </c>
      <c r="I124" s="34" t="str">
        <f>IF(D124="","",IF(D124="TOTAL",SUM($I$15:I123),(ROUND(G124*AL124/100,0))))</f>
        <v/>
      </c>
      <c r="J124" s="75">
        <f t="shared" ref="J124:J134" si="93">SUM(G124:I124)</f>
        <v>0</v>
      </c>
      <c r="K124" s="75"/>
      <c r="L124" s="34" t="str">
        <f>IF(D124="","",IF(D124="TOTAL",SUM($L$15:L123),$P$4))</f>
        <v/>
      </c>
      <c r="M124" s="34" t="str">
        <f>IF(D124="","",IF(D124="TOTAL",SUM($M$15:M123),(ROUND(L124*AF124/100,0))))</f>
        <v/>
      </c>
      <c r="N124" s="34" t="str">
        <f>IF(D124="","",IF(D124="TOTAL",SUM($N$15:N123),(ROUND(L124*AG124/100,0))))</f>
        <v/>
      </c>
      <c r="O124" s="33">
        <f t="shared" ref="O124:O134" si="94">IFERROR(SUM(L124:N124),"")</f>
        <v>0</v>
      </c>
      <c r="P124" s="34" t="str">
        <f t="shared" ref="P124:P134" si="95">IFERROR(MIN(G124-L124),"")</f>
        <v/>
      </c>
      <c r="Q124" s="34" t="str">
        <f t="shared" ref="Q124:Q134" si="96">IFERROR(MIN(H124-M124),"")</f>
        <v/>
      </c>
      <c r="R124" s="34" t="str">
        <f t="shared" ref="R124:R134" si="97">IFERROR(MIN(I124-N124),"")</f>
        <v/>
      </c>
      <c r="S124" s="26"/>
      <c r="T124" s="33">
        <f t="shared" ref="T124:T134" si="98">IFERROR(SUM(P124:S124),"")</f>
        <v>0</v>
      </c>
      <c r="U124" s="62" t="str">
        <f>IF(D124="","",IF(D124="TOTAL",SUM($U$15:U123),IF($Z$5="REGULAR",BA124,AJ124+BF124)))</f>
        <v/>
      </c>
      <c r="V124" s="34" t="str">
        <f>IF(D124="","",IF(D124="TOTAL",SUM($V$15:V123),(ROUND(T124*AN124,0))))</f>
        <v/>
      </c>
      <c r="W124" s="26" t="str">
        <f>IF(D124="","",IF(E124="mar",$Z$2,IF(D124="TOTAL",SUM($W$15:W123),W123)))</f>
        <v/>
      </c>
      <c r="X124" s="33" t="str">
        <f>IF(D124="","",IF(D124="TOTAL",SUM($X$15:X123),(SUM(AH125:AI125))))</f>
        <v/>
      </c>
      <c r="Y124" s="33">
        <f t="shared" ref="Y124:Y134" si="99">IFERROR(SUM(U124:X124),"")</f>
        <v>0</v>
      </c>
      <c r="Z124" s="33">
        <f t="shared" si="92"/>
        <v>0</v>
      </c>
      <c r="AC124" s="35" t="str">
        <f t="shared" si="71"/>
        <v/>
      </c>
      <c r="AD124" s="35" t="str">
        <f t="shared" si="69"/>
        <v/>
      </c>
      <c r="AJ124" s="7" t="str">
        <f t="shared" ref="AJ124:AJ134" si="100">IFERROR(VLOOKUP(D124,$AR$13:$BD$209,13,0),"")</f>
        <v/>
      </c>
      <c r="AK124" s="7" t="str">
        <f t="shared" ref="AK124:AK134" si="101">IFERROR(VLOOKUP(D124,$AR$13:$AS$209,2,0),"")</f>
        <v/>
      </c>
      <c r="AL124" s="7" t="str">
        <f t="shared" ref="AL124:AL134" si="102">IFERROR(VLOOKUP(D124,$AR$13:$AAU$209,3,0),"")</f>
        <v/>
      </c>
      <c r="AN124" s="7" t="str">
        <f t="shared" si="78"/>
        <v/>
      </c>
      <c r="AQ124" s="2">
        <v>46113</v>
      </c>
      <c r="AR124" s="3" t="str">
        <f t="shared" si="82"/>
        <v>Apr-2026</v>
      </c>
      <c r="AS124" s="7">
        <v>58</v>
      </c>
      <c r="AT124" s="7">
        <f t="shared" si="40"/>
        <v>10</v>
      </c>
      <c r="AV124" s="8">
        <f t="shared" si="55"/>
        <v>0.1</v>
      </c>
      <c r="BD124" s="7">
        <f t="shared" si="73"/>
        <v>1000</v>
      </c>
    </row>
    <row r="125" spans="2:58" ht="27.75" customHeight="1" x14ac:dyDescent="0.25">
      <c r="B125" s="34" t="str">
        <f t="shared" si="70"/>
        <v/>
      </c>
      <c r="C125" s="28" t="str">
        <f t="shared" si="66"/>
        <v/>
      </c>
      <c r="D125" s="34" t="str">
        <f t="shared" si="84"/>
        <v/>
      </c>
      <c r="E125" s="34" t="str">
        <f t="shared" si="57"/>
        <v/>
      </c>
      <c r="F125" s="34" t="str">
        <f t="shared" si="68"/>
        <v/>
      </c>
      <c r="G125" s="34" t="str">
        <f>IF(D125="","",IF(F125="YES",MROUND(ROUND(1.03*G124,0),100),IF(D125="TOTAL",SUM($G$15:G124),G124)))</f>
        <v/>
      </c>
      <c r="H125" s="34" t="str">
        <f>IF(D125="","",IF(D125="TOTAL",SUM($H$15:H124),(ROUND(G125*AK125/100,0))))</f>
        <v/>
      </c>
      <c r="I125" s="34" t="str">
        <f>IF(D125="","",IF(D125="TOTAL",SUM($I$15:I124),(ROUND(G125*AL125/100,0))))</f>
        <v/>
      </c>
      <c r="J125" s="75">
        <f t="shared" si="93"/>
        <v>0</v>
      </c>
      <c r="K125" s="75"/>
      <c r="L125" s="34" t="str">
        <f>IF(D125="","",IF(D125="TOTAL",SUM($L$15:L124),$P$4))</f>
        <v/>
      </c>
      <c r="M125" s="34" t="str">
        <f>IF(D125="","",IF(D125="TOTAL",SUM($M$15:M124),(ROUND(L125*AF125/100,0))))</f>
        <v/>
      </c>
      <c r="N125" s="34" t="str">
        <f>IF(D125="","",IF(D125="TOTAL",SUM($N$15:N124),(ROUND(L125*AG125/100,0))))</f>
        <v/>
      </c>
      <c r="O125" s="33">
        <f t="shared" si="94"/>
        <v>0</v>
      </c>
      <c r="P125" s="34" t="str">
        <f t="shared" si="95"/>
        <v/>
      </c>
      <c r="Q125" s="34" t="str">
        <f t="shared" si="96"/>
        <v/>
      </c>
      <c r="R125" s="34" t="str">
        <f t="shared" si="97"/>
        <v/>
      </c>
      <c r="S125" s="26"/>
      <c r="T125" s="33">
        <f t="shared" si="98"/>
        <v>0</v>
      </c>
      <c r="U125" s="62" t="str">
        <f>IF(D125="","",IF(D125="TOTAL",SUM($U$15:U124),IF($Z$5="REGULAR",BA125,AJ125+BF125)))</f>
        <v/>
      </c>
      <c r="V125" s="34" t="str">
        <f>IF(D125="","",IF(D125="TOTAL",SUM($V$15:V124),(ROUND(T125*AN125,0))))</f>
        <v/>
      </c>
      <c r="W125" s="26" t="str">
        <f>IF(D125="","",IF(E125="mar",$Z$2,IF(D125="TOTAL",SUM($W$15:W124),W124)))</f>
        <v/>
      </c>
      <c r="X125" s="33" t="str">
        <f>IF(D125="","",IF(D125="TOTAL",SUM($X$15:X124),(SUM(AH126:AI126))))</f>
        <v/>
      </c>
      <c r="Y125" s="33">
        <f t="shared" si="99"/>
        <v>0</v>
      </c>
      <c r="Z125" s="33">
        <f t="shared" si="92"/>
        <v>0</v>
      </c>
      <c r="AC125" s="35" t="str">
        <f t="shared" si="71"/>
        <v/>
      </c>
      <c r="AD125" s="35" t="str">
        <f t="shared" si="69"/>
        <v/>
      </c>
      <c r="AJ125" s="7" t="str">
        <f t="shared" si="100"/>
        <v/>
      </c>
      <c r="AK125" s="7" t="str">
        <f t="shared" si="101"/>
        <v/>
      </c>
      <c r="AL125" s="7" t="str">
        <f t="shared" si="102"/>
        <v/>
      </c>
      <c r="AN125" s="7" t="str">
        <f t="shared" si="78"/>
        <v/>
      </c>
      <c r="AQ125" s="2">
        <v>46143</v>
      </c>
      <c r="AR125" s="3" t="str">
        <f t="shared" si="82"/>
        <v>May-2026</v>
      </c>
      <c r="AS125" s="7">
        <v>58</v>
      </c>
      <c r="AT125" s="7">
        <f t="shared" si="40"/>
        <v>10</v>
      </c>
      <c r="AV125" s="8">
        <f t="shared" si="55"/>
        <v>0.1</v>
      </c>
      <c r="BD125" s="7">
        <f t="shared" si="73"/>
        <v>1000</v>
      </c>
    </row>
    <row r="126" spans="2:58" ht="27.75" customHeight="1" x14ac:dyDescent="0.25">
      <c r="B126" s="34" t="str">
        <f t="shared" si="70"/>
        <v/>
      </c>
      <c r="C126" s="28" t="str">
        <f t="shared" si="66"/>
        <v/>
      </c>
      <c r="D126" s="34" t="str">
        <f t="shared" si="84"/>
        <v/>
      </c>
      <c r="E126" s="34" t="str">
        <f t="shared" si="57"/>
        <v/>
      </c>
      <c r="F126" s="34" t="str">
        <f t="shared" si="68"/>
        <v/>
      </c>
      <c r="G126" s="34" t="str">
        <f>IF(D126="","",IF(F126="YES",MROUND(ROUND(1.03*G125,0),100),IF(D126="TOTAL",SUM($G$15:G125),G125)))</f>
        <v/>
      </c>
      <c r="H126" s="34" t="str">
        <f>IF(D126="","",IF(D126="TOTAL",SUM($H$15:H125),(ROUND(G126*AK126/100,0))))</f>
        <v/>
      </c>
      <c r="I126" s="34" t="str">
        <f>IF(D126="","",IF(D126="TOTAL",SUM($I$15:I125),(ROUND(G126*AL126/100,0))))</f>
        <v/>
      </c>
      <c r="J126" s="75">
        <f t="shared" si="93"/>
        <v>0</v>
      </c>
      <c r="K126" s="75"/>
      <c r="L126" s="34" t="str">
        <f>IF(D126="","",IF(D126="TOTAL",SUM($L$15:L125),$P$4))</f>
        <v/>
      </c>
      <c r="M126" s="34" t="str">
        <f>IF(D126="","",IF(D126="TOTAL",SUM($M$15:M125),(ROUND(L126*AF126/100,0))))</f>
        <v/>
      </c>
      <c r="N126" s="34" t="str">
        <f>IF(D126="","",IF(D126="TOTAL",SUM($N$15:N125),(ROUND(L126*AG126/100,0))))</f>
        <v/>
      </c>
      <c r="O126" s="33">
        <f t="shared" si="94"/>
        <v>0</v>
      </c>
      <c r="P126" s="34" t="str">
        <f t="shared" si="95"/>
        <v/>
      </c>
      <c r="Q126" s="34" t="str">
        <f t="shared" si="96"/>
        <v/>
      </c>
      <c r="R126" s="34" t="str">
        <f t="shared" si="97"/>
        <v/>
      </c>
      <c r="S126" s="26"/>
      <c r="T126" s="33">
        <f t="shared" si="98"/>
        <v>0</v>
      </c>
      <c r="U126" s="62" t="str">
        <f>IF(D126="","",IF(D126="TOTAL",SUM($U$15:U125),IF($Z$5="REGULAR",BA126,AJ126+BF126)))</f>
        <v/>
      </c>
      <c r="V126" s="34" t="str">
        <f>IF(D126="","",IF(D126="TOTAL",SUM($V$15:V125),(ROUND(T126*AN126,0))))</f>
        <v/>
      </c>
      <c r="W126" s="26" t="str">
        <f>IF(D126="","",IF(E126="mar",$Z$2,IF(D126="TOTAL",SUM($W$15:W125),W125)))</f>
        <v/>
      </c>
      <c r="X126" s="33" t="str">
        <f>IF(D126="","",IF(D126="TOTAL",SUM($X$15:X125),(SUM(AH127:AI127))))</f>
        <v/>
      </c>
      <c r="Y126" s="33">
        <f t="shared" si="99"/>
        <v>0</v>
      </c>
      <c r="Z126" s="33">
        <f t="shared" si="92"/>
        <v>0</v>
      </c>
      <c r="AC126" s="35" t="str">
        <f t="shared" si="71"/>
        <v/>
      </c>
      <c r="AD126" s="35" t="str">
        <f t="shared" si="69"/>
        <v/>
      </c>
      <c r="AJ126" s="7" t="str">
        <f t="shared" si="100"/>
        <v/>
      </c>
      <c r="AK126" s="7" t="str">
        <f t="shared" si="101"/>
        <v/>
      </c>
      <c r="AL126" s="7" t="str">
        <f t="shared" si="102"/>
        <v/>
      </c>
      <c r="AN126" s="7" t="str">
        <f t="shared" si="78"/>
        <v/>
      </c>
      <c r="AQ126" s="2">
        <v>46174</v>
      </c>
      <c r="AR126" s="3" t="str">
        <f t="shared" si="82"/>
        <v>Jun-2026</v>
      </c>
      <c r="AS126" s="7">
        <v>58</v>
      </c>
      <c r="AT126" s="7">
        <f t="shared" si="40"/>
        <v>10</v>
      </c>
      <c r="AV126" s="8">
        <f t="shared" si="55"/>
        <v>0.1</v>
      </c>
      <c r="BD126" s="7">
        <f t="shared" si="73"/>
        <v>1000</v>
      </c>
    </row>
    <row r="127" spans="2:58" ht="27.75" customHeight="1" x14ac:dyDescent="0.25">
      <c r="B127" s="34" t="str">
        <f t="shared" si="70"/>
        <v/>
      </c>
      <c r="C127" s="28" t="str">
        <f t="shared" si="66"/>
        <v/>
      </c>
      <c r="D127" s="34" t="str">
        <f t="shared" si="84"/>
        <v/>
      </c>
      <c r="E127" s="34" t="str">
        <f t="shared" si="57"/>
        <v/>
      </c>
      <c r="F127" s="34" t="str">
        <f t="shared" si="68"/>
        <v/>
      </c>
      <c r="G127" s="34" t="str">
        <f>IF(D127="","",IF(F127="YES",MROUND(ROUND(1.03*G126,0),100),IF(D127="TOTAL",SUM($G$15:G126),G126)))</f>
        <v/>
      </c>
      <c r="H127" s="34" t="str">
        <f>IF(D127="","",IF(D127="TOTAL",SUM($H$15:H126),(ROUND(G127*AK127/100,0))))</f>
        <v/>
      </c>
      <c r="I127" s="34" t="str">
        <f>IF(D127="","",IF(D127="TOTAL",SUM($I$15:I126),(ROUND(G127*AL127/100,0))))</f>
        <v/>
      </c>
      <c r="J127" s="75">
        <f t="shared" si="93"/>
        <v>0</v>
      </c>
      <c r="K127" s="75"/>
      <c r="L127" s="34" t="str">
        <f>IF(D127="","",IF(D127="TOTAL",SUM($L$15:L126),$P$4))</f>
        <v/>
      </c>
      <c r="M127" s="34" t="str">
        <f>IF(D127="","",IF(D127="TOTAL",SUM($M$15:M126),(ROUND(L127*AF127/100,0))))</f>
        <v/>
      </c>
      <c r="N127" s="34" t="str">
        <f>IF(D127="","",IF(D127="TOTAL",SUM($N$15:N126),(ROUND(L127*AG127/100,0))))</f>
        <v/>
      </c>
      <c r="O127" s="33">
        <f t="shared" si="94"/>
        <v>0</v>
      </c>
      <c r="P127" s="34" t="str">
        <f t="shared" si="95"/>
        <v/>
      </c>
      <c r="Q127" s="34" t="str">
        <f t="shared" si="96"/>
        <v/>
      </c>
      <c r="R127" s="34" t="str">
        <f t="shared" si="97"/>
        <v/>
      </c>
      <c r="S127" s="26"/>
      <c r="T127" s="33">
        <f t="shared" si="98"/>
        <v>0</v>
      </c>
      <c r="U127" s="62" t="str">
        <f>IF(D127="","",IF(D127="TOTAL",SUM($U$15:U126),IF($Z$5="REGULAR",BA127,AJ127+BF127)))</f>
        <v/>
      </c>
      <c r="V127" s="34" t="str">
        <f>IF(D127="","",IF(D127="TOTAL",SUM($V$15:V126),(ROUND(T127*AN127,0))))</f>
        <v/>
      </c>
      <c r="W127" s="26" t="str">
        <f>IF(D127="","",IF(E127="mar",$Z$2,IF(D127="TOTAL",SUM($W$15:W126),W126)))</f>
        <v/>
      </c>
      <c r="X127" s="33" t="str">
        <f>IF(D127="","",IF(D127="TOTAL",SUM($X$15:X126),(SUM(AH128:AI128))))</f>
        <v/>
      </c>
      <c r="Y127" s="33">
        <f t="shared" si="99"/>
        <v>0</v>
      </c>
      <c r="Z127" s="33">
        <f t="shared" si="92"/>
        <v>0</v>
      </c>
      <c r="AC127" s="35" t="str">
        <f t="shared" si="71"/>
        <v/>
      </c>
      <c r="AD127" s="35" t="str">
        <f t="shared" si="69"/>
        <v/>
      </c>
      <c r="AJ127" s="7" t="str">
        <f t="shared" si="100"/>
        <v/>
      </c>
      <c r="AK127" s="7" t="str">
        <f t="shared" si="101"/>
        <v/>
      </c>
      <c r="AL127" s="7" t="str">
        <f t="shared" si="102"/>
        <v/>
      </c>
      <c r="AN127" s="7" t="str">
        <f t="shared" si="78"/>
        <v/>
      </c>
      <c r="AQ127" s="2">
        <v>46204</v>
      </c>
      <c r="AR127" s="3" t="str">
        <f t="shared" si="82"/>
        <v>Jul-2026</v>
      </c>
      <c r="AS127" s="7">
        <v>58</v>
      </c>
      <c r="AT127" s="7">
        <f t="shared" si="40"/>
        <v>10</v>
      </c>
      <c r="AV127" s="8">
        <f t="shared" si="55"/>
        <v>0.1</v>
      </c>
      <c r="BD127" s="7">
        <f t="shared" si="73"/>
        <v>1000</v>
      </c>
    </row>
    <row r="128" spans="2:58" ht="27.75" customHeight="1" x14ac:dyDescent="0.25">
      <c r="B128" s="34" t="str">
        <f t="shared" si="70"/>
        <v/>
      </c>
      <c r="C128" s="28" t="str">
        <f t="shared" si="66"/>
        <v/>
      </c>
      <c r="D128" s="34" t="str">
        <f t="shared" si="84"/>
        <v/>
      </c>
      <c r="E128" s="34" t="str">
        <f t="shared" si="57"/>
        <v/>
      </c>
      <c r="F128" s="34" t="str">
        <f t="shared" si="68"/>
        <v/>
      </c>
      <c r="G128" s="34" t="str">
        <f>IF(D128="","",IF(F128="YES",MROUND(ROUND(1.03*G127,0),100),IF(D128="TOTAL",SUM($G$15:G127),G127)))</f>
        <v/>
      </c>
      <c r="H128" s="34" t="str">
        <f>IF(D128="","",IF(D128="TOTAL",SUM($H$15:H127),(ROUND(G128*AK128/100,0))))</f>
        <v/>
      </c>
      <c r="I128" s="34" t="str">
        <f>IF(D128="","",IF(D128="TOTAL",SUM($I$15:I127),(ROUND(G128*AL128/100,0))))</f>
        <v/>
      </c>
      <c r="J128" s="75">
        <f t="shared" si="93"/>
        <v>0</v>
      </c>
      <c r="K128" s="75"/>
      <c r="L128" s="34" t="str">
        <f>IF(D128="","",IF(D128="TOTAL",SUM($L$15:L127),$P$4))</f>
        <v/>
      </c>
      <c r="M128" s="34" t="str">
        <f>IF(D128="","",IF(D128="TOTAL",SUM($M$15:M127),(ROUND(L128*AF128/100,0))))</f>
        <v/>
      </c>
      <c r="N128" s="34" t="str">
        <f>IF(D128="","",IF(D128="TOTAL",SUM($N$15:N127),(ROUND(L128*AG128/100,0))))</f>
        <v/>
      </c>
      <c r="O128" s="33">
        <f t="shared" si="94"/>
        <v>0</v>
      </c>
      <c r="P128" s="34" t="str">
        <f t="shared" si="95"/>
        <v/>
      </c>
      <c r="Q128" s="34" t="str">
        <f t="shared" si="96"/>
        <v/>
      </c>
      <c r="R128" s="34" t="str">
        <f t="shared" si="97"/>
        <v/>
      </c>
      <c r="S128" s="26"/>
      <c r="T128" s="33">
        <f t="shared" si="98"/>
        <v>0</v>
      </c>
      <c r="U128" s="62" t="str">
        <f>IF(D128="","",IF(D128="TOTAL",SUM($U$15:U127),IF($Z$5="REGULAR",BA128,AJ128+BF128)))</f>
        <v/>
      </c>
      <c r="V128" s="34" t="str">
        <f>IF(D128="","",IF(D128="TOTAL",SUM($V$15:V127),(ROUND(T128*AN128,0))))</f>
        <v/>
      </c>
      <c r="W128" s="26" t="str">
        <f>IF(D128="","",IF(E128="mar",$Z$2,IF(D128="TOTAL",SUM($W$15:W127),W127)))</f>
        <v/>
      </c>
      <c r="X128" s="33" t="str">
        <f>IF(D128="","",IF(D128="TOTAL",SUM($X$15:X127),(SUM(AH129:AI129))))</f>
        <v/>
      </c>
      <c r="Y128" s="33">
        <f t="shared" si="99"/>
        <v>0</v>
      </c>
      <c r="Z128" s="33">
        <f t="shared" si="92"/>
        <v>0</v>
      </c>
      <c r="AC128" s="35" t="str">
        <f t="shared" si="71"/>
        <v/>
      </c>
      <c r="AD128" s="35" t="str">
        <f t="shared" si="69"/>
        <v/>
      </c>
      <c r="AJ128" s="7" t="str">
        <f t="shared" si="100"/>
        <v/>
      </c>
      <c r="AK128" s="7" t="str">
        <f t="shared" si="101"/>
        <v/>
      </c>
      <c r="AL128" s="7" t="str">
        <f t="shared" si="102"/>
        <v/>
      </c>
      <c r="AN128" s="7" t="str">
        <f t="shared" si="78"/>
        <v/>
      </c>
      <c r="AQ128" s="2">
        <v>46235</v>
      </c>
      <c r="AR128" s="3" t="str">
        <f t="shared" si="82"/>
        <v>Aug-2026</v>
      </c>
      <c r="AS128" s="7">
        <v>58</v>
      </c>
      <c r="AT128" s="7">
        <f t="shared" si="40"/>
        <v>10</v>
      </c>
      <c r="AV128" s="8">
        <f t="shared" si="55"/>
        <v>0.1</v>
      </c>
      <c r="BD128" s="7">
        <f t="shared" si="73"/>
        <v>1000</v>
      </c>
    </row>
    <row r="129" spans="2:56" ht="27.75" customHeight="1" x14ac:dyDescent="0.25">
      <c r="B129" s="34" t="str">
        <f t="shared" si="70"/>
        <v/>
      </c>
      <c r="C129" s="28" t="str">
        <f t="shared" si="66"/>
        <v/>
      </c>
      <c r="D129" s="34" t="str">
        <f t="shared" si="84"/>
        <v/>
      </c>
      <c r="E129" s="34" t="str">
        <f t="shared" si="57"/>
        <v/>
      </c>
      <c r="F129" s="34" t="str">
        <f t="shared" si="68"/>
        <v/>
      </c>
      <c r="G129" s="34" t="str">
        <f>IF(D129="","",IF(F129="YES",MROUND(ROUND(1.03*G128,0),100),IF(D129="TOTAL",SUM($G$15:G128),G128)))</f>
        <v/>
      </c>
      <c r="H129" s="34" t="str">
        <f>IF(D129="","",IF(D129="TOTAL",SUM($H$15:H128),(ROUND(G129*AK129/100,0))))</f>
        <v/>
      </c>
      <c r="I129" s="34" t="str">
        <f>IF(D129="","",IF(D129="TOTAL",SUM($I$15:I128),(ROUND(G129*AL129/100,0))))</f>
        <v/>
      </c>
      <c r="J129" s="75">
        <f t="shared" si="93"/>
        <v>0</v>
      </c>
      <c r="K129" s="75"/>
      <c r="L129" s="34" t="str">
        <f>IF(D129="","",IF(D129="TOTAL",SUM($L$15:L128),$P$4))</f>
        <v/>
      </c>
      <c r="M129" s="34" t="str">
        <f>IF(D129="","",IF(D129="TOTAL",SUM($M$15:M128),(ROUND(L129*AF129/100,0))))</f>
        <v/>
      </c>
      <c r="N129" s="34" t="str">
        <f>IF(D129="","",IF(D129="TOTAL",SUM($N$15:N128),(ROUND(L129*AG129/100,0))))</f>
        <v/>
      </c>
      <c r="O129" s="33">
        <f t="shared" si="94"/>
        <v>0</v>
      </c>
      <c r="P129" s="34" t="str">
        <f t="shared" si="95"/>
        <v/>
      </c>
      <c r="Q129" s="34" t="str">
        <f t="shared" si="96"/>
        <v/>
      </c>
      <c r="R129" s="34" t="str">
        <f t="shared" si="97"/>
        <v/>
      </c>
      <c r="S129" s="26"/>
      <c r="T129" s="33">
        <f t="shared" si="98"/>
        <v>0</v>
      </c>
      <c r="U129" s="62" t="str">
        <f>IF(D129="","",IF(D129="TOTAL",SUM($U$15:U128),IF($Z$5="REGULAR",BA129,AJ129+BF129)))</f>
        <v/>
      </c>
      <c r="V129" s="34" t="str">
        <f>IF(D129="","",IF(D129="TOTAL",SUM($V$15:V128),(ROUND(T129*AN129,0))))</f>
        <v/>
      </c>
      <c r="W129" s="26" t="str">
        <f>IF(D129="","",IF(E129="mar",$Z$2,IF(D129="TOTAL",SUM($W$15:W128),W128)))</f>
        <v/>
      </c>
      <c r="X129" s="33" t="str">
        <f>IF(D129="","",IF(D129="TOTAL",SUM($X$15:X128),(SUM(AH130:AI130))))</f>
        <v/>
      </c>
      <c r="Y129" s="33">
        <f t="shared" si="99"/>
        <v>0</v>
      </c>
      <c r="Z129" s="33">
        <f t="shared" si="92"/>
        <v>0</v>
      </c>
      <c r="AC129" s="35" t="str">
        <f t="shared" si="71"/>
        <v/>
      </c>
      <c r="AD129" s="35" t="str">
        <f t="shared" si="69"/>
        <v/>
      </c>
      <c r="AJ129" s="7" t="str">
        <f t="shared" si="100"/>
        <v/>
      </c>
      <c r="AK129" s="7" t="str">
        <f t="shared" si="101"/>
        <v/>
      </c>
      <c r="AL129" s="7" t="str">
        <f t="shared" si="102"/>
        <v/>
      </c>
      <c r="AN129" s="7" t="str">
        <f t="shared" si="78"/>
        <v/>
      </c>
      <c r="AQ129" s="2">
        <v>46266</v>
      </c>
      <c r="AR129" s="3" t="str">
        <f t="shared" si="82"/>
        <v>Sep-2026</v>
      </c>
      <c r="AS129" s="7">
        <v>58</v>
      </c>
      <c r="AT129" s="7">
        <f t="shared" si="40"/>
        <v>10</v>
      </c>
      <c r="AV129" s="8">
        <f t="shared" si="55"/>
        <v>0.1</v>
      </c>
      <c r="BD129" s="7">
        <f t="shared" si="73"/>
        <v>1000</v>
      </c>
    </row>
    <row r="130" spans="2:56" ht="27.75" customHeight="1" x14ac:dyDescent="0.25">
      <c r="B130" s="34" t="str">
        <f t="shared" si="70"/>
        <v/>
      </c>
      <c r="C130" s="28" t="str">
        <f t="shared" si="66"/>
        <v/>
      </c>
      <c r="D130" s="34" t="str">
        <f t="shared" si="84"/>
        <v/>
      </c>
      <c r="E130" s="34" t="str">
        <f t="shared" si="57"/>
        <v/>
      </c>
      <c r="F130" s="34" t="str">
        <f t="shared" si="68"/>
        <v/>
      </c>
      <c r="G130" s="34" t="str">
        <f>IF(D130="","",IF(F130="YES",MROUND(ROUND(1.03*G129,0),100),IF(D130="TOTAL",SUM($G$15:G129),G129)))</f>
        <v/>
      </c>
      <c r="H130" s="34" t="str">
        <f>IF(D130="","",IF(D130="TOTAL",SUM($H$15:H129),(ROUND(G130*AK130/100,0))))</f>
        <v/>
      </c>
      <c r="I130" s="34" t="str">
        <f>IF(D130="","",IF(D130="TOTAL",SUM($I$15:I129),(ROUND(G130*AL130/100,0))))</f>
        <v/>
      </c>
      <c r="J130" s="75">
        <f t="shared" si="93"/>
        <v>0</v>
      </c>
      <c r="K130" s="75"/>
      <c r="L130" s="34" t="str">
        <f>IF(D130="","",IF(D130="TOTAL",SUM($L$15:L129),$P$4))</f>
        <v/>
      </c>
      <c r="M130" s="34" t="str">
        <f>IF(D130="","",IF(D130="TOTAL",SUM($M$15:M129),(ROUND(L130*AF130/100,0))))</f>
        <v/>
      </c>
      <c r="N130" s="34" t="str">
        <f>IF(D130="","",IF(D130="TOTAL",SUM($N$15:N129),(ROUND(L130*AG130/100,0))))</f>
        <v/>
      </c>
      <c r="O130" s="33">
        <f t="shared" si="94"/>
        <v>0</v>
      </c>
      <c r="P130" s="34" t="str">
        <f t="shared" si="95"/>
        <v/>
      </c>
      <c r="Q130" s="34" t="str">
        <f t="shared" si="96"/>
        <v/>
      </c>
      <c r="R130" s="34" t="str">
        <f t="shared" si="97"/>
        <v/>
      </c>
      <c r="S130" s="26"/>
      <c r="T130" s="33">
        <f t="shared" si="98"/>
        <v>0</v>
      </c>
      <c r="U130" s="62" t="str">
        <f>IF(D130="","",IF(D130="TOTAL",SUM($U$15:U129),IF($Z$5="REGULAR",BA130,AJ130+BF130)))</f>
        <v/>
      </c>
      <c r="V130" s="34" t="str">
        <f>IF(D130="","",IF(D130="TOTAL",SUM($V$15:V129),(ROUND(T130*AN130,0))))</f>
        <v/>
      </c>
      <c r="W130" s="26" t="str">
        <f>IF(D130="","",IF(E130="mar",$Z$2,IF(D130="TOTAL",SUM($W$15:W129),W129)))</f>
        <v/>
      </c>
      <c r="X130" s="33" t="str">
        <f>IF(D130="","",IF(D130="TOTAL",SUM($X$15:X129),(SUM(AH131:AI131))))</f>
        <v/>
      </c>
      <c r="Y130" s="33">
        <f t="shared" si="99"/>
        <v>0</v>
      </c>
      <c r="Z130" s="33">
        <f t="shared" si="92"/>
        <v>0</v>
      </c>
      <c r="AC130" s="35" t="str">
        <f t="shared" si="71"/>
        <v/>
      </c>
      <c r="AD130" s="35" t="str">
        <f t="shared" si="69"/>
        <v/>
      </c>
      <c r="AJ130" s="7" t="str">
        <f t="shared" si="100"/>
        <v/>
      </c>
      <c r="AK130" s="7" t="str">
        <f t="shared" si="101"/>
        <v/>
      </c>
      <c r="AL130" s="7" t="str">
        <f t="shared" si="102"/>
        <v/>
      </c>
      <c r="AN130" s="7" t="str">
        <f t="shared" si="78"/>
        <v/>
      </c>
      <c r="AQ130" s="2">
        <v>46296</v>
      </c>
      <c r="AR130" s="3" t="str">
        <f t="shared" si="82"/>
        <v>Oct-2026</v>
      </c>
      <c r="AS130" s="7">
        <v>58</v>
      </c>
      <c r="AT130" s="7">
        <f t="shared" si="40"/>
        <v>10</v>
      </c>
      <c r="AV130" s="8">
        <f t="shared" si="55"/>
        <v>0.1</v>
      </c>
      <c r="BD130" s="7">
        <f t="shared" si="73"/>
        <v>1000</v>
      </c>
    </row>
    <row r="131" spans="2:56" ht="27.75" customHeight="1" x14ac:dyDescent="0.25">
      <c r="B131" s="34" t="str">
        <f t="shared" si="70"/>
        <v/>
      </c>
      <c r="C131" s="28" t="str">
        <f t="shared" si="66"/>
        <v/>
      </c>
      <c r="D131" s="34" t="str">
        <f t="shared" si="84"/>
        <v/>
      </c>
      <c r="E131" s="34" t="str">
        <f t="shared" si="57"/>
        <v/>
      </c>
      <c r="F131" s="34" t="str">
        <f t="shared" si="68"/>
        <v/>
      </c>
      <c r="G131" s="34" t="str">
        <f>IF(D131="","",IF(F131="YES",MROUND(ROUND(1.03*G130,0),100),IF(D131="TOTAL",SUM($G$15:G130),G130)))</f>
        <v/>
      </c>
      <c r="H131" s="34" t="str">
        <f>IF(D131="","",IF(D131="TOTAL",SUM($H$15:H130),(ROUND(G131*AK131/100,0))))</f>
        <v/>
      </c>
      <c r="I131" s="34" t="str">
        <f>IF(D131="","",IF(D131="TOTAL",SUM($I$15:I130),(ROUND(G131*AL131/100,0))))</f>
        <v/>
      </c>
      <c r="J131" s="75">
        <f t="shared" si="93"/>
        <v>0</v>
      </c>
      <c r="K131" s="75"/>
      <c r="L131" s="34" t="str">
        <f>IF(D131="","",IF(D131="TOTAL",SUM($L$15:L130),$P$4))</f>
        <v/>
      </c>
      <c r="M131" s="34" t="str">
        <f>IF(D131="","",IF(D131="TOTAL",SUM($M$15:M130),(ROUND(L131*AF131/100,0))))</f>
        <v/>
      </c>
      <c r="N131" s="34" t="str">
        <f>IF(D131="","",IF(D131="TOTAL",SUM($N$15:N130),(ROUND(L131*AG131/100,0))))</f>
        <v/>
      </c>
      <c r="O131" s="33">
        <f t="shared" si="94"/>
        <v>0</v>
      </c>
      <c r="P131" s="34" t="str">
        <f t="shared" si="95"/>
        <v/>
      </c>
      <c r="Q131" s="34" t="str">
        <f t="shared" si="96"/>
        <v/>
      </c>
      <c r="R131" s="34" t="str">
        <f t="shared" si="97"/>
        <v/>
      </c>
      <c r="S131" s="26"/>
      <c r="T131" s="33">
        <f t="shared" si="98"/>
        <v>0</v>
      </c>
      <c r="U131" s="62" t="str">
        <f>IF(D131="","",IF(D131="TOTAL",SUM($U$15:U130),IF($Z$5="REGULAR",BA131,AJ131+BF131)))</f>
        <v/>
      </c>
      <c r="V131" s="34" t="str">
        <f>IF(D131="","",IF(D131="TOTAL",SUM($V$15:V130),(ROUND(T131*AN131,0))))</f>
        <v/>
      </c>
      <c r="W131" s="26" t="str">
        <f>IF(D131="","",IF(E131="mar",$Z$2,IF(D131="TOTAL",SUM($W$15:W130),W130)))</f>
        <v/>
      </c>
      <c r="X131" s="33" t="str">
        <f>IF(D131="","",IF(D131="TOTAL",SUM($X$15:X130),(SUM(AH132:AI132))))</f>
        <v/>
      </c>
      <c r="Y131" s="33">
        <f t="shared" si="99"/>
        <v>0</v>
      </c>
      <c r="Z131" s="33">
        <f t="shared" si="92"/>
        <v>0</v>
      </c>
      <c r="AC131" s="35" t="str">
        <f t="shared" si="71"/>
        <v/>
      </c>
      <c r="AD131" s="35" t="str">
        <f t="shared" si="69"/>
        <v/>
      </c>
      <c r="AJ131" s="7" t="str">
        <f t="shared" si="100"/>
        <v/>
      </c>
      <c r="AK131" s="7" t="str">
        <f t="shared" si="101"/>
        <v/>
      </c>
      <c r="AL131" s="7" t="str">
        <f t="shared" si="102"/>
        <v/>
      </c>
      <c r="AN131" s="7" t="str">
        <f t="shared" si="78"/>
        <v/>
      </c>
      <c r="AQ131" s="2">
        <v>46327</v>
      </c>
      <c r="AR131" s="3" t="str">
        <f t="shared" si="82"/>
        <v>Nov-2026</v>
      </c>
      <c r="AS131" s="7">
        <v>58</v>
      </c>
      <c r="AT131" s="7">
        <f t="shared" si="40"/>
        <v>10</v>
      </c>
      <c r="AV131" s="8">
        <f t="shared" si="55"/>
        <v>0.1</v>
      </c>
      <c r="BD131" s="7">
        <f t="shared" si="73"/>
        <v>1000</v>
      </c>
    </row>
    <row r="132" spans="2:56" ht="27.75" customHeight="1" x14ac:dyDescent="0.25">
      <c r="B132" s="34" t="str">
        <f t="shared" si="70"/>
        <v/>
      </c>
      <c r="C132" s="28" t="str">
        <f t="shared" si="66"/>
        <v/>
      </c>
      <c r="D132" s="34" t="str">
        <f t="shared" si="84"/>
        <v/>
      </c>
      <c r="E132" s="34" t="str">
        <f t="shared" si="57"/>
        <v/>
      </c>
      <c r="F132" s="34" t="str">
        <f t="shared" si="68"/>
        <v/>
      </c>
      <c r="G132" s="34" t="str">
        <f>IF(D132="","",IF(F132="YES",MROUND(ROUND(1.03*G131,0),100),IF(D132="TOTAL",SUM($G$15:G131),G131)))</f>
        <v/>
      </c>
      <c r="H132" s="34" t="str">
        <f>IF(D132="","",IF(D132="TOTAL",SUM($H$15:H131),(ROUND(G132*AK132/100,0))))</f>
        <v/>
      </c>
      <c r="I132" s="34" t="str">
        <f>IF(D132="","",IF(D132="TOTAL",SUM($I$15:I131),(ROUND(G132*AL132/100,0))))</f>
        <v/>
      </c>
      <c r="J132" s="75">
        <f t="shared" si="93"/>
        <v>0</v>
      </c>
      <c r="K132" s="75"/>
      <c r="L132" s="34" t="str">
        <f>IF(D132="","",IF(D132="TOTAL",SUM($L$15:L131),$P$4))</f>
        <v/>
      </c>
      <c r="M132" s="34" t="str">
        <f>IF(D132="","",IF(D132="TOTAL",SUM($M$15:M131),(ROUND(L132*AF132/100,0))))</f>
        <v/>
      </c>
      <c r="N132" s="34" t="str">
        <f>IF(D132="","",IF(D132="TOTAL",SUM($N$15:N131),(ROUND(L132*AG132/100,0))))</f>
        <v/>
      </c>
      <c r="O132" s="33">
        <f t="shared" si="94"/>
        <v>0</v>
      </c>
      <c r="P132" s="34" t="str">
        <f t="shared" si="95"/>
        <v/>
      </c>
      <c r="Q132" s="34" t="str">
        <f t="shared" si="96"/>
        <v/>
      </c>
      <c r="R132" s="34" t="str">
        <f t="shared" si="97"/>
        <v/>
      </c>
      <c r="S132" s="26"/>
      <c r="T132" s="33">
        <f t="shared" si="98"/>
        <v>0</v>
      </c>
      <c r="U132" s="62" t="str">
        <f>IF(D132="","",IF(D132="TOTAL",SUM($U$15:U131),IF($Z$5="REGULAR",BA132,AJ132+BF132)))</f>
        <v/>
      </c>
      <c r="V132" s="34" t="str">
        <f>IF(D132="","",IF(D132="TOTAL",SUM($V$15:V131),(ROUND(T132*AN132,0))))</f>
        <v/>
      </c>
      <c r="W132" s="26" t="str">
        <f>IF(D132="","",IF(E132="mar",$Z$2,IF(D132="TOTAL",SUM($W$15:W131),W131)))</f>
        <v/>
      </c>
      <c r="X132" s="33" t="str">
        <f>IF(D132="","",IF(D132="TOTAL",SUM($X$15:X131),(SUM(AH133:AI133))))</f>
        <v/>
      </c>
      <c r="Y132" s="33">
        <f t="shared" si="99"/>
        <v>0</v>
      </c>
      <c r="Z132" s="33">
        <f t="shared" si="92"/>
        <v>0</v>
      </c>
      <c r="AC132" s="35" t="str">
        <f t="shared" si="71"/>
        <v/>
      </c>
      <c r="AD132" s="35" t="str">
        <f t="shared" si="69"/>
        <v/>
      </c>
      <c r="AJ132" s="7" t="str">
        <f t="shared" si="100"/>
        <v/>
      </c>
      <c r="AK132" s="7" t="str">
        <f t="shared" si="101"/>
        <v/>
      </c>
      <c r="AL132" s="7" t="str">
        <f t="shared" si="102"/>
        <v/>
      </c>
      <c r="AN132" s="7" t="str">
        <f t="shared" si="78"/>
        <v/>
      </c>
      <c r="AQ132" s="2">
        <v>46357</v>
      </c>
      <c r="AR132" s="3" t="str">
        <f t="shared" si="82"/>
        <v>Dec-2026</v>
      </c>
      <c r="AS132" s="7">
        <v>58</v>
      </c>
      <c r="AT132" s="7">
        <f t="shared" si="40"/>
        <v>10</v>
      </c>
      <c r="AV132" s="8">
        <f t="shared" si="55"/>
        <v>0.1</v>
      </c>
      <c r="BD132" s="7">
        <f t="shared" si="73"/>
        <v>1000</v>
      </c>
    </row>
    <row r="133" spans="2:56" ht="27.75" customHeight="1" x14ac:dyDescent="0.25">
      <c r="B133" s="34" t="str">
        <f t="shared" si="70"/>
        <v/>
      </c>
      <c r="C133" s="28" t="str">
        <f t="shared" si="66"/>
        <v/>
      </c>
      <c r="D133" s="34" t="str">
        <f t="shared" si="84"/>
        <v/>
      </c>
      <c r="E133" s="34" t="str">
        <f t="shared" si="57"/>
        <v/>
      </c>
      <c r="F133" s="34" t="str">
        <f t="shared" si="68"/>
        <v/>
      </c>
      <c r="G133" s="34" t="str">
        <f>IF(D133="","",IF(F133="YES",MROUND(ROUND(1.03*G132,0),100),IF(D133="TOTAL",SUM($G$15:G132),G132)))</f>
        <v/>
      </c>
      <c r="H133" s="34" t="str">
        <f>IF(D133="","",IF(D133="TOTAL",SUM($H$15:H132),(ROUND(G133*AK133/100,0))))</f>
        <v/>
      </c>
      <c r="I133" s="34" t="str">
        <f>IF(D133="","",IF(D133="TOTAL",SUM($I$15:I132),(ROUND(G133*AL133/100,0))))</f>
        <v/>
      </c>
      <c r="J133" s="75">
        <f t="shared" si="93"/>
        <v>0</v>
      </c>
      <c r="K133" s="75"/>
      <c r="L133" s="34" t="str">
        <f>IF(D133="","",IF(D133="TOTAL",SUM($L$15:L132),$P$4))</f>
        <v/>
      </c>
      <c r="M133" s="34" t="str">
        <f>IF(D133="","",IF(D133="TOTAL",SUM($M$15:M132),(ROUND(L133*AF133/100,0))))</f>
        <v/>
      </c>
      <c r="N133" s="34" t="str">
        <f>IF(D133="","",IF(D133="TOTAL",SUM($N$15:N132),(ROUND(L133*AG133/100,0))))</f>
        <v/>
      </c>
      <c r="O133" s="33">
        <f t="shared" si="94"/>
        <v>0</v>
      </c>
      <c r="P133" s="34" t="str">
        <f t="shared" si="95"/>
        <v/>
      </c>
      <c r="Q133" s="34" t="str">
        <f t="shared" si="96"/>
        <v/>
      </c>
      <c r="R133" s="34" t="str">
        <f t="shared" si="97"/>
        <v/>
      </c>
      <c r="S133" s="26"/>
      <c r="T133" s="33">
        <f t="shared" si="98"/>
        <v>0</v>
      </c>
      <c r="U133" s="62" t="str">
        <f>IF(D133="","",IF(D133="TOTAL",SUM($U$15:U132),IF($Z$5="REGULAR",BA133,AJ133+BF133)))</f>
        <v/>
      </c>
      <c r="V133" s="34" t="str">
        <f>IF(D133="","",IF(D133="TOTAL",SUM($V$15:V132),(ROUND(T133*AN133,0))))</f>
        <v/>
      </c>
      <c r="W133" s="26" t="str">
        <f>IF(D133="","",IF(E133="mar",$Z$2,IF(D133="TOTAL",SUM($W$15:W132),W132)))</f>
        <v/>
      </c>
      <c r="X133" s="33" t="str">
        <f>IF(D133="","",IF(D133="TOTAL",SUM($X$15:X132),(SUM(AH134:AI134))))</f>
        <v/>
      </c>
      <c r="Y133" s="33">
        <f t="shared" si="99"/>
        <v>0</v>
      </c>
      <c r="Z133" s="33">
        <f t="shared" si="92"/>
        <v>0</v>
      </c>
      <c r="AC133" s="35" t="str">
        <f t="shared" si="71"/>
        <v/>
      </c>
      <c r="AD133" s="35" t="str">
        <f t="shared" si="69"/>
        <v/>
      </c>
      <c r="AJ133" s="7" t="str">
        <f t="shared" si="100"/>
        <v/>
      </c>
      <c r="AK133" s="7" t="str">
        <f t="shared" si="101"/>
        <v/>
      </c>
      <c r="AL133" s="7" t="str">
        <f t="shared" si="102"/>
        <v/>
      </c>
      <c r="AN133" s="7" t="str">
        <f t="shared" si="78"/>
        <v/>
      </c>
      <c r="AQ133" s="2">
        <v>46388</v>
      </c>
      <c r="AR133" s="3" t="str">
        <f t="shared" ref="AR133" si="103">TEXT(AQ133,"mmm-yyyy")</f>
        <v>Jan-2027</v>
      </c>
      <c r="AS133" s="7">
        <v>59</v>
      </c>
      <c r="AT133" s="7">
        <f t="shared" si="40"/>
        <v>10</v>
      </c>
      <c r="AV133" s="8">
        <f t="shared" si="55"/>
        <v>0.1</v>
      </c>
      <c r="BD133" s="7">
        <f t="shared" si="73"/>
        <v>1000</v>
      </c>
    </row>
    <row r="134" spans="2:56" ht="27.75" customHeight="1" x14ac:dyDescent="0.25">
      <c r="B134" s="34" t="str">
        <f t="shared" si="70"/>
        <v/>
      </c>
      <c r="C134" s="28" t="str">
        <f t="shared" si="66"/>
        <v/>
      </c>
      <c r="D134" s="34" t="str">
        <f t="shared" si="84"/>
        <v/>
      </c>
      <c r="E134" s="34" t="str">
        <f t="shared" si="57"/>
        <v/>
      </c>
      <c r="F134" s="34" t="str">
        <f t="shared" si="68"/>
        <v/>
      </c>
      <c r="G134" s="34" t="str">
        <f>IF(D134="","",IF(F134="YES",MROUND(ROUND(1.03*G133,0),100),IF(D134="TOTAL",SUM($G$15:G133),G133)))</f>
        <v/>
      </c>
      <c r="H134" s="34" t="str">
        <f>IF(D134="","",IF(D134="TOTAL",SUM($H$15:H133),(ROUND(G134*AK134/100,0))))</f>
        <v/>
      </c>
      <c r="I134" s="34" t="str">
        <f>IF(D134="","",IF(D134="TOTAL",SUM($I$15:I133),(ROUND(G134*AL134/100,0))))</f>
        <v/>
      </c>
      <c r="J134" s="75">
        <f t="shared" si="93"/>
        <v>0</v>
      </c>
      <c r="K134" s="75"/>
      <c r="L134" s="34" t="str">
        <f>IF(D134="","",IF(D134="TOTAL",SUM($L$15:L133),$P$4))</f>
        <v/>
      </c>
      <c r="M134" s="34" t="str">
        <f>IF(D134="","",IF(D134="TOTAL",SUM($M$15:M133),(ROUND(L134*AF134/100,0))))</f>
        <v/>
      </c>
      <c r="N134" s="34" t="str">
        <f>IF(D134="","",IF(D134="TOTAL",SUM($N$15:N133),(ROUND(L134*AG134/100,0))))</f>
        <v/>
      </c>
      <c r="O134" s="33">
        <f t="shared" si="94"/>
        <v>0</v>
      </c>
      <c r="P134" s="34" t="str">
        <f t="shared" si="95"/>
        <v/>
      </c>
      <c r="Q134" s="34" t="str">
        <f t="shared" si="96"/>
        <v/>
      </c>
      <c r="R134" s="34" t="str">
        <f t="shared" si="97"/>
        <v/>
      </c>
      <c r="S134" s="26"/>
      <c r="T134" s="33">
        <f t="shared" si="98"/>
        <v>0</v>
      </c>
      <c r="U134" s="62" t="str">
        <f>IF(D134="","",IF(D134="TOTAL",SUM($U$15:U133),IF($Z$5="REGULAR",BA134,AJ134+BF134)))</f>
        <v/>
      </c>
      <c r="V134" s="34" t="str">
        <f>IF(D134="","",IF(D134="TOTAL",SUM($V$15:V133),(ROUND(T134*AN134,0))))</f>
        <v/>
      </c>
      <c r="W134" s="26" t="str">
        <f>IF(D134="","",IF(E134="mar",$Z$2,IF(D134="TOTAL",SUM($W$15:W133),W133)))</f>
        <v/>
      </c>
      <c r="X134" s="33" t="str">
        <f>IF(D134="","",IF(D134="TOTAL",SUM($X$15:X133),(SUM(AH135:AI135))))</f>
        <v/>
      </c>
      <c r="Y134" s="33">
        <f t="shared" si="99"/>
        <v>0</v>
      </c>
      <c r="Z134" s="33">
        <f t="shared" si="92"/>
        <v>0</v>
      </c>
      <c r="AC134" s="35" t="str">
        <f t="shared" si="71"/>
        <v/>
      </c>
      <c r="AD134" s="35" t="str">
        <f t="shared" si="69"/>
        <v/>
      </c>
      <c r="AJ134" s="7" t="str">
        <f t="shared" si="100"/>
        <v/>
      </c>
      <c r="AK134" s="7" t="str">
        <f t="shared" si="101"/>
        <v/>
      </c>
      <c r="AL134" s="7" t="str">
        <f t="shared" si="102"/>
        <v/>
      </c>
      <c r="AN134" s="7" t="str">
        <f t="shared" si="78"/>
        <v/>
      </c>
      <c r="BD134" s="7">
        <f t="shared" si="73"/>
        <v>1000</v>
      </c>
    </row>
    <row r="135" spans="2:56" ht="27.75" customHeight="1" x14ac:dyDescent="0.25">
      <c r="B135" s="34" t="str">
        <f t="shared" si="70"/>
        <v/>
      </c>
      <c r="C135" s="28" t="str">
        <f t="shared" si="66"/>
        <v/>
      </c>
      <c r="D135" s="34" t="str">
        <f t="shared" si="84"/>
        <v/>
      </c>
      <c r="G135" s="34" t="str">
        <f>IF(D135="","",IF(F135="YES",MROUND(ROUND(1.03*G134,0),100),IF(D135="TOTAL",SUM($G$15:G134),G134)))</f>
        <v/>
      </c>
      <c r="H135" s="34" t="str">
        <f>IF(D135="","",IF(D135="TOTAL",SUM($H$15:H134),(ROUND(G135*AK135/100,0))))</f>
        <v/>
      </c>
      <c r="I135" s="34" t="str">
        <f>IF(D135="","",IF(D135="TOTAL",SUM($I$15:I134),(ROUND(G135*AL135/100,0))))</f>
        <v/>
      </c>
      <c r="J135" s="75">
        <f t="shared" ref="J135:J136" si="104">SUM(G135:I135)</f>
        <v>0</v>
      </c>
      <c r="K135" s="75"/>
      <c r="L135" s="34" t="str">
        <f>IF(D135="","",IF(D135="TOTAL",SUM($L$15:L134),$P$4))</f>
        <v/>
      </c>
      <c r="M135" s="34" t="str">
        <f>IF(D135="","",IF(D135="TOTAL",SUM($M$15:M134),(ROUND(L135*AF135/100,0))))</f>
        <v/>
      </c>
      <c r="N135" s="34" t="str">
        <f>IF(D135="","",IF(D135="TOTAL",SUM($N$15:N134),(ROUND(L135*AG135/100,0))))</f>
        <v/>
      </c>
      <c r="O135" s="33">
        <f t="shared" ref="O135" si="105">IFERROR(SUM(L135:N135),"")</f>
        <v>0</v>
      </c>
      <c r="P135" s="34" t="str">
        <f t="shared" ref="P135" si="106">IFERROR(MIN(G135-L135),"")</f>
        <v/>
      </c>
      <c r="Q135" s="34" t="str">
        <f t="shared" ref="Q135" si="107">IFERROR(MIN(H135-M135),"")</f>
        <v/>
      </c>
      <c r="R135" s="34" t="str">
        <f t="shared" ref="R135" si="108">IFERROR(MIN(I135-N135),"")</f>
        <v/>
      </c>
      <c r="S135" s="26"/>
      <c r="T135" s="33">
        <f t="shared" ref="T135" si="109">IFERROR(SUM(P135:S135),"")</f>
        <v>0</v>
      </c>
      <c r="U135" s="62" t="str">
        <f>IF(D135="","",IF(D135="TOTAL",SUM($U$15:U134),IF($Z$5="REGULAR",BA135,AJ135+BF135)))</f>
        <v/>
      </c>
      <c r="V135" s="34" t="str">
        <f>IF(D135="","",IF(D135="TOTAL",SUM($V$15:V134),(ROUND(T135*AN135,0))))</f>
        <v/>
      </c>
      <c r="W135" s="26" t="str">
        <f>IF(D135="","",IF(E135="mar",$Z$2,IF(D135="TOTAL",SUM($W$15:W134),W134)))</f>
        <v/>
      </c>
      <c r="X135" s="33" t="str">
        <f>IF(D135="","",IF(D135="TOTAL",SUM($X$15:X134),(SUM(AH136:AI136))))</f>
        <v/>
      </c>
      <c r="Y135" s="33">
        <f t="shared" ref="Y135" si="110">IFERROR(SUM(U135:X135),"")</f>
        <v>0</v>
      </c>
      <c r="Z135" s="33">
        <f t="shared" si="92"/>
        <v>0</v>
      </c>
      <c r="AC135" s="35" t="str">
        <f t="shared" si="71"/>
        <v/>
      </c>
      <c r="AD135" s="35" t="str">
        <f t="shared" si="69"/>
        <v/>
      </c>
      <c r="BD135" s="7">
        <f t="shared" si="73"/>
        <v>1000</v>
      </c>
    </row>
    <row r="136" spans="2:56" ht="27.75" hidden="1" customHeight="1" x14ac:dyDescent="0.25">
      <c r="C136" s="28" t="str">
        <f t="shared" si="66"/>
        <v/>
      </c>
      <c r="G136" s="34" t="str">
        <f>IF(D136="","",IF(F136="YES",MROUND(ROUND(1.03*G135,0),100),IF(D136="TOTAL",SUM($G$15:G135),G135)))</f>
        <v/>
      </c>
      <c r="H136" s="34" t="str">
        <f>IF(D136="","",IF(D136="TOTAL",SUM($H$15:H135),(ROUND(G136*AK136/100,0))))</f>
        <v/>
      </c>
      <c r="I136" s="34" t="str">
        <f>IF(D136="","",IF(D136="TOTAL",SUM($I$15:I135),(ROUND(G136*AL136/100,0))))</f>
        <v/>
      </c>
      <c r="J136" s="75">
        <f t="shared" si="104"/>
        <v>0</v>
      </c>
      <c r="K136" s="75"/>
      <c r="L136" s="34" t="str">
        <f>IF(D136="","",IF(D136="TOTAL",SUM($L$15:L135),$P$4))</f>
        <v/>
      </c>
    </row>
    <row r="137" spans="2:56" ht="27.75" hidden="1" customHeight="1" x14ac:dyDescent="0.25">
      <c r="C137" s="28" t="str">
        <f t="shared" si="66"/>
        <v/>
      </c>
      <c r="G137" s="34" t="str">
        <f>IF(D137="","",IF(F137="YES",MROUND(ROUND(1.03*G136,0),100),IF(D137="TOTAL",SUM($G$15:G136),G136)))</f>
        <v/>
      </c>
      <c r="H137" s="34" t="str">
        <f>IF(D137="","",IF(D137="TOTAL",SUM($H$15:H136),(ROUND(G137*AK137/100,0))))</f>
        <v/>
      </c>
      <c r="I137" s="34" t="str">
        <f>IF(D137="","",IF(D137="TOTAL",SUM($I$15:I136),(ROUND(G137*AL137/100,0))))</f>
        <v/>
      </c>
      <c r="J137" s="75">
        <f t="shared" ref="J137" si="111">SUM(G137:I137)</f>
        <v>0</v>
      </c>
      <c r="K137" s="75"/>
      <c r="L137" s="34" t="str">
        <f>IF(D137="","",IF(D137="TOTAL",SUM($L$15:L136),$P$4))</f>
        <v/>
      </c>
    </row>
    <row r="138" spans="2:56" ht="27.75" hidden="1" customHeight="1" x14ac:dyDescent="0.25">
      <c r="C138" s="28" t="str">
        <f t="shared" si="66"/>
        <v/>
      </c>
    </row>
    <row r="139" spans="2:56" ht="27.75" hidden="1" customHeight="1" x14ac:dyDescent="0.25">
      <c r="C139" s="28" t="str">
        <f t="shared" si="66"/>
        <v/>
      </c>
    </row>
    <row r="140" spans="2:56" ht="27.75" hidden="1" customHeight="1" x14ac:dyDescent="0.25">
      <c r="C140" s="28" t="str">
        <f t="shared" si="66"/>
        <v/>
      </c>
    </row>
    <row r="141" spans="2:56" ht="15" hidden="1" customHeight="1" x14ac:dyDescent="0.25">
      <c r="C141" s="28" t="str">
        <f t="shared" si="66"/>
        <v/>
      </c>
    </row>
    <row r="142" spans="2:56" ht="15" hidden="1" customHeight="1" x14ac:dyDescent="0.25">
      <c r="C142" s="28" t="str">
        <f t="shared" si="66"/>
        <v/>
      </c>
    </row>
    <row r="143" spans="2:56" ht="15" hidden="1" customHeight="1" x14ac:dyDescent="0.25">
      <c r="C143" s="28" t="str">
        <f t="shared" si="66"/>
        <v/>
      </c>
    </row>
    <row r="144" spans="2:56" ht="15" hidden="1" customHeight="1" x14ac:dyDescent="0.25">
      <c r="C144" s="28" t="str">
        <f t="shared" si="66"/>
        <v/>
      </c>
    </row>
    <row r="145" spans="3:3" ht="15" hidden="1" customHeight="1" x14ac:dyDescent="0.25">
      <c r="C145" s="28" t="str">
        <f t="shared" ref="C145:C147" si="112">IFERROR(IF(AC145="","",IF(DATE(YEAR(AC145),MONTH(AC145),DAY(AC145))=DATE(YEAR($O$7),MONTH($O$7)+1,DAY($O$7)),"TOTAL",IF(AC145&gt;$O$7,"",AC145))),"")</f>
        <v/>
      </c>
    </row>
    <row r="146" spans="3:3" ht="15" hidden="1" customHeight="1" x14ac:dyDescent="0.25">
      <c r="C146" s="28" t="str">
        <f t="shared" si="112"/>
        <v/>
      </c>
    </row>
    <row r="147" spans="3:3" ht="15" hidden="1" customHeight="1" x14ac:dyDescent="0.25">
      <c r="C147" s="28" t="str">
        <f t="shared" si="112"/>
        <v/>
      </c>
    </row>
  </sheetData>
  <sheetProtection algorithmName="SHA-512" hashValue="AkDFyVRhrIMD6em65pfGMvr9uKmMic4moz21FDQYe9Tm4c+M1K3QAIJtassjr+CTApAMMevTEYIPVaxbkmXKUw==" saltValue="1PCaSegTs3Or/S5qCQkSsg==" spinCount="100000" sheet="1" formatCells="0"/>
  <dataConsolidate/>
  <mergeCells count="176">
    <mergeCell ref="AQ2:AS2"/>
    <mergeCell ref="B3:I3"/>
    <mergeCell ref="J3:N3"/>
    <mergeCell ref="O3:P3"/>
    <mergeCell ref="Q3:T3"/>
    <mergeCell ref="U3:X3"/>
    <mergeCell ref="Y3:Z3"/>
    <mergeCell ref="B1:L1"/>
    <mergeCell ref="M1:Z1"/>
    <mergeCell ref="B2:I2"/>
    <mergeCell ref="J2:T2"/>
    <mergeCell ref="AE2:AG2"/>
    <mergeCell ref="U2:W2"/>
    <mergeCell ref="B4:I4"/>
    <mergeCell ref="M4:O4"/>
    <mergeCell ref="P4:Q4"/>
    <mergeCell ref="R4:V4"/>
    <mergeCell ref="X4:Y4"/>
    <mergeCell ref="B5:I5"/>
    <mergeCell ref="J5:K5"/>
    <mergeCell ref="M5:O5"/>
    <mergeCell ref="P5:Q5"/>
    <mergeCell ref="R5:V5"/>
    <mergeCell ref="B12:H12"/>
    <mergeCell ref="I12:N12"/>
    <mergeCell ref="O12:Q12"/>
    <mergeCell ref="R12:U12"/>
    <mergeCell ref="V12:X12"/>
    <mergeCell ref="Y12:Z12"/>
    <mergeCell ref="X5:Y5"/>
    <mergeCell ref="B7:D7"/>
    <mergeCell ref="G7:H7"/>
    <mergeCell ref="B9:Z9"/>
    <mergeCell ref="B10:Z10"/>
    <mergeCell ref="B11:H11"/>
    <mergeCell ref="I11:L11"/>
    <mergeCell ref="M11:O11"/>
    <mergeCell ref="P11:Q11"/>
    <mergeCell ref="S11:T11"/>
    <mergeCell ref="B6:Q6"/>
    <mergeCell ref="R6:V6"/>
    <mergeCell ref="X6:Z6"/>
    <mergeCell ref="P13:T13"/>
    <mergeCell ref="U13:X13"/>
    <mergeCell ref="Y13:Y14"/>
    <mergeCell ref="Z13:Z14"/>
    <mergeCell ref="J14:K14"/>
    <mergeCell ref="J15:K15"/>
    <mergeCell ref="B13:B14"/>
    <mergeCell ref="C13:C14"/>
    <mergeCell ref="D13:D14"/>
    <mergeCell ref="E13:E14"/>
    <mergeCell ref="G13:K13"/>
    <mergeCell ref="L13:O13"/>
    <mergeCell ref="J22:K22"/>
    <mergeCell ref="J23:K23"/>
    <mergeCell ref="J24:K24"/>
    <mergeCell ref="J25:K25"/>
    <mergeCell ref="J26:K26"/>
    <mergeCell ref="J27:K27"/>
    <mergeCell ref="J16:K16"/>
    <mergeCell ref="J17:K17"/>
    <mergeCell ref="J18:K18"/>
    <mergeCell ref="J19:K19"/>
    <mergeCell ref="J20:K20"/>
    <mergeCell ref="J21:K21"/>
    <mergeCell ref="J34:K34"/>
    <mergeCell ref="J35:K35"/>
    <mergeCell ref="J36:K36"/>
    <mergeCell ref="J37:K37"/>
    <mergeCell ref="J38:K38"/>
    <mergeCell ref="J39:K39"/>
    <mergeCell ref="J28:K28"/>
    <mergeCell ref="J29:K29"/>
    <mergeCell ref="J30:K30"/>
    <mergeCell ref="J31:K31"/>
    <mergeCell ref="J32:K32"/>
    <mergeCell ref="J33:K33"/>
    <mergeCell ref="J46:K46"/>
    <mergeCell ref="J47:K47"/>
    <mergeCell ref="J48:K48"/>
    <mergeCell ref="J49:K49"/>
    <mergeCell ref="J50:K50"/>
    <mergeCell ref="J51:K51"/>
    <mergeCell ref="J40:K40"/>
    <mergeCell ref="J41:K41"/>
    <mergeCell ref="J42:K42"/>
    <mergeCell ref="J43:K43"/>
    <mergeCell ref="J44:K44"/>
    <mergeCell ref="J45:K45"/>
    <mergeCell ref="J58:K58"/>
    <mergeCell ref="J59:K59"/>
    <mergeCell ref="J60:K60"/>
    <mergeCell ref="J61:K61"/>
    <mergeCell ref="J62:K62"/>
    <mergeCell ref="J63:K63"/>
    <mergeCell ref="J52:K52"/>
    <mergeCell ref="J53:K53"/>
    <mergeCell ref="J54:K54"/>
    <mergeCell ref="J55:K55"/>
    <mergeCell ref="J56:K56"/>
    <mergeCell ref="J57:K57"/>
    <mergeCell ref="J70:K70"/>
    <mergeCell ref="J71:K71"/>
    <mergeCell ref="J72:K72"/>
    <mergeCell ref="J73:K73"/>
    <mergeCell ref="J74:K74"/>
    <mergeCell ref="J75:K75"/>
    <mergeCell ref="J64:K64"/>
    <mergeCell ref="J65:K65"/>
    <mergeCell ref="J66:K66"/>
    <mergeCell ref="J67:K67"/>
    <mergeCell ref="J68:K68"/>
    <mergeCell ref="J69:K69"/>
    <mergeCell ref="J82:K82"/>
    <mergeCell ref="J83:K83"/>
    <mergeCell ref="J84:K84"/>
    <mergeCell ref="J85:K85"/>
    <mergeCell ref="J86:K86"/>
    <mergeCell ref="J87:K87"/>
    <mergeCell ref="J76:K76"/>
    <mergeCell ref="J77:K77"/>
    <mergeCell ref="J78:K78"/>
    <mergeCell ref="J79:K79"/>
    <mergeCell ref="J80:K80"/>
    <mergeCell ref="J81:K81"/>
    <mergeCell ref="J94:K94"/>
    <mergeCell ref="J95:K95"/>
    <mergeCell ref="J96:K96"/>
    <mergeCell ref="J97:K97"/>
    <mergeCell ref="J98:K98"/>
    <mergeCell ref="J99:K99"/>
    <mergeCell ref="J88:K88"/>
    <mergeCell ref="J89:K89"/>
    <mergeCell ref="J90:K90"/>
    <mergeCell ref="J91:K91"/>
    <mergeCell ref="J92:K92"/>
    <mergeCell ref="J93:K93"/>
    <mergeCell ref="J106:K106"/>
    <mergeCell ref="J107:K107"/>
    <mergeCell ref="J108:K108"/>
    <mergeCell ref="J109:K109"/>
    <mergeCell ref="J110:K110"/>
    <mergeCell ref="J111:K111"/>
    <mergeCell ref="J100:K100"/>
    <mergeCell ref="J101:K101"/>
    <mergeCell ref="J102:K102"/>
    <mergeCell ref="J103:K103"/>
    <mergeCell ref="J104:K104"/>
    <mergeCell ref="J105:K105"/>
    <mergeCell ref="J118:K118"/>
    <mergeCell ref="J119:K119"/>
    <mergeCell ref="J120:K120"/>
    <mergeCell ref="J121:K121"/>
    <mergeCell ref="J122:K122"/>
    <mergeCell ref="J123:K123"/>
    <mergeCell ref="J112:K112"/>
    <mergeCell ref="J113:K113"/>
    <mergeCell ref="J114:K114"/>
    <mergeCell ref="J115:K115"/>
    <mergeCell ref="J116:K116"/>
    <mergeCell ref="J117:K117"/>
    <mergeCell ref="J133:K133"/>
    <mergeCell ref="J134:K134"/>
    <mergeCell ref="J135:K135"/>
    <mergeCell ref="J136:K136"/>
    <mergeCell ref="J137:K137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</mergeCells>
  <conditionalFormatting sqref="B15:E111 G15:AA111 L17:L122 U17:U123 W17:W123 F111 D112:Z122 B112:B135 C112:C147 B123:Z123 E123:F134 G124:Z134 D124:D135 M135:Z135 G135:L137">
    <cfRule type="expression" dxfId="18" priority="4">
      <formula>$D15&lt;&gt;""</formula>
    </cfRule>
  </conditionalFormatting>
  <conditionalFormatting sqref="D15:Z1048576">
    <cfRule type="expression" dxfId="17" priority="2">
      <formula>$D15="TOTAL"</formula>
    </cfRule>
  </conditionalFormatting>
  <conditionalFormatting sqref="F15:F134">
    <cfRule type="expression" dxfId="16" priority="3">
      <formula>$D16&lt;&gt;""</formula>
    </cfRule>
  </conditionalFormatting>
  <dataValidations count="12">
    <dataValidation type="list" allowBlank="1" showInputMessage="1" showErrorMessage="1" sqref="L4:L5" xr:uid="{00000000-0002-0000-0200-000000000000}">
      <formula1>$BG$11:$BG$20</formula1>
    </dataValidation>
    <dataValidation type="list" allowBlank="1" showInputMessage="1" showErrorMessage="1" sqref="K4 J5:K5" xr:uid="{00000000-0002-0000-0200-000001000000}">
      <formula1>$BH$11:$BH$22</formula1>
    </dataValidation>
    <dataValidation type="list" allowBlank="1" showInputMessage="1" showErrorMessage="1" sqref="J4" xr:uid="{00000000-0002-0000-0200-000002000000}">
      <formula1>$BI$11:$BI$41</formula1>
    </dataValidation>
    <dataValidation type="list" allowBlank="1" showInputMessage="1" showErrorMessage="1" sqref="W4" xr:uid="{00000000-0002-0000-0200-000004000000}">
      <formula1>"0,8,16"</formula1>
    </dataValidation>
    <dataValidation type="list" allowBlank="1" showInputMessage="1" showErrorMessage="1" sqref="Z4" xr:uid="{00000000-0002-0000-0200-000005000000}">
      <formula1>"0%,5%,10%,15%,20%,25%,30%"</formula1>
    </dataValidation>
    <dataValidation type="list" allowBlank="1" showInputMessage="1" showErrorMessage="1" sqref="Y3:Z3" xr:uid="{00000000-0002-0000-0200-000006000000}">
      <formula1>"STATE,SUB-ORDINATE,MINISTRIAL,CLASS-IV"</formula1>
    </dataValidation>
    <dataValidation type="list" allowBlank="1" showInputMessage="1" showErrorMessage="1" sqref="R7:S7" xr:uid="{00000000-0002-0000-0200-000007000000}">
      <formula1>"9,18"</formula1>
    </dataValidation>
    <dataValidation type="list" allowBlank="1" showInputMessage="1" showErrorMessage="1" sqref="AE2:AG2" xr:uid="{00000000-0002-0000-0200-000008000000}">
      <formula1>$BB$12:$BB$24</formula1>
    </dataValidation>
    <dataValidation type="list" allowBlank="1" showInputMessage="1" showErrorMessage="1" sqref="Z5" xr:uid="{00000000-0002-0000-0200-000009000000}">
      <formula1>$BB$13:$BB$24</formula1>
    </dataValidation>
    <dataValidation type="list" allowBlank="1" showInputMessage="1" showErrorMessage="1" sqref="X2" xr:uid="{00000000-0002-0000-0200-00000A000000}">
      <formula1>"JUL,JAN"</formula1>
    </dataValidation>
    <dataValidation type="list" allowBlank="1" showInputMessage="1" showErrorMessage="1" sqref="W6" xr:uid="{00000000-0002-0000-0200-00000B000000}">
      <formula1>"0,10,20"</formula1>
    </dataValidation>
    <dataValidation type="list" allowBlank="1" showInputMessage="1" showErrorMessage="1" sqref="W5" xr:uid="{00000000-0002-0000-0200-00000C000000}">
      <formula1>"0,9,18"</formula1>
    </dataValidation>
  </dataValidations>
  <hyperlinks>
    <hyperlink ref="B1:L1" r:id="rId1" display="WELCOME TO RAJTEACHERS.NET" xr:uid="{00000000-0004-0000-0200-000000000000}"/>
  </hyperlinks>
  <pageMargins left="0.62" right="0.55000000000000004" top="0.33" bottom="0.61" header="0.3" footer="0.3"/>
  <pageSetup paperSize="9" scale="54" orientation="landscape" r:id="rId2"/>
  <headerFooter>
    <oddFooter>&amp;C&amp;"Arial Black,Regular"WWW.RAJTEACHERS.NET</oddFooter>
  </headerFooter>
  <rowBreaks count="1" manualBreakCount="1">
    <brk id="8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28B3-2064-4495-A998-CA494D896041}">
  <sheetPr>
    <tabColor rgb="FF7030A0"/>
  </sheetPr>
  <dimension ref="B1:BI147"/>
  <sheetViews>
    <sheetView showZeros="0" zoomScale="85" zoomScaleNormal="85" workbookViewId="0">
      <selection activeCell="J5" sqref="J5:K5"/>
    </sheetView>
  </sheetViews>
  <sheetFormatPr defaultColWidth="0" defaultRowHeight="0" customHeight="1" zeroHeight="1" x14ac:dyDescent="0.25"/>
  <cols>
    <col min="1" max="1" width="0.28515625" customWidth="1"/>
    <col min="2" max="2" width="5.85546875" customWidth="1"/>
    <col min="3" max="3" width="12.28515625" hidden="1" customWidth="1"/>
    <col min="4" max="4" width="12.28515625" customWidth="1"/>
    <col min="5" max="5" width="14.5703125" hidden="1" customWidth="1"/>
    <col min="6" max="6" width="16.28515625" hidden="1" customWidth="1"/>
    <col min="7" max="7" width="13.42578125" customWidth="1"/>
    <col min="8" max="9" width="12" customWidth="1"/>
    <col min="10" max="10" width="6.140625" customWidth="1"/>
    <col min="11" max="11" width="7.140625" customWidth="1"/>
    <col min="12" max="12" width="12.140625" customWidth="1"/>
    <col min="13" max="13" width="12" customWidth="1"/>
    <col min="14" max="14" width="10.140625" customWidth="1"/>
    <col min="15" max="15" width="12.5703125" customWidth="1"/>
    <col min="16" max="16" width="12" customWidth="1"/>
    <col min="17" max="17" width="13.5703125" customWidth="1"/>
    <col min="18" max="18" width="10.42578125" customWidth="1"/>
    <col min="19" max="19" width="8.28515625" customWidth="1"/>
    <col min="20" max="20" width="14.28515625" customWidth="1"/>
    <col min="21" max="21" width="9" customWidth="1"/>
    <col min="22" max="22" width="9.85546875" customWidth="1"/>
    <col min="23" max="23" width="10.28515625" customWidth="1"/>
    <col min="24" max="24" width="10" customWidth="1"/>
    <col min="25" max="25" width="13.5703125" customWidth="1"/>
    <col min="26" max="26" width="18.42578125" customWidth="1"/>
    <col min="27" max="27" width="0.28515625" customWidth="1"/>
    <col min="28" max="28" width="4.5703125" hidden="1"/>
    <col min="29" max="29" width="12.7109375" hidden="1"/>
    <col min="30" max="30" width="12.140625" hidden="1"/>
    <col min="31" max="42" width="6.7109375" hidden="1"/>
    <col min="43" max="43" width="12.140625" hidden="1"/>
    <col min="44" max="44" width="9.140625" hidden="1"/>
    <col min="45" max="45" width="5.28515625" hidden="1"/>
    <col min="46" max="46" width="3.7109375" hidden="1"/>
    <col min="47" max="47" width="5.7109375" style="7" hidden="1"/>
    <col min="48" max="48" width="6.140625" hidden="1"/>
    <col min="49" max="50" width="4.7109375" hidden="1"/>
    <col min="51" max="53" width="9.140625" hidden="1"/>
    <col min="54" max="54" width="16.42578125" hidden="1"/>
    <col min="56" max="57" width="0" style="7" hidden="1"/>
    <col min="62" max="16384" width="9.140625" hidden="1"/>
  </cols>
  <sheetData>
    <row r="1" spans="2:61" ht="39" customHeight="1" x14ac:dyDescent="0.25">
      <c r="B1" s="84" t="s">
        <v>73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5" t="s">
        <v>74</v>
      </c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15"/>
      <c r="AB1" s="15"/>
      <c r="AC1" s="15"/>
      <c r="AD1" s="15"/>
    </row>
    <row r="2" spans="2:61" ht="27" customHeight="1" x14ac:dyDescent="0.25">
      <c r="B2" s="86" t="s">
        <v>16</v>
      </c>
      <c r="C2" s="86"/>
      <c r="D2" s="86"/>
      <c r="E2" s="86"/>
      <c r="F2" s="86"/>
      <c r="G2" s="86"/>
      <c r="H2" s="86"/>
      <c r="I2" s="86"/>
      <c r="J2" s="78" t="s">
        <v>17</v>
      </c>
      <c r="K2" s="79"/>
      <c r="L2" s="79"/>
      <c r="M2" s="79"/>
      <c r="N2" s="79"/>
      <c r="O2" s="79"/>
      <c r="P2" s="79"/>
      <c r="Q2" s="79"/>
      <c r="R2" s="79"/>
      <c r="S2" s="79"/>
      <c r="T2" s="79"/>
      <c r="U2" s="87" t="s">
        <v>83</v>
      </c>
      <c r="V2" s="88"/>
      <c r="W2" s="88"/>
      <c r="X2" s="45" t="s">
        <v>57</v>
      </c>
      <c r="Y2" s="44" t="s">
        <v>86</v>
      </c>
      <c r="Z2" s="43">
        <v>0</v>
      </c>
      <c r="AA2" s="46"/>
      <c r="AB2" s="47"/>
      <c r="AC2" s="47"/>
      <c r="AD2" s="31"/>
      <c r="AE2" s="89" t="str">
        <f>Z5</f>
        <v>PROBATION (L-10)</v>
      </c>
      <c r="AF2" s="89"/>
      <c r="AG2" s="89"/>
      <c r="AQ2" s="76"/>
      <c r="AR2" s="76"/>
      <c r="AS2" s="76"/>
    </row>
    <row r="3" spans="2:61" ht="27" customHeight="1" x14ac:dyDescent="0.25">
      <c r="B3" s="77" t="s">
        <v>25</v>
      </c>
      <c r="C3" s="77"/>
      <c r="D3" s="77"/>
      <c r="E3" s="77"/>
      <c r="F3" s="77"/>
      <c r="G3" s="77"/>
      <c r="H3" s="77"/>
      <c r="I3" s="77"/>
      <c r="J3" s="78" t="s">
        <v>76</v>
      </c>
      <c r="K3" s="79"/>
      <c r="L3" s="79"/>
      <c r="M3" s="79"/>
      <c r="N3" s="80"/>
      <c r="O3" s="77" t="s">
        <v>26</v>
      </c>
      <c r="P3" s="77"/>
      <c r="Q3" s="81" t="s">
        <v>77</v>
      </c>
      <c r="R3" s="81"/>
      <c r="S3" s="81"/>
      <c r="T3" s="81"/>
      <c r="U3" s="82" t="s">
        <v>85</v>
      </c>
      <c r="V3" s="82"/>
      <c r="W3" s="82"/>
      <c r="X3" s="82"/>
      <c r="Y3" s="83" t="s">
        <v>75</v>
      </c>
      <c r="Z3" s="83"/>
      <c r="AA3" s="31"/>
      <c r="AB3" s="31"/>
      <c r="AC3" s="31"/>
      <c r="AD3" s="31"/>
    </row>
    <row r="4" spans="2:61" ht="25.5" customHeight="1" x14ac:dyDescent="0.35">
      <c r="B4" s="90" t="s">
        <v>50</v>
      </c>
      <c r="C4" s="90"/>
      <c r="D4" s="90"/>
      <c r="E4" s="90"/>
      <c r="F4" s="90"/>
      <c r="G4" s="90"/>
      <c r="H4" s="90"/>
      <c r="I4" s="90"/>
      <c r="J4" s="23" t="s">
        <v>69</v>
      </c>
      <c r="K4" s="23" t="s">
        <v>61</v>
      </c>
      <c r="L4" s="23">
        <v>2025</v>
      </c>
      <c r="M4" s="86" t="s">
        <v>19</v>
      </c>
      <c r="N4" s="86"/>
      <c r="O4" s="86"/>
      <c r="P4" s="83">
        <v>23700</v>
      </c>
      <c r="Q4" s="83"/>
      <c r="R4" s="86" t="s">
        <v>14</v>
      </c>
      <c r="S4" s="86"/>
      <c r="T4" s="86"/>
      <c r="U4" s="86"/>
      <c r="V4" s="86"/>
      <c r="W4" s="11">
        <v>8</v>
      </c>
      <c r="X4" s="91" t="s">
        <v>23</v>
      </c>
      <c r="Y4" s="91"/>
      <c r="Z4" s="12">
        <v>0.1</v>
      </c>
      <c r="AA4" s="31"/>
      <c r="AB4" s="31"/>
      <c r="AC4" s="31"/>
      <c r="AD4" s="31"/>
      <c r="AK4" s="7" t="s">
        <v>18</v>
      </c>
    </row>
    <row r="5" spans="2:61" ht="23.25" customHeight="1" x14ac:dyDescent="0.35">
      <c r="B5" s="92" t="s">
        <v>63</v>
      </c>
      <c r="C5" s="92"/>
      <c r="D5" s="92"/>
      <c r="E5" s="92"/>
      <c r="F5" s="92"/>
      <c r="G5" s="92"/>
      <c r="H5" s="92"/>
      <c r="I5" s="92"/>
      <c r="J5" s="93" t="s">
        <v>53</v>
      </c>
      <c r="K5" s="94"/>
      <c r="L5" s="23">
        <v>2026</v>
      </c>
      <c r="M5" s="82" t="s">
        <v>20</v>
      </c>
      <c r="N5" s="82"/>
      <c r="O5" s="82"/>
      <c r="P5" s="83">
        <v>33800</v>
      </c>
      <c r="Q5" s="83"/>
      <c r="R5" s="82" t="s">
        <v>15</v>
      </c>
      <c r="S5" s="82"/>
      <c r="T5" s="82"/>
      <c r="U5" s="82"/>
      <c r="V5" s="82"/>
      <c r="W5" s="11">
        <v>9</v>
      </c>
      <c r="X5" s="100" t="s">
        <v>84</v>
      </c>
      <c r="Y5" s="100"/>
      <c r="Z5" s="37" t="s">
        <v>38</v>
      </c>
      <c r="AA5" s="31"/>
      <c r="AB5" s="31"/>
      <c r="AC5" s="31"/>
      <c r="AD5" s="31"/>
    </row>
    <row r="6" spans="2:61" ht="23.25" customHeight="1" x14ac:dyDescent="0.35">
      <c r="B6" s="110" t="s">
        <v>110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82" t="s">
        <v>108</v>
      </c>
      <c r="S6" s="82"/>
      <c r="T6" s="82"/>
      <c r="U6" s="82"/>
      <c r="V6" s="82"/>
      <c r="W6" s="11">
        <v>10</v>
      </c>
      <c r="X6" s="111" t="s">
        <v>109</v>
      </c>
      <c r="Y6" s="111"/>
      <c r="Z6" s="111"/>
      <c r="AA6" s="31"/>
      <c r="AB6" s="31"/>
      <c r="AC6" s="31"/>
      <c r="AD6" s="31"/>
    </row>
    <row r="7" spans="2:61" ht="21" hidden="1" customHeight="1" x14ac:dyDescent="0.3">
      <c r="B7" s="101"/>
      <c r="C7" s="101"/>
      <c r="D7" s="101"/>
      <c r="E7" s="5"/>
      <c r="F7" s="5"/>
      <c r="G7" s="102"/>
      <c r="H7" s="102"/>
      <c r="I7" s="18">
        <f>DATEDIF(L7,P7,"m")</f>
        <v>4</v>
      </c>
      <c r="J7" s="17">
        <f>I7+1</f>
        <v>5</v>
      </c>
      <c r="K7" s="16"/>
      <c r="L7" s="19">
        <f>DATEVALUE(J4&amp;K4&amp;L4)</f>
        <v>45967</v>
      </c>
      <c r="M7" s="16"/>
      <c r="N7" s="20"/>
      <c r="O7" s="22">
        <f>DATEVALUE(J5&amp;L5)</f>
        <v>46082</v>
      </c>
      <c r="P7" s="21">
        <f>EOMONTH(O7,0)</f>
        <v>46112</v>
      </c>
      <c r="Q7" s="20"/>
      <c r="R7" s="16"/>
      <c r="S7" s="16"/>
      <c r="T7" s="4"/>
      <c r="U7" s="4"/>
      <c r="V7" s="4"/>
      <c r="W7" s="4"/>
      <c r="AA7" s="31"/>
      <c r="AB7" s="31"/>
      <c r="AC7" s="31"/>
      <c r="AD7" s="31"/>
    </row>
    <row r="8" spans="2:61" ht="20.25" hidden="1" customHeight="1" x14ac:dyDescent="0.3">
      <c r="B8" s="4"/>
      <c r="C8" s="19">
        <f>EOMONTH(L7,0)</f>
        <v>45991</v>
      </c>
      <c r="D8" s="16">
        <f>DAY(EOMONTH(C8,0))</f>
        <v>30</v>
      </c>
      <c r="E8" s="30">
        <f>G8+1</f>
        <v>25</v>
      </c>
      <c r="F8" s="30"/>
      <c r="G8" s="19">
        <f>DATEDIF(L7, C8, "D")</f>
        <v>24</v>
      </c>
      <c r="H8" s="16"/>
      <c r="I8" s="4"/>
      <c r="J8" s="4"/>
      <c r="K8" s="4"/>
      <c r="L8" s="2">
        <f>DATEVALUE(K4&amp;L4)</f>
        <v>45962</v>
      </c>
      <c r="M8" s="19">
        <f>IFERROR(DATE(YEAR(L8),MONTH(L8)+1,DAY(L8)),"")</f>
        <v>45992</v>
      </c>
      <c r="N8" s="4"/>
      <c r="O8" s="4"/>
      <c r="P8" s="4"/>
      <c r="Q8" s="4"/>
      <c r="R8" s="4"/>
      <c r="S8" s="4"/>
      <c r="T8" s="4"/>
      <c r="U8" s="4"/>
      <c r="V8" s="4"/>
      <c r="W8" s="4"/>
      <c r="AA8" s="31"/>
      <c r="AB8" s="31"/>
      <c r="AC8" s="31"/>
      <c r="AD8" s="31"/>
    </row>
    <row r="9" spans="2:61" ht="10.5" hidden="1" customHeight="1" x14ac:dyDescent="0.25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31"/>
      <c r="AB9" s="31"/>
      <c r="AC9" s="31"/>
      <c r="AD9" s="31"/>
    </row>
    <row r="10" spans="2:61" ht="38.25" customHeight="1" x14ac:dyDescent="0.25">
      <c r="B10" s="104" t="str">
        <f>J2</f>
        <v>GOVT. SR. SECONDARY SCHOOL, GORDHANPURA, ATRU, BARAN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31"/>
      <c r="AB10" s="31"/>
      <c r="AC10" s="31"/>
      <c r="AD10" s="31"/>
      <c r="AO10" s="7">
        <f>IF(Y3="STATE",5,IF(Y3="SUB-ORDINATE",3,IF(Y3="MINISTRIAL",2,IF(Y3="CLASS-IV",1,""))))</f>
        <v>3</v>
      </c>
      <c r="AQ10" s="7"/>
      <c r="BB10" s="2">
        <f>E8</f>
        <v>25</v>
      </c>
    </row>
    <row r="11" spans="2:61" ht="30.75" customHeight="1" x14ac:dyDescent="0.35">
      <c r="B11" s="105"/>
      <c r="C11" s="105"/>
      <c r="D11" s="105"/>
      <c r="E11" s="105"/>
      <c r="F11" s="105"/>
      <c r="G11" s="105"/>
      <c r="H11" s="105"/>
      <c r="I11" s="106"/>
      <c r="J11" s="106"/>
      <c r="K11" s="106"/>
      <c r="L11" s="106"/>
      <c r="M11" s="107" t="s">
        <v>32</v>
      </c>
      <c r="N11" s="107"/>
      <c r="O11" s="107"/>
      <c r="P11" s="108">
        <f>L7</f>
        <v>45967</v>
      </c>
      <c r="Q11" s="108"/>
      <c r="R11" s="13" t="s">
        <v>18</v>
      </c>
      <c r="S11" s="109">
        <f>P7</f>
        <v>46112</v>
      </c>
      <c r="T11" s="109"/>
      <c r="U11" s="14"/>
      <c r="V11" s="10"/>
      <c r="W11" s="10"/>
      <c r="X11" s="10"/>
      <c r="Y11" s="10"/>
      <c r="Z11" s="10"/>
      <c r="AA11" s="31"/>
      <c r="AB11" s="31"/>
      <c r="AC11" s="31"/>
      <c r="AD11" s="31"/>
      <c r="AO11" s="7">
        <f>ROUND(T15/31,0)</f>
        <v>889</v>
      </c>
      <c r="BG11" s="16">
        <v>2017</v>
      </c>
      <c r="BH11" s="16" t="s">
        <v>51</v>
      </c>
      <c r="BI11" s="24" t="s">
        <v>64</v>
      </c>
    </row>
    <row r="12" spans="2:61" ht="30.75" customHeight="1" x14ac:dyDescent="0.25">
      <c r="B12" s="95" t="s">
        <v>24</v>
      </c>
      <c r="C12" s="95"/>
      <c r="D12" s="95"/>
      <c r="E12" s="95"/>
      <c r="F12" s="95"/>
      <c r="G12" s="95"/>
      <c r="H12" s="95"/>
      <c r="I12" s="96" t="str">
        <f>J3</f>
        <v>Parmanand Meghwal</v>
      </c>
      <c r="J12" s="96"/>
      <c r="K12" s="96"/>
      <c r="L12" s="96"/>
      <c r="M12" s="96"/>
      <c r="N12" s="96"/>
      <c r="O12" s="97" t="s">
        <v>30</v>
      </c>
      <c r="P12" s="97"/>
      <c r="Q12" s="97"/>
      <c r="R12" s="96" t="str">
        <f>Q3</f>
        <v>Senior Teacher</v>
      </c>
      <c r="S12" s="96"/>
      <c r="T12" s="96"/>
      <c r="U12" s="96"/>
      <c r="V12" s="98" t="s">
        <v>78</v>
      </c>
      <c r="W12" s="98"/>
      <c r="X12" s="98"/>
      <c r="Y12" s="99" t="s">
        <v>79</v>
      </c>
      <c r="Z12" s="99"/>
      <c r="AA12" s="31"/>
      <c r="AB12" s="31"/>
      <c r="AC12" s="31"/>
      <c r="AD12" s="31"/>
      <c r="BB12" s="7"/>
      <c r="BG12" s="16">
        <v>2018</v>
      </c>
      <c r="BH12" s="16" t="s">
        <v>52</v>
      </c>
      <c r="BI12" s="24" t="s">
        <v>65</v>
      </c>
    </row>
    <row r="13" spans="2:61" ht="30.75" customHeight="1" x14ac:dyDescent="0.25">
      <c r="B13" s="115" t="s">
        <v>7</v>
      </c>
      <c r="C13" s="115" t="s">
        <v>8</v>
      </c>
      <c r="D13" s="115" t="s">
        <v>8</v>
      </c>
      <c r="E13" s="115"/>
      <c r="F13" s="39"/>
      <c r="G13" s="121" t="s">
        <v>12</v>
      </c>
      <c r="H13" s="122"/>
      <c r="I13" s="122"/>
      <c r="J13" s="122"/>
      <c r="K13" s="123"/>
      <c r="L13" s="115" t="s">
        <v>0</v>
      </c>
      <c r="M13" s="115"/>
      <c r="N13" s="115"/>
      <c r="O13" s="115"/>
      <c r="P13" s="115" t="s">
        <v>13</v>
      </c>
      <c r="Q13" s="115"/>
      <c r="R13" s="115"/>
      <c r="S13" s="115"/>
      <c r="T13" s="115"/>
      <c r="U13" s="116" t="s">
        <v>11</v>
      </c>
      <c r="V13" s="116"/>
      <c r="W13" s="116"/>
      <c r="X13" s="116"/>
      <c r="Y13" s="116" t="s">
        <v>27</v>
      </c>
      <c r="Z13" s="116" t="s">
        <v>28</v>
      </c>
      <c r="AA13" s="31"/>
      <c r="AB13" s="31"/>
      <c r="AC13" s="31"/>
      <c r="AD13" s="31"/>
      <c r="AE13" s="6"/>
      <c r="AF13" s="9" t="s">
        <v>36</v>
      </c>
      <c r="AG13" s="9" t="s">
        <v>35</v>
      </c>
      <c r="AH13" s="6" t="s">
        <v>9</v>
      </c>
      <c r="AI13" s="6" t="s">
        <v>9</v>
      </c>
      <c r="AJ13" s="9" t="s">
        <v>5</v>
      </c>
      <c r="AK13" s="6" t="s">
        <v>3</v>
      </c>
      <c r="AL13" s="6" t="s">
        <v>4</v>
      </c>
      <c r="AM13" s="6" t="s">
        <v>1</v>
      </c>
      <c r="AN13" s="6" t="s">
        <v>22</v>
      </c>
      <c r="AO13" s="6" t="s">
        <v>9</v>
      </c>
      <c r="AP13" s="6" t="s">
        <v>29</v>
      </c>
      <c r="AQ13" s="1">
        <v>42736</v>
      </c>
      <c r="AR13" s="3" t="str">
        <f>TEXT(AQ13,"mmm-yyyy")</f>
        <v>Jan-2017</v>
      </c>
      <c r="AS13" s="7">
        <v>4</v>
      </c>
      <c r="AT13" s="7"/>
      <c r="AU13" s="8"/>
      <c r="AV13" s="8">
        <f>Z4</f>
        <v>0.1</v>
      </c>
      <c r="AY13" s="7">
        <f>IF($Z$5="REGULAR",AS13,0)</f>
        <v>0</v>
      </c>
      <c r="AZ13" s="7">
        <f>IF($Z$5="REGULAR",$W$4,0)</f>
        <v>0</v>
      </c>
      <c r="BA13" t="s">
        <v>37</v>
      </c>
      <c r="BB13" s="7" t="s">
        <v>39</v>
      </c>
      <c r="BC13" s="9">
        <v>750</v>
      </c>
      <c r="BG13" s="16">
        <v>2019</v>
      </c>
      <c r="BH13" s="16" t="s">
        <v>53</v>
      </c>
      <c r="BI13" s="24" t="s">
        <v>66</v>
      </c>
    </row>
    <row r="14" spans="2:61" ht="35.25" customHeight="1" x14ac:dyDescent="0.25">
      <c r="B14" s="120"/>
      <c r="C14" s="120"/>
      <c r="D14" s="120"/>
      <c r="E14" s="120"/>
      <c r="F14" s="29"/>
      <c r="G14" s="29" t="s">
        <v>2</v>
      </c>
      <c r="H14" s="29" t="s">
        <v>3</v>
      </c>
      <c r="I14" s="29" t="s">
        <v>4</v>
      </c>
      <c r="J14" s="118" t="s">
        <v>5</v>
      </c>
      <c r="K14" s="119"/>
      <c r="L14" s="29" t="s">
        <v>2</v>
      </c>
      <c r="M14" s="29" t="s">
        <v>3</v>
      </c>
      <c r="N14" s="29" t="s">
        <v>4</v>
      </c>
      <c r="O14" s="29" t="s">
        <v>5</v>
      </c>
      <c r="P14" s="29" t="s">
        <v>2</v>
      </c>
      <c r="Q14" s="29" t="s">
        <v>3</v>
      </c>
      <c r="R14" s="29" t="s">
        <v>4</v>
      </c>
      <c r="S14" s="25" t="s">
        <v>31</v>
      </c>
      <c r="T14" s="29" t="s">
        <v>5</v>
      </c>
      <c r="U14" s="32" t="s">
        <v>1</v>
      </c>
      <c r="V14" s="32" t="s">
        <v>6</v>
      </c>
      <c r="W14" s="32" t="s">
        <v>10</v>
      </c>
      <c r="X14" s="25" t="s">
        <v>9</v>
      </c>
      <c r="Y14" s="117"/>
      <c r="Z14" s="117"/>
      <c r="AA14" s="31"/>
      <c r="AB14" s="31"/>
      <c r="AC14" s="31"/>
      <c r="AD14" s="31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Q14" s="2">
        <v>42767</v>
      </c>
      <c r="AR14" s="3" t="str">
        <f t="shared" ref="AR14:AR77" si="0">TEXT(AQ14,"mmm-yyyy")</f>
        <v>Feb-2017</v>
      </c>
      <c r="AS14" s="7">
        <v>4</v>
      </c>
      <c r="AT14" s="7"/>
      <c r="AV14" s="8">
        <f>AV13</f>
        <v>0.1</v>
      </c>
      <c r="AY14" s="7">
        <f t="shared" ref="AY14:AY77" si="1">IF($Z$5="REGULAR",AS14,0)</f>
        <v>0</v>
      </c>
      <c r="AZ14" s="7">
        <f t="shared" ref="AZ14:AZ66" si="2">IF($Z$5="REGULAR",$W$4,0)</f>
        <v>0</v>
      </c>
      <c r="BB14" s="7" t="s">
        <v>40</v>
      </c>
      <c r="BC14" s="9">
        <v>750</v>
      </c>
      <c r="BG14" s="16">
        <v>2020</v>
      </c>
      <c r="BH14" s="16" t="s">
        <v>54</v>
      </c>
      <c r="BI14" s="24" t="s">
        <v>67</v>
      </c>
    </row>
    <row r="15" spans="2:61" ht="25.5" customHeight="1" x14ac:dyDescent="0.25">
      <c r="B15" s="34">
        <v>1</v>
      </c>
      <c r="C15" s="28">
        <f>L7</f>
        <v>45967</v>
      </c>
      <c r="D15" s="34" t="str">
        <f>TEXT(C15,"mmm-yyyy")</f>
        <v>Nov-2025</v>
      </c>
      <c r="E15" s="34" t="str">
        <f>TEXT(D15,"mmm")</f>
        <v>Nov</v>
      </c>
      <c r="F15" s="34"/>
      <c r="G15" s="34">
        <f>IF(D15="","",ROUND(P5/D8*E8,0))</f>
        <v>28167</v>
      </c>
      <c r="H15" s="34">
        <f>IF(D15="","",IF(D15="TOTAL",SUM($H$15:H15),(ROUND(G15*AK15/100,0))))</f>
        <v>16337</v>
      </c>
      <c r="I15" s="34">
        <f>IF(D15="","",IF(D15="TOTAL",SUM($I$15:I15),(ROUND(G15*AL15/100,0))))</f>
        <v>2817</v>
      </c>
      <c r="J15" s="75">
        <f>IFERROR(SUM(G15:I15),"")</f>
        <v>47321</v>
      </c>
      <c r="K15" s="75"/>
      <c r="L15" s="34">
        <f>IF(D15="","",ROUND(P4/D8*E8,0))</f>
        <v>19750</v>
      </c>
      <c r="M15" s="34">
        <f>IF(D15="","",IF(D15="TOTAL",SUM($M$15:M15),(ROUND(L15*AF15/100,0))))</f>
        <v>0</v>
      </c>
      <c r="N15" s="34">
        <f>IF(D15="","",IF(D15="TOTAL",SUM($N$15:N15),(ROUND(L15*AG15/100,0))))</f>
        <v>0</v>
      </c>
      <c r="O15" s="33">
        <f>IFERROR(SUM(L15:N15),"")</f>
        <v>19750</v>
      </c>
      <c r="P15" s="34">
        <f t="shared" ref="P15:R46" si="3">IFERROR(MIN(G15-L15),"")</f>
        <v>8417</v>
      </c>
      <c r="Q15" s="34">
        <f t="shared" si="3"/>
        <v>16337</v>
      </c>
      <c r="R15" s="34">
        <f t="shared" si="3"/>
        <v>2817</v>
      </c>
      <c r="S15" s="26"/>
      <c r="T15" s="33">
        <f>IFERROR(SUM(P15:S15),"")</f>
        <v>27571</v>
      </c>
      <c r="U15" s="62">
        <f>IF(D15="","",IF(D15="TOTAL",SUM($U$15:U15),IF($Z$5="REGULAR",BA15,AJ15+BF15)))</f>
        <v>1000</v>
      </c>
      <c r="V15" s="34">
        <f>IF(D15="","",IF(D15="TOTAL",SUM($V$15:V15),(ROUND(T15*AN15,0))))</f>
        <v>2757</v>
      </c>
      <c r="W15" s="26" t="str">
        <f>IF(E15="mar",$Z$2,"")</f>
        <v/>
      </c>
      <c r="X15" s="33">
        <f>IF(D15="","",IF(D15="TOTAL",SUM($X$15:X15),(SUM(AH16:AI16))))</f>
        <v>0</v>
      </c>
      <c r="Y15" s="33">
        <f>IFERROR(SUM(U15:X15),"")</f>
        <v>3757</v>
      </c>
      <c r="Z15" s="33">
        <f>T15-Y15</f>
        <v>23814</v>
      </c>
      <c r="AA15" s="31"/>
      <c r="AB15" s="31"/>
      <c r="AC15" s="35">
        <f>DATEVALUE(J4&amp;K4&amp;L4)</f>
        <v>45967</v>
      </c>
      <c r="AD15" s="35">
        <f>AC15</f>
        <v>45967</v>
      </c>
      <c r="AE15" s="7">
        <f>IFERROR(ROUND(P15*AK15/100,0),"")</f>
        <v>4882</v>
      </c>
      <c r="AF15" s="7">
        <f t="shared" ref="AF15:AF78" si="4">IFERROR(VLOOKUP(D15,$AR$13:$BF$209,8,0),"")</f>
        <v>0</v>
      </c>
      <c r="AG15" s="7">
        <f t="shared" ref="AG15:AG78" si="5">IFERROR(VLOOKUP(D15,$AR$13:$BF$209,9,0),"")</f>
        <v>0</v>
      </c>
      <c r="AH15" s="7" t="str">
        <f t="shared" ref="AH15:AH78" si="6">IFERROR(ROUND(P15/31*AO15,0),"")</f>
        <v/>
      </c>
      <c r="AI15" s="7" t="str">
        <f t="shared" ref="AI15:AI78" si="7">IFERROR(ROUND(T15/31*AP15,0),"")</f>
        <v/>
      </c>
      <c r="AJ15" s="7">
        <f>IFERROR(VLOOKUP(D15,$AR$13:$BD$209,13,0),"")</f>
        <v>1000</v>
      </c>
      <c r="AK15" s="7">
        <f>IFERROR(VLOOKUP(D15,$AR$13:$AS$209,2,0),"")</f>
        <v>58</v>
      </c>
      <c r="AL15" s="7">
        <f t="shared" ref="AL15:AL78" si="8">IFERROR(VLOOKUP(D15,$AR$13:$AAU$209,3,0),"")</f>
        <v>10</v>
      </c>
      <c r="AM15" s="7">
        <f t="shared" ref="AM15:AM78" si="9">IFERROR(VLOOKUP(D15,$AR$13:$AAV$209,4,0),"")</f>
        <v>0</v>
      </c>
      <c r="AN15" s="7">
        <f t="shared" ref="AN15:AN78" si="10">IFERROR(VLOOKUP(D15,$AR$13:$AAV$209,5,0),"")</f>
        <v>0.1</v>
      </c>
      <c r="AO15" s="7" t="str">
        <f t="shared" ref="AO15:AO78" si="11">IFERROR(VLOOKUP(D15,$AR$13:$AAV$109,6,0),"")</f>
        <v/>
      </c>
      <c r="AP15" s="7" t="str">
        <f t="shared" ref="AP15:AP78" si="12">IFERROR(VLOOKUP(D15,$AR$13:$AAV$109,7,0),"")</f>
        <v/>
      </c>
      <c r="AQ15" s="2">
        <v>42795</v>
      </c>
      <c r="AR15" s="3" t="str">
        <f t="shared" si="0"/>
        <v>Mar-2017</v>
      </c>
      <c r="AS15" s="7">
        <v>4</v>
      </c>
      <c r="AT15" s="7"/>
      <c r="AV15" s="8">
        <f t="shared" ref="AV15:AV78" si="13">AV14</f>
        <v>0.1</v>
      </c>
      <c r="AY15" s="7">
        <f t="shared" si="1"/>
        <v>0</v>
      </c>
      <c r="AZ15" s="7">
        <f t="shared" si="2"/>
        <v>0</v>
      </c>
      <c r="BA15" s="7">
        <f t="shared" ref="BA15:BA78" si="14">IFERROR(ROUND(P15*AM15/100,0)+S15,0)</f>
        <v>0</v>
      </c>
      <c r="BB15" s="7" t="s">
        <v>41</v>
      </c>
      <c r="BC15" s="9">
        <v>750</v>
      </c>
      <c r="BF15" s="7">
        <f>IFERROR(ROUND(G15*AM15/100,0),0)</f>
        <v>0</v>
      </c>
      <c r="BG15" s="16">
        <v>2021</v>
      </c>
      <c r="BH15" s="16" t="s">
        <v>55</v>
      </c>
      <c r="BI15" s="24" t="s">
        <v>68</v>
      </c>
    </row>
    <row r="16" spans="2:61" ht="25.5" customHeight="1" x14ac:dyDescent="0.25">
      <c r="B16" s="34">
        <f>IF(B15&gt;=$J$7,"",(B15+1))</f>
        <v>2</v>
      </c>
      <c r="C16" s="28">
        <f>IFERROR(IF(AC16="","",IF(DATE(YEAR(AC16),MONTH(AC16),DAY(AC16))=DATE(YEAR($O$7),MONTH($O$7)+1,DAY($O$7)),"TOTAL",IF(AC16&gt;$O$7,"",AC16))),"")</f>
        <v>45992</v>
      </c>
      <c r="D16" s="34" t="str">
        <f>TEXT(C16,"mmm-yyyy")</f>
        <v>Dec-2025</v>
      </c>
      <c r="E16" s="34" t="str">
        <f t="shared" ref="E16:E79" si="15">TEXT(D16,"mmm")</f>
        <v>Dec</v>
      </c>
      <c r="F16" s="34" t="str">
        <f>IF(D17="","",IF($X$2=E16,"YES","NO"))</f>
        <v>NO</v>
      </c>
      <c r="G16" s="34">
        <f>IF(D16="","",IF(F16="YES",MROUND(ROUND(1.03*P5,0),100),IF(D16="TOTAL",SUM($G$15:G15),$P$5)))</f>
        <v>33800</v>
      </c>
      <c r="H16" s="34">
        <f>IF(D16="","",IF(D16="TOTAL",SUM($H$15:H15),(ROUND(G16*AK16/100,0))))</f>
        <v>19604</v>
      </c>
      <c r="I16" s="34">
        <f>IF(D16="","",IF(D16="TOTAL",SUM($I$15:I15),(ROUND(G16*AL16/100,0))))</f>
        <v>3380</v>
      </c>
      <c r="J16" s="75">
        <f t="shared" ref="J16:J79" si="16">SUM(G16:I16)</f>
        <v>56784</v>
      </c>
      <c r="K16" s="75"/>
      <c r="L16" s="34">
        <f>IF(D16="","",IF(D16="TOTAL",SUM($L$15:L15),$P$4))</f>
        <v>23700</v>
      </c>
      <c r="M16" s="34">
        <f>IF(D16="","",IF(D16="TOTAL",SUM($M$15:M15),(ROUND(L16*AF16/100,0))))</f>
        <v>0</v>
      </c>
      <c r="N16" s="34">
        <f>IF(D16="","",IF(D16="TOTAL",SUM($N$15:N15),(ROUND(L16*AG16/100,0))))</f>
        <v>0</v>
      </c>
      <c r="O16" s="33">
        <f t="shared" ref="O16:O79" si="17">IFERROR(SUM(L16:N16),"")</f>
        <v>23700</v>
      </c>
      <c r="P16" s="34">
        <f t="shared" si="3"/>
        <v>10100</v>
      </c>
      <c r="Q16" s="34">
        <f t="shared" si="3"/>
        <v>19604</v>
      </c>
      <c r="R16" s="34">
        <f t="shared" si="3"/>
        <v>3380</v>
      </c>
      <c r="S16" s="26"/>
      <c r="T16" s="33">
        <f t="shared" ref="T16:T79" si="18">IFERROR(SUM(P16:S16),"")</f>
        <v>33084</v>
      </c>
      <c r="U16" s="62">
        <f>IF(D16="","",IF(D16="TOTAL",SUM($U$15:U15),IF($Z$5="REGULAR",BA16,AJ16+BF16)))</f>
        <v>1000</v>
      </c>
      <c r="V16" s="34">
        <f>IF(D16="","",IF(D16="TOTAL",SUM($V$15:V15),(ROUND(T16*AN16,0))))</f>
        <v>3308</v>
      </c>
      <c r="W16" s="26" t="str">
        <f>IF(D16="","",IF(E16="mar",$Z$2,IF(D16="TOTAL",SUM($W$15:W15),W15)))</f>
        <v/>
      </c>
      <c r="X16" s="33">
        <f>IF(D16="","",IF(D16="TOTAL",SUM($X$15:X15),(SUM(AH17:AI17))))</f>
        <v>0</v>
      </c>
      <c r="Y16" s="33">
        <f t="shared" ref="Y16:Y79" si="19">IFERROR(SUM(U16:X16),"")</f>
        <v>4308</v>
      </c>
      <c r="Z16" s="33">
        <f t="shared" ref="Z16:Z79" si="20">T16-Y16</f>
        <v>28776</v>
      </c>
      <c r="AA16" s="31"/>
      <c r="AB16" s="31"/>
      <c r="AC16" s="35">
        <f>IFERROR(DATE(YEAR(L8),MONTH(L8)+1,DAY(L8)),"")</f>
        <v>45992</v>
      </c>
      <c r="AD16" s="35">
        <f>IFERROR(IF(AC16="","",IF(DATE(YEAR(AC16),MONTH(AC16),DAY(AC16))=DATE(YEAR($O$7),MONTH($O$7)+2,DAY($O$7)),"TOTAL",IF(AC16&gt;$O$7,"",AC16))),"")</f>
        <v>45992</v>
      </c>
      <c r="AF16" s="7">
        <f t="shared" si="4"/>
        <v>0</v>
      </c>
      <c r="AG16" s="7">
        <f t="shared" si="5"/>
        <v>0</v>
      </c>
      <c r="AH16" s="7" t="str">
        <f t="shared" si="6"/>
        <v/>
      </c>
      <c r="AI16" s="7" t="str">
        <f t="shared" si="7"/>
        <v/>
      </c>
      <c r="AJ16" s="7">
        <f t="shared" ref="AJ16:AJ79" si="21">IFERROR(VLOOKUP(D16,$AR$13:$BD$209,13,0),"")</f>
        <v>1000</v>
      </c>
      <c r="AK16" s="7">
        <f t="shared" ref="AK16:AK79" si="22">IFERROR(VLOOKUP(D16,$AR$13:$AS$209,2,0),"")</f>
        <v>58</v>
      </c>
      <c r="AL16" s="7">
        <f t="shared" si="8"/>
        <v>10</v>
      </c>
      <c r="AM16" s="7">
        <f t="shared" si="9"/>
        <v>0</v>
      </c>
      <c r="AN16" s="7">
        <f t="shared" si="10"/>
        <v>0.1</v>
      </c>
      <c r="AO16" s="7" t="str">
        <f t="shared" si="11"/>
        <v/>
      </c>
      <c r="AP16" s="7" t="str">
        <f t="shared" si="12"/>
        <v/>
      </c>
      <c r="AQ16" s="2">
        <v>42826</v>
      </c>
      <c r="AR16" s="3" t="str">
        <f t="shared" si="0"/>
        <v>Apr-2017</v>
      </c>
      <c r="AS16" s="7">
        <v>4</v>
      </c>
      <c r="AT16" s="7"/>
      <c r="AV16" s="8">
        <f t="shared" si="13"/>
        <v>0.1</v>
      </c>
      <c r="AY16" s="7">
        <f t="shared" si="1"/>
        <v>0</v>
      </c>
      <c r="AZ16" s="7">
        <f t="shared" si="2"/>
        <v>0</v>
      </c>
      <c r="BA16" s="7">
        <f t="shared" si="14"/>
        <v>0</v>
      </c>
      <c r="BB16" s="7" t="s">
        <v>42</v>
      </c>
      <c r="BC16" s="9">
        <v>750</v>
      </c>
      <c r="BF16" s="7">
        <f t="shared" ref="BF16:BF79" si="23">IFERROR(ROUND(G16*AM16/100,0),0)</f>
        <v>0</v>
      </c>
      <c r="BG16" s="16">
        <v>2022</v>
      </c>
      <c r="BH16" s="16" t="s">
        <v>56</v>
      </c>
      <c r="BI16" s="24" t="s">
        <v>69</v>
      </c>
    </row>
    <row r="17" spans="2:61" ht="25.5" customHeight="1" x14ac:dyDescent="0.25">
      <c r="B17" s="34">
        <f>IF(B16&gt;=$J$7,"",(B16+1))</f>
        <v>3</v>
      </c>
      <c r="C17" s="28">
        <f t="shared" ref="C17:C80" si="24">IFERROR(IF(AC17="","",IF(DATE(YEAR(AC17),MONTH(AC17),DAY(AC17))=DATE(YEAR($O$7),MONTH($O$7)+1,DAY($O$7)),"TOTAL",IF(AC17&gt;$O$7,"",AC17))),"")</f>
        <v>46023</v>
      </c>
      <c r="D17" s="34" t="str">
        <f t="shared" ref="D17:D80" si="25">TEXT(C17,"mmm-yyyy")</f>
        <v>Jan-2026</v>
      </c>
      <c r="E17" s="34" t="str">
        <f t="shared" si="15"/>
        <v>Jan</v>
      </c>
      <c r="F17" s="34" t="str">
        <f t="shared" ref="F17:F80" si="26">IF(D18="","",IF($X$2=E17,"YES","NO"))</f>
        <v>NO</v>
      </c>
      <c r="G17" s="34">
        <f>IF(D17="","",IF(F17="YES",MROUND(ROUND(1.03*G16,0),100),IF(D17="TOTAL",SUM($G$15:G16),G16)))</f>
        <v>33800</v>
      </c>
      <c r="H17" s="34">
        <f>IF(D17="","",IF(D17="TOTAL",SUM($H$15:H16),(ROUND(G17*AK17/100,0))))</f>
        <v>19604</v>
      </c>
      <c r="I17" s="34">
        <f>IF(D17="","",IF(D17="TOTAL",SUM($I$15:I16),(ROUND(G17*AL17/100,0))))</f>
        <v>3380</v>
      </c>
      <c r="J17" s="75">
        <f t="shared" si="16"/>
        <v>56784</v>
      </c>
      <c r="K17" s="75"/>
      <c r="L17" s="34">
        <f>IF(D17="","",IF(D17="TOTAL",SUM($L$15:L16),$P$4))</f>
        <v>23700</v>
      </c>
      <c r="M17" s="34">
        <f>IF(D17="","",IF(D17="TOTAL",SUM($M$15:M16),(ROUND(L17*AF17/100,0))))</f>
        <v>0</v>
      </c>
      <c r="N17" s="34">
        <f>IF(D17="","",IF(D17="TOTAL",SUM($N$15:N16),(ROUND(L17*AG17/100,0))))</f>
        <v>0</v>
      </c>
      <c r="O17" s="33">
        <f t="shared" si="17"/>
        <v>23700</v>
      </c>
      <c r="P17" s="34">
        <f t="shared" si="3"/>
        <v>10100</v>
      </c>
      <c r="Q17" s="34">
        <f t="shared" si="3"/>
        <v>19604</v>
      </c>
      <c r="R17" s="34">
        <f t="shared" si="3"/>
        <v>3380</v>
      </c>
      <c r="S17" s="26"/>
      <c r="T17" s="33">
        <f t="shared" si="18"/>
        <v>33084</v>
      </c>
      <c r="U17" s="62">
        <f>IF(D17="","",IF(D17="TOTAL",SUM($U$15:U16),IF($Z$5="REGULAR",BA17,AJ17+BF17)))</f>
        <v>1000</v>
      </c>
      <c r="V17" s="34">
        <f>IF(D17="","",IF(D17="TOTAL",SUM($V$15:V16),(ROUND(T17*AN17,0))))</f>
        <v>3308</v>
      </c>
      <c r="W17" s="26" t="str">
        <f>IF(D17="","",IF(E17="mar",$Z$2,IF(D17="TOTAL",SUM($W$15:W16),W16)))</f>
        <v/>
      </c>
      <c r="X17" s="33">
        <f>IF(D17="","",IF(D17="TOTAL",SUM($X$15:X16),(SUM(AH18:AI18))))</f>
        <v>0</v>
      </c>
      <c r="Y17" s="33">
        <f t="shared" si="19"/>
        <v>4308</v>
      </c>
      <c r="Z17" s="33">
        <f t="shared" si="20"/>
        <v>28776</v>
      </c>
      <c r="AA17" s="31"/>
      <c r="AB17" s="31"/>
      <c r="AC17" s="35">
        <f>IFERROR(DATE(YEAR(C16),MONTH(C16)+1,DAY(C16)),"")</f>
        <v>46023</v>
      </c>
      <c r="AD17" s="35">
        <f t="shared" ref="AD17:AD80" si="27">IFERROR(IF(AC17="","",IF(DATE(YEAR(AC17),MONTH(AC17),DAY(AC17))=DATE(YEAR($O$7),MONTH($O$7)+1,DAY($O$7)),"TOTAL",IF(AC17&gt;$O$7,"",AC17))),"")</f>
        <v>46023</v>
      </c>
      <c r="AF17" s="7">
        <f t="shared" si="4"/>
        <v>0</v>
      </c>
      <c r="AG17" s="7">
        <f t="shared" si="5"/>
        <v>0</v>
      </c>
      <c r="AH17" s="7" t="str">
        <f t="shared" si="6"/>
        <v/>
      </c>
      <c r="AI17" s="7" t="str">
        <f t="shared" si="7"/>
        <v/>
      </c>
      <c r="AJ17" s="7">
        <f t="shared" si="21"/>
        <v>1000</v>
      </c>
      <c r="AK17" s="7">
        <f t="shared" si="22"/>
        <v>58</v>
      </c>
      <c r="AL17" s="7">
        <f t="shared" si="8"/>
        <v>10</v>
      </c>
      <c r="AM17" s="7">
        <f t="shared" si="9"/>
        <v>0</v>
      </c>
      <c r="AN17" s="7">
        <f t="shared" si="10"/>
        <v>0.1</v>
      </c>
      <c r="AO17" s="7" t="str">
        <f t="shared" si="11"/>
        <v/>
      </c>
      <c r="AP17" s="7" t="str">
        <f t="shared" si="12"/>
        <v/>
      </c>
      <c r="AQ17" s="2">
        <v>42856</v>
      </c>
      <c r="AR17" s="3" t="str">
        <f t="shared" si="0"/>
        <v>May-2017</v>
      </c>
      <c r="AS17" s="7">
        <v>4</v>
      </c>
      <c r="AT17" s="7"/>
      <c r="AV17" s="8">
        <f t="shared" si="13"/>
        <v>0.1</v>
      </c>
      <c r="AY17" s="7">
        <f t="shared" si="1"/>
        <v>0</v>
      </c>
      <c r="AZ17" s="7">
        <f t="shared" si="2"/>
        <v>0</v>
      </c>
      <c r="BA17" s="7">
        <f t="shared" si="14"/>
        <v>0</v>
      </c>
      <c r="BB17" s="7" t="s">
        <v>43</v>
      </c>
      <c r="BC17" s="9">
        <v>750</v>
      </c>
      <c r="BF17" s="7">
        <f t="shared" si="23"/>
        <v>0</v>
      </c>
      <c r="BG17" s="16">
        <v>2023</v>
      </c>
      <c r="BH17" s="16" t="s">
        <v>57</v>
      </c>
      <c r="BI17" s="24" t="s">
        <v>70</v>
      </c>
    </row>
    <row r="18" spans="2:61" ht="25.5" customHeight="1" x14ac:dyDescent="0.25">
      <c r="B18" s="34">
        <f t="shared" ref="B18:B81" si="28">IF(B17&gt;=$J$7,"",(B17+1))</f>
        <v>4</v>
      </c>
      <c r="C18" s="28">
        <f t="shared" si="24"/>
        <v>46054</v>
      </c>
      <c r="D18" s="34" t="str">
        <f t="shared" si="25"/>
        <v>Feb-2026</v>
      </c>
      <c r="E18" s="34" t="str">
        <f t="shared" si="15"/>
        <v>Feb</v>
      </c>
      <c r="F18" s="34" t="str">
        <f t="shared" si="26"/>
        <v>NO</v>
      </c>
      <c r="G18" s="34">
        <f>IF(D18="","",IF(F18="YES",MROUND(ROUND(1.03*G17,0),100),IF(D18="TOTAL",SUM($G$15:G17),G17)))</f>
        <v>33800</v>
      </c>
      <c r="H18" s="34">
        <f>IF(D18="","",IF(D18="TOTAL",SUM($H$15:H17),(ROUND(G18*AK18/100,0))))</f>
        <v>19604</v>
      </c>
      <c r="I18" s="34">
        <f>IF(D18="","",IF(D18="TOTAL",SUM($I$15:I17),(ROUND(G18*AL18/100,0))))</f>
        <v>3380</v>
      </c>
      <c r="J18" s="75">
        <f t="shared" si="16"/>
        <v>56784</v>
      </c>
      <c r="K18" s="75"/>
      <c r="L18" s="34">
        <f>IF(D18="","",IF(D18="TOTAL",SUM($L$15:L17),$P$4))</f>
        <v>23700</v>
      </c>
      <c r="M18" s="34">
        <f>IF(D18="","",IF(D18="TOTAL",SUM($M$15:M17),(ROUND(L18*AF18/100,0))))</f>
        <v>0</v>
      </c>
      <c r="N18" s="34">
        <f>IF(D18="","",IF(D18="TOTAL",SUM($N$15:N17),(ROUND(L18*AG18/100,0))))</f>
        <v>0</v>
      </c>
      <c r="O18" s="33">
        <f t="shared" si="17"/>
        <v>23700</v>
      </c>
      <c r="P18" s="34">
        <f t="shared" si="3"/>
        <v>10100</v>
      </c>
      <c r="Q18" s="34">
        <f t="shared" si="3"/>
        <v>19604</v>
      </c>
      <c r="R18" s="34">
        <f t="shared" si="3"/>
        <v>3380</v>
      </c>
      <c r="S18" s="26"/>
      <c r="T18" s="33">
        <f t="shared" si="18"/>
        <v>33084</v>
      </c>
      <c r="U18" s="62">
        <f>IF(D18="","",IF(D18="TOTAL",SUM($U$15:U17),IF($Z$5="REGULAR",BA18,AJ18+BF18)))</f>
        <v>1000</v>
      </c>
      <c r="V18" s="34">
        <f>IF(D18="","",IF(D18="TOTAL",SUM($V$15:V17),(ROUND(T18*AN18,0))))</f>
        <v>3308</v>
      </c>
      <c r="W18" s="26" t="str">
        <f>IF(D18="","",IF(E18="mar",$Z$2,IF(D18="TOTAL",SUM($W$15:W17),W17)))</f>
        <v/>
      </c>
      <c r="X18" s="33">
        <f>IF(D18="","",IF(D18="TOTAL",SUM($X$15:X17),(SUM(AH19:AI19))))</f>
        <v>0</v>
      </c>
      <c r="Y18" s="33">
        <f t="shared" si="19"/>
        <v>4308</v>
      </c>
      <c r="Z18" s="33">
        <f t="shared" si="20"/>
        <v>28776</v>
      </c>
      <c r="AA18" s="31"/>
      <c r="AB18" s="31"/>
      <c r="AC18" s="35">
        <f t="shared" ref="AC18:AC81" si="29">IFERROR(DATE(YEAR(C17),MONTH(C17)+1,DAY(C17)),"")</f>
        <v>46054</v>
      </c>
      <c r="AD18" s="35">
        <f t="shared" si="27"/>
        <v>46054</v>
      </c>
      <c r="AF18" s="7">
        <f t="shared" si="4"/>
        <v>0</v>
      </c>
      <c r="AG18" s="7">
        <f t="shared" si="5"/>
        <v>0</v>
      </c>
      <c r="AH18" s="7" t="str">
        <f t="shared" si="6"/>
        <v/>
      </c>
      <c r="AI18" s="7" t="str">
        <f t="shared" si="7"/>
        <v/>
      </c>
      <c r="AJ18" s="7">
        <f t="shared" si="21"/>
        <v>1000</v>
      </c>
      <c r="AK18" s="7">
        <f t="shared" si="22"/>
        <v>58</v>
      </c>
      <c r="AL18" s="7">
        <f t="shared" si="8"/>
        <v>10</v>
      </c>
      <c r="AM18" s="7">
        <f t="shared" si="9"/>
        <v>0</v>
      </c>
      <c r="AN18" s="7">
        <f t="shared" si="10"/>
        <v>0.1</v>
      </c>
      <c r="AO18" s="7" t="str">
        <f t="shared" si="11"/>
        <v/>
      </c>
      <c r="AP18" s="7" t="str">
        <f t="shared" si="12"/>
        <v/>
      </c>
      <c r="AQ18" s="2">
        <v>42887</v>
      </c>
      <c r="AR18" s="3" t="str">
        <f t="shared" si="0"/>
        <v>Jun-2017</v>
      </c>
      <c r="AS18" s="7">
        <v>4</v>
      </c>
      <c r="AT18" s="7"/>
      <c r="AV18" s="8">
        <f t="shared" si="13"/>
        <v>0.1</v>
      </c>
      <c r="AY18" s="7">
        <f t="shared" si="1"/>
        <v>0</v>
      </c>
      <c r="AZ18" s="7">
        <f t="shared" si="2"/>
        <v>0</v>
      </c>
      <c r="BA18" s="7">
        <f t="shared" si="14"/>
        <v>0</v>
      </c>
      <c r="BB18" s="7" t="s">
        <v>44</v>
      </c>
      <c r="BC18" s="9">
        <v>750</v>
      </c>
      <c r="BF18" s="7">
        <f t="shared" si="23"/>
        <v>0</v>
      </c>
      <c r="BG18" s="16">
        <v>2024</v>
      </c>
      <c r="BH18" s="16" t="s">
        <v>58</v>
      </c>
      <c r="BI18" s="24" t="s">
        <v>71</v>
      </c>
    </row>
    <row r="19" spans="2:61" ht="25.5" customHeight="1" x14ac:dyDescent="0.25">
      <c r="B19" s="34">
        <f t="shared" si="28"/>
        <v>5</v>
      </c>
      <c r="C19" s="28">
        <f t="shared" si="24"/>
        <v>46082</v>
      </c>
      <c r="D19" s="34" t="str">
        <f t="shared" si="25"/>
        <v>Mar-2026</v>
      </c>
      <c r="E19" s="34" t="str">
        <f t="shared" si="15"/>
        <v>Mar</v>
      </c>
      <c r="F19" s="34" t="str">
        <f t="shared" si="26"/>
        <v>NO</v>
      </c>
      <c r="G19" s="34">
        <f>IF(D19="","",IF(F19="YES",MROUND(ROUND(1.03*G18,0),100),IF(D19="TOTAL",SUM($G$15:G18),G18)))</f>
        <v>33800</v>
      </c>
      <c r="H19" s="34">
        <f>IF(D19="","",IF(D19="TOTAL",SUM($H$15:H18),(ROUND(G19*AK19/100,0))))</f>
        <v>19604</v>
      </c>
      <c r="I19" s="34">
        <f>IF(D19="","",IF(D19="TOTAL",SUM($I$15:I18),(ROUND(G19*AL19/100,0))))</f>
        <v>3380</v>
      </c>
      <c r="J19" s="75">
        <f t="shared" si="16"/>
        <v>56784</v>
      </c>
      <c r="K19" s="75"/>
      <c r="L19" s="34">
        <f>IF(D19="","",IF(D19="TOTAL",SUM($L$15:L18),$P$4))</f>
        <v>23700</v>
      </c>
      <c r="M19" s="34">
        <f>IF(D19="","",IF(D19="TOTAL",SUM($M$15:M18),(ROUND(L19*AF19/100,0))))</f>
        <v>0</v>
      </c>
      <c r="N19" s="34">
        <f>IF(D19="","",IF(D19="TOTAL",SUM($N$15:N18),(ROUND(L19*AG19/100,0))))</f>
        <v>0</v>
      </c>
      <c r="O19" s="33">
        <f t="shared" si="17"/>
        <v>23700</v>
      </c>
      <c r="P19" s="34">
        <f t="shared" si="3"/>
        <v>10100</v>
      </c>
      <c r="Q19" s="34">
        <f t="shared" si="3"/>
        <v>19604</v>
      </c>
      <c r="R19" s="34">
        <f t="shared" si="3"/>
        <v>3380</v>
      </c>
      <c r="S19" s="26"/>
      <c r="T19" s="33">
        <f t="shared" si="18"/>
        <v>33084</v>
      </c>
      <c r="U19" s="62">
        <f>IF(D19="","",IF(D19="TOTAL",SUM($U$15:U18),IF($Z$5="REGULAR",BA19,AJ19+BF19)))</f>
        <v>1000</v>
      </c>
      <c r="V19" s="34">
        <f>IF(D19="","",IF(D19="TOTAL",SUM($V$15:V18),(ROUND(T19*AN19,0))))</f>
        <v>3308</v>
      </c>
      <c r="W19" s="26">
        <f>IF(D19="","",IF(E19="mar",$Z$2,IF(D19="TOTAL",SUM($W$15:W18),W18)))</f>
        <v>0</v>
      </c>
      <c r="X19" s="33">
        <f>IF(D19="","",IF(D19="TOTAL",SUM($X$15:X18),(SUM(AH20:AI20))))</f>
        <v>0</v>
      </c>
      <c r="Y19" s="33">
        <f t="shared" si="19"/>
        <v>4308</v>
      </c>
      <c r="Z19" s="33">
        <f t="shared" si="20"/>
        <v>28776</v>
      </c>
      <c r="AA19" s="31"/>
      <c r="AB19" s="31"/>
      <c r="AC19" s="35">
        <f t="shared" si="29"/>
        <v>46082</v>
      </c>
      <c r="AD19" s="35">
        <f t="shared" si="27"/>
        <v>46082</v>
      </c>
      <c r="AF19" s="7">
        <f t="shared" si="4"/>
        <v>0</v>
      </c>
      <c r="AG19" s="7">
        <f t="shared" si="5"/>
        <v>0</v>
      </c>
      <c r="AH19" s="7" t="str">
        <f t="shared" si="6"/>
        <v/>
      </c>
      <c r="AI19" s="7" t="str">
        <f t="shared" si="7"/>
        <v/>
      </c>
      <c r="AJ19" s="7">
        <f t="shared" si="21"/>
        <v>1000</v>
      </c>
      <c r="AK19" s="7">
        <f t="shared" si="22"/>
        <v>58</v>
      </c>
      <c r="AL19" s="7">
        <f t="shared" si="8"/>
        <v>10</v>
      </c>
      <c r="AM19" s="7">
        <f t="shared" si="9"/>
        <v>0</v>
      </c>
      <c r="AN19" s="7">
        <f t="shared" si="10"/>
        <v>0.1</v>
      </c>
      <c r="AO19" s="7" t="str">
        <f t="shared" si="11"/>
        <v/>
      </c>
      <c r="AP19" s="7" t="str">
        <f t="shared" si="12"/>
        <v/>
      </c>
      <c r="AQ19" s="2">
        <v>42917</v>
      </c>
      <c r="AR19" s="3" t="str">
        <f t="shared" si="0"/>
        <v>Jul-2017</v>
      </c>
      <c r="AS19" s="7">
        <v>5</v>
      </c>
      <c r="AT19" s="7"/>
      <c r="AV19" s="8">
        <f t="shared" si="13"/>
        <v>0.1</v>
      </c>
      <c r="AY19" s="7">
        <f t="shared" si="1"/>
        <v>0</v>
      </c>
      <c r="AZ19" s="7">
        <f t="shared" si="2"/>
        <v>0</v>
      </c>
      <c r="BA19" s="7">
        <f t="shared" si="14"/>
        <v>0</v>
      </c>
      <c r="BB19" s="7" t="s">
        <v>45</v>
      </c>
      <c r="BC19" s="9">
        <v>750</v>
      </c>
      <c r="BF19" s="7">
        <f t="shared" si="23"/>
        <v>0</v>
      </c>
      <c r="BG19" s="16">
        <v>2025</v>
      </c>
      <c r="BH19" s="16" t="s">
        <v>59</v>
      </c>
      <c r="BI19" s="24" t="s">
        <v>72</v>
      </c>
    </row>
    <row r="20" spans="2:61" ht="25.5" customHeight="1" x14ac:dyDescent="0.25">
      <c r="B20" s="34" t="str">
        <f t="shared" si="28"/>
        <v/>
      </c>
      <c r="C20" s="28" t="str">
        <f t="shared" si="24"/>
        <v>TOTAL</v>
      </c>
      <c r="D20" s="34" t="str">
        <f t="shared" si="25"/>
        <v>TOTAL</v>
      </c>
      <c r="E20" s="34" t="str">
        <f t="shared" si="15"/>
        <v>TOTAL</v>
      </c>
      <c r="F20" s="34" t="str">
        <f t="shared" si="26"/>
        <v/>
      </c>
      <c r="G20" s="34">
        <f>IF(D20="","",IF(F20="YES",MROUND(ROUND(1.03*G19,0),100),IF(D20="TOTAL",SUM($G$15:G19),G19)))</f>
        <v>163367</v>
      </c>
      <c r="H20" s="34">
        <f>IF(D20="","",IF(D20="TOTAL",SUM($H$15:H19),(ROUND(G20*AK20/100,0))))</f>
        <v>94753</v>
      </c>
      <c r="I20" s="34">
        <f>IF(D20="","",IF(D20="TOTAL",SUM($I$15:I19),(ROUND(G20*AL20/100,0))))</f>
        <v>16337</v>
      </c>
      <c r="J20" s="75">
        <f t="shared" si="16"/>
        <v>274457</v>
      </c>
      <c r="K20" s="75"/>
      <c r="L20" s="34">
        <f>IF(D20="","",IF(D20="TOTAL",SUM($L$15:L19),$P$4))</f>
        <v>114550</v>
      </c>
      <c r="M20" s="34">
        <f>IF(D20="","",IF(D20="TOTAL",SUM($M$15:M19),(ROUND(L20*AF20/100,0))))</f>
        <v>0</v>
      </c>
      <c r="N20" s="34">
        <f>IF(D20="","",IF(D20="TOTAL",SUM($N$15:N19),(ROUND(L20*AG20/100,0))))</f>
        <v>0</v>
      </c>
      <c r="O20" s="33">
        <f t="shared" si="17"/>
        <v>114550</v>
      </c>
      <c r="P20" s="34">
        <f t="shared" si="3"/>
        <v>48817</v>
      </c>
      <c r="Q20" s="34">
        <f t="shared" si="3"/>
        <v>94753</v>
      </c>
      <c r="R20" s="34">
        <f t="shared" si="3"/>
        <v>16337</v>
      </c>
      <c r="S20" s="26"/>
      <c r="T20" s="33">
        <f t="shared" si="18"/>
        <v>159907</v>
      </c>
      <c r="U20" s="62">
        <f>IF(D20="","",IF(D20="TOTAL",SUM($U$15:U19),IF($Z$5="REGULAR",BA20,AJ20+BF20)))</f>
        <v>5000</v>
      </c>
      <c r="V20" s="34">
        <f>IF(D20="","",IF(D20="TOTAL",SUM($V$15:V19),(ROUND(T20*AN20,0))))</f>
        <v>15989</v>
      </c>
      <c r="W20" s="26">
        <f>IF(D20="","",IF(E20="mar",$Z$2,IF(D20="TOTAL",SUM($W$15:W19),W19)))</f>
        <v>0</v>
      </c>
      <c r="X20" s="33">
        <f>IF(D20="","",IF(D20="TOTAL",SUM($X$15:X19),(SUM(AH21:AI21))))</f>
        <v>0</v>
      </c>
      <c r="Y20" s="33">
        <f t="shared" si="19"/>
        <v>20989</v>
      </c>
      <c r="Z20" s="33">
        <f t="shared" si="20"/>
        <v>138918</v>
      </c>
      <c r="AA20" s="31"/>
      <c r="AB20" s="31"/>
      <c r="AC20" s="35">
        <f t="shared" si="29"/>
        <v>46113</v>
      </c>
      <c r="AD20" s="35" t="str">
        <f t="shared" si="27"/>
        <v>TOTAL</v>
      </c>
      <c r="AF20" s="7" t="str">
        <f t="shared" si="4"/>
        <v/>
      </c>
      <c r="AG20" s="7" t="str">
        <f t="shared" si="5"/>
        <v/>
      </c>
      <c r="AH20" s="7" t="str">
        <f t="shared" si="6"/>
        <v/>
      </c>
      <c r="AI20" s="7" t="str">
        <f t="shared" si="7"/>
        <v/>
      </c>
      <c r="AJ20" s="7" t="str">
        <f t="shared" si="21"/>
        <v/>
      </c>
      <c r="AK20" s="7" t="str">
        <f t="shared" si="22"/>
        <v/>
      </c>
      <c r="AL20" s="7" t="str">
        <f t="shared" si="8"/>
        <v/>
      </c>
      <c r="AM20" s="7" t="str">
        <f t="shared" si="9"/>
        <v/>
      </c>
      <c r="AN20" s="7" t="str">
        <f t="shared" si="10"/>
        <v/>
      </c>
      <c r="AO20" s="7" t="str">
        <f t="shared" si="11"/>
        <v/>
      </c>
      <c r="AP20" s="7" t="str">
        <f t="shared" si="12"/>
        <v/>
      </c>
      <c r="AQ20" s="2">
        <v>42948</v>
      </c>
      <c r="AR20" s="3" t="str">
        <f t="shared" si="0"/>
        <v>Aug-2017</v>
      </c>
      <c r="AS20" s="7">
        <v>5</v>
      </c>
      <c r="AT20" s="7"/>
      <c r="AV20" s="8">
        <f t="shared" si="13"/>
        <v>0.1</v>
      </c>
      <c r="AY20" s="7">
        <f t="shared" si="1"/>
        <v>0</v>
      </c>
      <c r="AZ20" s="7">
        <f t="shared" si="2"/>
        <v>0</v>
      </c>
      <c r="BA20" s="7">
        <f t="shared" si="14"/>
        <v>0</v>
      </c>
      <c r="BB20" s="7" t="s">
        <v>46</v>
      </c>
      <c r="BC20" s="7">
        <v>825</v>
      </c>
      <c r="BF20" s="7">
        <f t="shared" si="23"/>
        <v>0</v>
      </c>
      <c r="BG20" s="16">
        <v>2026</v>
      </c>
      <c r="BH20" s="16" t="s">
        <v>60</v>
      </c>
      <c r="BI20" s="16">
        <v>10</v>
      </c>
    </row>
    <row r="21" spans="2:61" ht="25.5" customHeight="1" x14ac:dyDescent="0.25">
      <c r="B21" s="34" t="str">
        <f t="shared" si="28"/>
        <v/>
      </c>
      <c r="C21" s="28" t="str">
        <f t="shared" si="24"/>
        <v/>
      </c>
      <c r="D21" s="34" t="str">
        <f t="shared" si="25"/>
        <v/>
      </c>
      <c r="E21" s="34" t="str">
        <f t="shared" si="15"/>
        <v/>
      </c>
      <c r="F21" s="34" t="str">
        <f t="shared" si="26"/>
        <v/>
      </c>
      <c r="G21" s="34" t="str">
        <f>IF(D21="","",IF(F21="YES",MROUND(ROUND(1.03*G20,0),100),IF(D21="TOTAL",SUM($G$15:G20),G20)))</f>
        <v/>
      </c>
      <c r="H21" s="34" t="str">
        <f>IF(D21="","",IF(D21="TOTAL",SUM($H$15:H20),(ROUND(G21*AK21/100,0))))</f>
        <v/>
      </c>
      <c r="I21" s="34" t="str">
        <f>IF(D21="","",IF(D21="TOTAL",SUM($I$15:I20),(ROUND(G21*AL21/100,0))))</f>
        <v/>
      </c>
      <c r="J21" s="75">
        <f t="shared" si="16"/>
        <v>0</v>
      </c>
      <c r="K21" s="75"/>
      <c r="L21" s="34" t="str">
        <f>IF(D21="","",IF(D21="TOTAL",SUM($L$15:L20),$P$4))</f>
        <v/>
      </c>
      <c r="M21" s="34" t="str">
        <f>IF(D21="","",IF(D21="TOTAL",SUM($M$15:M20),(ROUND(L21*AF21/100,0))))</f>
        <v/>
      </c>
      <c r="N21" s="34" t="str">
        <f>IF(D21="","",IF(D21="TOTAL",SUM($N$15:N20),(ROUND(L21*AG21/100,0))))</f>
        <v/>
      </c>
      <c r="O21" s="33">
        <f t="shared" si="17"/>
        <v>0</v>
      </c>
      <c r="P21" s="34" t="str">
        <f t="shared" si="3"/>
        <v/>
      </c>
      <c r="Q21" s="34" t="str">
        <f t="shared" si="3"/>
        <v/>
      </c>
      <c r="R21" s="34" t="str">
        <f t="shared" si="3"/>
        <v/>
      </c>
      <c r="S21" s="26"/>
      <c r="T21" s="33">
        <f t="shared" si="18"/>
        <v>0</v>
      </c>
      <c r="U21" s="62" t="str">
        <f>IF(D21="","",IF(D21="TOTAL",SUM($U$15:U20),IF($Z$5="REGULAR",BA21,AJ21+BF21)))</f>
        <v/>
      </c>
      <c r="V21" s="34" t="str">
        <f>IF(D21="","",IF(D21="TOTAL",SUM($V$15:V20),(ROUND(T21*AN21,0))))</f>
        <v/>
      </c>
      <c r="W21" s="26" t="str">
        <f>IF(D21="","",IF(E21="mar",$Z$2,IF(D21="TOTAL",SUM($W$15:W20),W20)))</f>
        <v/>
      </c>
      <c r="X21" s="33" t="str">
        <f>IF(D21="","",IF(D21="TOTAL",SUM($X$15:X20),(SUM(AH22:AI22))))</f>
        <v/>
      </c>
      <c r="Y21" s="33">
        <f t="shared" si="19"/>
        <v>0</v>
      </c>
      <c r="Z21" s="33">
        <f t="shared" si="20"/>
        <v>0</v>
      </c>
      <c r="AA21" s="31"/>
      <c r="AB21" s="31"/>
      <c r="AC21" s="35" t="str">
        <f t="shared" si="29"/>
        <v/>
      </c>
      <c r="AD21" s="35" t="str">
        <f t="shared" si="27"/>
        <v/>
      </c>
      <c r="AF21" s="7" t="str">
        <f t="shared" si="4"/>
        <v/>
      </c>
      <c r="AG21" s="7" t="str">
        <f t="shared" si="5"/>
        <v/>
      </c>
      <c r="AH21" s="7" t="str">
        <f t="shared" si="6"/>
        <v/>
      </c>
      <c r="AI21" s="7" t="str">
        <f t="shared" si="7"/>
        <v/>
      </c>
      <c r="AJ21" s="7" t="str">
        <f t="shared" si="21"/>
        <v/>
      </c>
      <c r="AK21" s="7" t="str">
        <f t="shared" si="22"/>
        <v/>
      </c>
      <c r="AL21" s="7" t="str">
        <f t="shared" si="8"/>
        <v/>
      </c>
      <c r="AM21" s="7" t="str">
        <f t="shared" si="9"/>
        <v/>
      </c>
      <c r="AN21" s="7" t="str">
        <f t="shared" si="10"/>
        <v/>
      </c>
      <c r="AO21" s="7" t="str">
        <f t="shared" si="11"/>
        <v/>
      </c>
      <c r="AP21" s="7" t="str">
        <f t="shared" si="12"/>
        <v/>
      </c>
      <c r="AQ21" s="2">
        <v>42979</v>
      </c>
      <c r="AR21" s="3" t="str">
        <f t="shared" si="0"/>
        <v>Sep-2017</v>
      </c>
      <c r="AS21" s="7">
        <v>5</v>
      </c>
      <c r="AT21" s="7"/>
      <c r="AV21" s="8">
        <f t="shared" si="13"/>
        <v>0.1</v>
      </c>
      <c r="AY21" s="7">
        <f t="shared" si="1"/>
        <v>0</v>
      </c>
      <c r="AZ21" s="7">
        <f t="shared" si="2"/>
        <v>0</v>
      </c>
      <c r="BA21" s="7">
        <f t="shared" si="14"/>
        <v>0</v>
      </c>
      <c r="BB21" s="7" t="s">
        <v>47</v>
      </c>
      <c r="BC21" s="7">
        <v>1300</v>
      </c>
      <c r="BF21" s="7">
        <f t="shared" si="23"/>
        <v>0</v>
      </c>
      <c r="BH21" s="16" t="s">
        <v>61</v>
      </c>
      <c r="BI21" s="16">
        <v>11</v>
      </c>
    </row>
    <row r="22" spans="2:61" ht="25.5" customHeight="1" x14ac:dyDescent="0.25">
      <c r="B22" s="34" t="str">
        <f t="shared" si="28"/>
        <v/>
      </c>
      <c r="C22" s="28" t="str">
        <f t="shared" si="24"/>
        <v/>
      </c>
      <c r="D22" s="34" t="str">
        <f t="shared" si="25"/>
        <v/>
      </c>
      <c r="E22" s="34" t="str">
        <f t="shared" si="15"/>
        <v/>
      </c>
      <c r="F22" s="34" t="str">
        <f t="shared" si="26"/>
        <v/>
      </c>
      <c r="G22" s="34" t="str">
        <f>IF(D22="","",IF(F22="YES",MROUND(ROUND(1.03*G21,0),100),IF(D22="TOTAL",SUM($G$15:G21),G21)))</f>
        <v/>
      </c>
      <c r="H22" s="34" t="str">
        <f>IF(D22="","",IF(D22="TOTAL",SUM($H$15:H21),(ROUND(G22*AK22/100,0))))</f>
        <v/>
      </c>
      <c r="I22" s="34" t="str">
        <f>IF(D22="","",IF(D22="TOTAL",SUM($I$15:I21),(ROUND(G22*AL22/100,0))))</f>
        <v/>
      </c>
      <c r="J22" s="75">
        <f t="shared" si="16"/>
        <v>0</v>
      </c>
      <c r="K22" s="75"/>
      <c r="L22" s="34" t="str">
        <f>IF(D22="","",IF(D22="TOTAL",SUM($L$15:L21),$P$4))</f>
        <v/>
      </c>
      <c r="M22" s="34" t="str">
        <f>IF(D22="","",IF(D22="TOTAL",SUM($M$15:M21),(ROUND(L22*AF22/100,0))))</f>
        <v/>
      </c>
      <c r="N22" s="34" t="str">
        <f>IF(D22="","",IF(D22="TOTAL",SUM($N$15:N21),(ROUND(L22*AG22/100,0))))</f>
        <v/>
      </c>
      <c r="O22" s="33">
        <f t="shared" si="17"/>
        <v>0</v>
      </c>
      <c r="P22" s="34" t="str">
        <f t="shared" si="3"/>
        <v/>
      </c>
      <c r="Q22" s="34" t="str">
        <f t="shared" si="3"/>
        <v/>
      </c>
      <c r="R22" s="34" t="str">
        <f t="shared" si="3"/>
        <v/>
      </c>
      <c r="S22" s="26"/>
      <c r="T22" s="33">
        <f t="shared" si="18"/>
        <v>0</v>
      </c>
      <c r="U22" s="62" t="str">
        <f>IF(D22="","",IF(D22="TOTAL",SUM($U$15:U21),IF($Z$5="REGULAR",BA22,AJ22+BF22)))</f>
        <v/>
      </c>
      <c r="V22" s="34" t="str">
        <f>IF(D22="","",IF(D22="TOTAL",SUM($V$15:V21),(ROUND(T22*AN22,0))))</f>
        <v/>
      </c>
      <c r="W22" s="26" t="str">
        <f>IF(D22="","",IF(E22="mar",$Z$2,IF(D22="TOTAL",SUM($W$15:W21),W21)))</f>
        <v/>
      </c>
      <c r="X22" s="33" t="str">
        <f>IF(D22="","",IF(D22="TOTAL",SUM($X$15:X21),(SUM(AH23:AI23))))</f>
        <v/>
      </c>
      <c r="Y22" s="33">
        <f t="shared" si="19"/>
        <v>0</v>
      </c>
      <c r="Z22" s="33">
        <f t="shared" si="20"/>
        <v>0</v>
      </c>
      <c r="AA22" s="31"/>
      <c r="AB22" s="31"/>
      <c r="AC22" s="35" t="str">
        <f t="shared" si="29"/>
        <v/>
      </c>
      <c r="AD22" s="35" t="str">
        <f t="shared" si="27"/>
        <v/>
      </c>
      <c r="AF22" s="7" t="str">
        <f t="shared" si="4"/>
        <v/>
      </c>
      <c r="AG22" s="7" t="str">
        <f t="shared" si="5"/>
        <v/>
      </c>
      <c r="AH22" s="7" t="str">
        <f t="shared" si="6"/>
        <v/>
      </c>
      <c r="AI22" s="7" t="str">
        <f t="shared" si="7"/>
        <v/>
      </c>
      <c r="AJ22" s="7" t="str">
        <f t="shared" si="21"/>
        <v/>
      </c>
      <c r="AK22" s="7" t="str">
        <f t="shared" si="22"/>
        <v/>
      </c>
      <c r="AL22" s="7" t="str">
        <f t="shared" si="8"/>
        <v/>
      </c>
      <c r="AM22" s="7" t="str">
        <f t="shared" si="9"/>
        <v/>
      </c>
      <c r="AN22" s="7" t="str">
        <f t="shared" si="10"/>
        <v/>
      </c>
      <c r="AO22" s="7" t="str">
        <f t="shared" si="11"/>
        <v/>
      </c>
      <c r="AP22" s="7" t="str">
        <f t="shared" si="12"/>
        <v/>
      </c>
      <c r="AQ22" s="2">
        <v>43009</v>
      </c>
      <c r="AR22" s="3" t="str">
        <f t="shared" si="0"/>
        <v>Oct-2017</v>
      </c>
      <c r="AS22" s="7">
        <v>5</v>
      </c>
      <c r="AT22" s="7">
        <v>8</v>
      </c>
      <c r="AV22" s="8">
        <f t="shared" si="13"/>
        <v>0.1</v>
      </c>
      <c r="AY22" s="7">
        <f t="shared" si="1"/>
        <v>0</v>
      </c>
      <c r="AZ22" s="7">
        <f t="shared" si="2"/>
        <v>0</v>
      </c>
      <c r="BA22" s="7">
        <f t="shared" si="14"/>
        <v>0</v>
      </c>
      <c r="BB22" s="7" t="s">
        <v>38</v>
      </c>
      <c r="BC22" s="7">
        <v>1000</v>
      </c>
      <c r="BF22" s="7">
        <f t="shared" si="23"/>
        <v>0</v>
      </c>
      <c r="BH22" s="16" t="s">
        <v>62</v>
      </c>
      <c r="BI22" s="16">
        <v>12</v>
      </c>
    </row>
    <row r="23" spans="2:61" ht="25.5" customHeight="1" x14ac:dyDescent="0.25">
      <c r="B23" s="34" t="str">
        <f t="shared" si="28"/>
        <v/>
      </c>
      <c r="C23" s="28" t="str">
        <f t="shared" si="24"/>
        <v/>
      </c>
      <c r="D23" s="34" t="str">
        <f t="shared" si="25"/>
        <v/>
      </c>
      <c r="E23" s="34" t="str">
        <f t="shared" si="15"/>
        <v/>
      </c>
      <c r="F23" s="34" t="str">
        <f t="shared" si="26"/>
        <v/>
      </c>
      <c r="G23" s="34" t="str">
        <f>IF(D23="","",IF(F23="YES",MROUND(ROUND(1.03*G22,0),100),IF(D23="TOTAL",SUM($G$15:G22),G22)))</f>
        <v/>
      </c>
      <c r="H23" s="34" t="str">
        <f>IF(D23="","",IF(D23="TOTAL",SUM($H$15:H22),(ROUND(G23*AK23/100,0))))</f>
        <v/>
      </c>
      <c r="I23" s="34" t="str">
        <f>IF(D23="","",IF(D23="TOTAL",SUM($I$15:I22),(ROUND(G23*AL23/100,0))))</f>
        <v/>
      </c>
      <c r="J23" s="75">
        <f t="shared" si="16"/>
        <v>0</v>
      </c>
      <c r="K23" s="75"/>
      <c r="L23" s="34" t="str">
        <f>IF(D23="","",IF(D23="TOTAL",SUM($L$15:L22),$P$4))</f>
        <v/>
      </c>
      <c r="M23" s="34" t="str">
        <f>IF(D23="","",IF(D23="TOTAL",SUM($M$15:M22),(ROUND(L23*AF23/100,0))))</f>
        <v/>
      </c>
      <c r="N23" s="34" t="str">
        <f>IF(D23="","",IF(D23="TOTAL",SUM($N$15:N22),(ROUND(L23*AG23/100,0))))</f>
        <v/>
      </c>
      <c r="O23" s="33">
        <f t="shared" si="17"/>
        <v>0</v>
      </c>
      <c r="P23" s="34" t="str">
        <f t="shared" si="3"/>
        <v/>
      </c>
      <c r="Q23" s="34" t="str">
        <f t="shared" si="3"/>
        <v/>
      </c>
      <c r="R23" s="34" t="str">
        <f t="shared" si="3"/>
        <v/>
      </c>
      <c r="S23" s="26"/>
      <c r="T23" s="33">
        <f t="shared" si="18"/>
        <v>0</v>
      </c>
      <c r="U23" s="62" t="str">
        <f>IF(D23="","",IF(D23="TOTAL",SUM($U$15:U22),IF($Z$5="REGULAR",BA23,AJ23+BF23)))</f>
        <v/>
      </c>
      <c r="V23" s="34" t="str">
        <f>IF(D23="","",IF(D23="TOTAL",SUM($V$15:V22),(ROUND(T23*AN23,0))))</f>
        <v/>
      </c>
      <c r="W23" s="26" t="str">
        <f>IF(D23="","",IF(E23="mar",$Z$2,IF(D23="TOTAL",SUM($W$15:W22),W22)))</f>
        <v/>
      </c>
      <c r="X23" s="33" t="str">
        <f>IF(D23="","",IF(D23="TOTAL",SUM($X$15:X22),(SUM(AH24:AI24))))</f>
        <v/>
      </c>
      <c r="Y23" s="33">
        <f t="shared" si="19"/>
        <v>0</v>
      </c>
      <c r="Z23" s="33">
        <f t="shared" si="20"/>
        <v>0</v>
      </c>
      <c r="AA23" s="31"/>
      <c r="AB23" s="31"/>
      <c r="AC23" s="35" t="str">
        <f t="shared" si="29"/>
        <v/>
      </c>
      <c r="AD23" s="35" t="str">
        <f t="shared" si="27"/>
        <v/>
      </c>
      <c r="AF23" s="7" t="str">
        <f t="shared" si="4"/>
        <v/>
      </c>
      <c r="AG23" s="7" t="str">
        <f t="shared" si="5"/>
        <v/>
      </c>
      <c r="AH23" s="7" t="str">
        <f t="shared" si="6"/>
        <v/>
      </c>
      <c r="AI23" s="7" t="str">
        <f t="shared" si="7"/>
        <v/>
      </c>
      <c r="AJ23" s="7" t="str">
        <f t="shared" si="21"/>
        <v/>
      </c>
      <c r="AK23" s="7" t="str">
        <f t="shared" si="22"/>
        <v/>
      </c>
      <c r="AL23" s="7" t="str">
        <f t="shared" si="8"/>
        <v/>
      </c>
      <c r="AM23" s="7" t="str">
        <f t="shared" si="9"/>
        <v/>
      </c>
      <c r="AN23" s="7" t="str">
        <f t="shared" si="10"/>
        <v/>
      </c>
      <c r="AO23" s="7" t="str">
        <f t="shared" si="11"/>
        <v/>
      </c>
      <c r="AP23" s="7" t="str">
        <f t="shared" si="12"/>
        <v/>
      </c>
      <c r="AQ23" s="2">
        <v>43040</v>
      </c>
      <c r="AR23" s="3" t="str">
        <f t="shared" si="0"/>
        <v>Nov-2017</v>
      </c>
      <c r="AS23" s="7">
        <v>5</v>
      </c>
      <c r="AT23" s="7">
        <f t="shared" ref="AT23:AT66" si="30">AT22</f>
        <v>8</v>
      </c>
      <c r="AV23" s="8">
        <f t="shared" si="13"/>
        <v>0.1</v>
      </c>
      <c r="AY23" s="7">
        <f t="shared" si="1"/>
        <v>0</v>
      </c>
      <c r="AZ23" s="7">
        <f t="shared" si="2"/>
        <v>0</v>
      </c>
      <c r="BA23" s="7">
        <f t="shared" si="14"/>
        <v>0</v>
      </c>
      <c r="BB23" s="7" t="s">
        <v>48</v>
      </c>
      <c r="BC23" s="7">
        <v>1000</v>
      </c>
      <c r="BF23" s="7">
        <f t="shared" si="23"/>
        <v>0</v>
      </c>
      <c r="BI23" s="16">
        <v>13</v>
      </c>
    </row>
    <row r="24" spans="2:61" ht="25.5" customHeight="1" x14ac:dyDescent="0.25">
      <c r="B24" s="34" t="str">
        <f t="shared" si="28"/>
        <v/>
      </c>
      <c r="C24" s="28" t="str">
        <f t="shared" si="24"/>
        <v/>
      </c>
      <c r="D24" s="34" t="str">
        <f t="shared" si="25"/>
        <v/>
      </c>
      <c r="E24" s="34" t="str">
        <f t="shared" si="15"/>
        <v/>
      </c>
      <c r="F24" s="34" t="str">
        <f t="shared" si="26"/>
        <v/>
      </c>
      <c r="G24" s="34" t="str">
        <f>IF(D24="","",IF(F24="YES",MROUND(ROUND(1.03*G23,0),100),IF(D24="TOTAL",SUM($G$15:G23),G23)))</f>
        <v/>
      </c>
      <c r="H24" s="34" t="str">
        <f>IF(D24="","",IF(D24="TOTAL",SUM($H$15:H23),(ROUND(G24*AK24/100,0))))</f>
        <v/>
      </c>
      <c r="I24" s="34" t="str">
        <f>IF(D24="","",IF(D24="TOTAL",SUM($I$15:I23),(ROUND(G24*AL24/100,0))))</f>
        <v/>
      </c>
      <c r="J24" s="75">
        <f t="shared" si="16"/>
        <v>0</v>
      </c>
      <c r="K24" s="75"/>
      <c r="L24" s="34" t="str">
        <f>IF(D24="","",IF(D24="TOTAL",SUM($L$15:L23),$P$4))</f>
        <v/>
      </c>
      <c r="M24" s="34" t="str">
        <f>IF(D24="","",IF(D24="TOTAL",SUM($M$15:M23),(ROUND(L24*AF24/100,0))))</f>
        <v/>
      </c>
      <c r="N24" s="34" t="str">
        <f>IF(D24="","",IF(D24="TOTAL",SUM($N$15:N23),(ROUND(L24*AG24/100,0))))</f>
        <v/>
      </c>
      <c r="O24" s="33">
        <f t="shared" si="17"/>
        <v>0</v>
      </c>
      <c r="P24" s="34" t="str">
        <f t="shared" si="3"/>
        <v/>
      </c>
      <c r="Q24" s="34" t="str">
        <f t="shared" si="3"/>
        <v/>
      </c>
      <c r="R24" s="34" t="str">
        <f t="shared" si="3"/>
        <v/>
      </c>
      <c r="S24" s="26"/>
      <c r="T24" s="33">
        <f t="shared" si="18"/>
        <v>0</v>
      </c>
      <c r="U24" s="62" t="str">
        <f>IF(D24="","",IF(D24="TOTAL",SUM($U$15:U23),IF($Z$5="REGULAR",BA24,AJ24+BF24)))</f>
        <v/>
      </c>
      <c r="V24" s="34" t="str">
        <f>IF(D24="","",IF(D24="TOTAL",SUM($V$15:V23),(ROUND(T24*AN24,0))))</f>
        <v/>
      </c>
      <c r="W24" s="26" t="str">
        <f>IF(D24="","",IF(E24="mar",$Z$2,IF(D24="TOTAL",SUM($W$15:W23),W23)))</f>
        <v/>
      </c>
      <c r="X24" s="33" t="str">
        <f>IF(D24="","",IF(D24="TOTAL",SUM($X$15:X23),(SUM(AH25:AI25))))</f>
        <v/>
      </c>
      <c r="Y24" s="33">
        <f t="shared" si="19"/>
        <v>0</v>
      </c>
      <c r="Z24" s="33">
        <f t="shared" si="20"/>
        <v>0</v>
      </c>
      <c r="AA24" s="31"/>
      <c r="AB24" s="31"/>
      <c r="AC24" s="35" t="str">
        <f t="shared" si="29"/>
        <v/>
      </c>
      <c r="AD24" s="35" t="str">
        <f t="shared" si="27"/>
        <v/>
      </c>
      <c r="AF24" s="7" t="str">
        <f t="shared" si="4"/>
        <v/>
      </c>
      <c r="AG24" s="7" t="str">
        <f t="shared" si="5"/>
        <v/>
      </c>
      <c r="AH24" s="7" t="str">
        <f t="shared" si="6"/>
        <v/>
      </c>
      <c r="AI24" s="7" t="str">
        <f t="shared" si="7"/>
        <v/>
      </c>
      <c r="AJ24" s="7" t="str">
        <f t="shared" si="21"/>
        <v/>
      </c>
      <c r="AK24" s="7" t="str">
        <f t="shared" si="22"/>
        <v/>
      </c>
      <c r="AL24" s="7" t="str">
        <f t="shared" si="8"/>
        <v/>
      </c>
      <c r="AM24" s="7" t="str">
        <f t="shared" si="9"/>
        <v/>
      </c>
      <c r="AN24" s="7" t="str">
        <f t="shared" si="10"/>
        <v/>
      </c>
      <c r="AO24" s="7" t="str">
        <f t="shared" si="11"/>
        <v/>
      </c>
      <c r="AP24" s="7" t="str">
        <f t="shared" si="12"/>
        <v/>
      </c>
      <c r="AQ24" s="2">
        <v>43070</v>
      </c>
      <c r="AR24" s="3" t="str">
        <f t="shared" si="0"/>
        <v>Dec-2017</v>
      </c>
      <c r="AS24" s="7">
        <v>5</v>
      </c>
      <c r="AT24" s="7">
        <f t="shared" si="30"/>
        <v>8</v>
      </c>
      <c r="AV24" s="8">
        <f t="shared" si="13"/>
        <v>0.1</v>
      </c>
      <c r="AY24" s="7">
        <f t="shared" si="1"/>
        <v>0</v>
      </c>
      <c r="AZ24" s="7">
        <f t="shared" si="2"/>
        <v>0</v>
      </c>
      <c r="BA24" s="7">
        <f t="shared" si="14"/>
        <v>0</v>
      </c>
      <c r="BB24" s="7" t="s">
        <v>49</v>
      </c>
      <c r="BC24" s="9">
        <v>1450</v>
      </c>
      <c r="BF24" s="7">
        <f t="shared" si="23"/>
        <v>0</v>
      </c>
      <c r="BI24" s="16">
        <v>14</v>
      </c>
    </row>
    <row r="25" spans="2:61" ht="25.5" customHeight="1" x14ac:dyDescent="0.25">
      <c r="B25" s="34" t="str">
        <f t="shared" si="28"/>
        <v/>
      </c>
      <c r="C25" s="28" t="str">
        <f t="shared" si="24"/>
        <v/>
      </c>
      <c r="D25" s="34" t="str">
        <f t="shared" si="25"/>
        <v/>
      </c>
      <c r="E25" s="34" t="str">
        <f t="shared" si="15"/>
        <v/>
      </c>
      <c r="F25" s="34" t="str">
        <f t="shared" si="26"/>
        <v/>
      </c>
      <c r="G25" s="34" t="str">
        <f>IF(D25="","",IF(F25="YES",MROUND(ROUND(1.03*G24,0),100),IF(D25="TOTAL",SUM($G$15:G24),G24)))</f>
        <v/>
      </c>
      <c r="H25" s="34" t="str">
        <f>IF(D25="","",IF(D25="TOTAL",SUM($H$15:H24),(ROUND(G25*AK25/100,0))))</f>
        <v/>
      </c>
      <c r="I25" s="34" t="str">
        <f>IF(D25="","",IF(D25="TOTAL",SUM($I$15:I24),(ROUND(G25*AL25/100,0))))</f>
        <v/>
      </c>
      <c r="J25" s="75">
        <f t="shared" si="16"/>
        <v>0</v>
      </c>
      <c r="K25" s="75"/>
      <c r="L25" s="34" t="str">
        <f>IF(D25="","",IF(D25="TOTAL",SUM($L$15:L24),$P$4))</f>
        <v/>
      </c>
      <c r="M25" s="34" t="str">
        <f>IF(D25="","",IF(D25="TOTAL",SUM($M$15:M24),(ROUND(L25*AF25/100,0))))</f>
        <v/>
      </c>
      <c r="N25" s="34" t="str">
        <f>IF(D25="","",IF(D25="TOTAL",SUM($N$15:N24),(ROUND(L25*AG25/100,0))))</f>
        <v/>
      </c>
      <c r="O25" s="33">
        <f t="shared" si="17"/>
        <v>0</v>
      </c>
      <c r="P25" s="34" t="str">
        <f t="shared" si="3"/>
        <v/>
      </c>
      <c r="Q25" s="34" t="str">
        <f t="shared" si="3"/>
        <v/>
      </c>
      <c r="R25" s="34" t="str">
        <f t="shared" si="3"/>
        <v/>
      </c>
      <c r="S25" s="26"/>
      <c r="T25" s="33">
        <f t="shared" si="18"/>
        <v>0</v>
      </c>
      <c r="U25" s="62" t="str">
        <f>IF(D25="","",IF(D25="TOTAL",SUM($U$15:U24),IF($Z$5="REGULAR",BA25,AJ25+BF25)))</f>
        <v/>
      </c>
      <c r="V25" s="34" t="str">
        <f>IF(D25="","",IF(D25="TOTAL",SUM($V$15:V24),(ROUND(T25*AN25,0))))</f>
        <v/>
      </c>
      <c r="W25" s="26" t="str">
        <f>IF(D25="","",IF(E25="mar",$Z$2,IF(D25="TOTAL",SUM($W$15:W24),W24)))</f>
        <v/>
      </c>
      <c r="X25" s="33" t="str">
        <f>IF(D25="","",IF(D25="TOTAL",SUM($X$15:X24),(SUM(AH26:AI26))))</f>
        <v/>
      </c>
      <c r="Y25" s="33">
        <f t="shared" si="19"/>
        <v>0</v>
      </c>
      <c r="Z25" s="33">
        <f t="shared" si="20"/>
        <v>0</v>
      </c>
      <c r="AA25" s="31"/>
      <c r="AB25" s="31"/>
      <c r="AC25" s="35" t="str">
        <f t="shared" si="29"/>
        <v/>
      </c>
      <c r="AD25" s="35" t="str">
        <f t="shared" si="27"/>
        <v/>
      </c>
      <c r="AF25" s="7" t="str">
        <f t="shared" si="4"/>
        <v/>
      </c>
      <c r="AG25" s="7" t="str">
        <f t="shared" si="5"/>
        <v/>
      </c>
      <c r="AH25" s="7" t="str">
        <f t="shared" si="6"/>
        <v/>
      </c>
      <c r="AI25" s="7" t="str">
        <f t="shared" si="7"/>
        <v/>
      </c>
      <c r="AJ25" s="7" t="str">
        <f t="shared" si="21"/>
        <v/>
      </c>
      <c r="AK25" s="7" t="str">
        <f t="shared" si="22"/>
        <v/>
      </c>
      <c r="AL25" s="7" t="str">
        <f t="shared" si="8"/>
        <v/>
      </c>
      <c r="AM25" s="7" t="str">
        <f t="shared" si="9"/>
        <v/>
      </c>
      <c r="AN25" s="7" t="str">
        <f t="shared" si="10"/>
        <v/>
      </c>
      <c r="AO25" s="7" t="str">
        <f t="shared" si="11"/>
        <v/>
      </c>
      <c r="AP25" s="7" t="str">
        <f t="shared" si="12"/>
        <v/>
      </c>
      <c r="AQ25" s="2">
        <v>43101</v>
      </c>
      <c r="AR25" s="3" t="str">
        <f t="shared" si="0"/>
        <v>Jan-2018</v>
      </c>
      <c r="AS25" s="7">
        <v>7</v>
      </c>
      <c r="AT25" s="7">
        <f t="shared" si="30"/>
        <v>8</v>
      </c>
      <c r="AV25" s="8">
        <f t="shared" si="13"/>
        <v>0.1</v>
      </c>
      <c r="AY25" s="7">
        <f t="shared" si="1"/>
        <v>0</v>
      </c>
      <c r="AZ25" s="7">
        <f t="shared" si="2"/>
        <v>0</v>
      </c>
      <c r="BA25" s="7">
        <f t="shared" si="14"/>
        <v>0</v>
      </c>
      <c r="BB25" s="7"/>
      <c r="BC25" s="9"/>
      <c r="BF25" s="7">
        <f t="shared" si="23"/>
        <v>0</v>
      </c>
      <c r="BI25" s="16">
        <v>15</v>
      </c>
    </row>
    <row r="26" spans="2:61" ht="25.5" customHeight="1" x14ac:dyDescent="0.25">
      <c r="B26" s="34" t="str">
        <f t="shared" si="28"/>
        <v/>
      </c>
      <c r="C26" s="28" t="str">
        <f t="shared" si="24"/>
        <v/>
      </c>
      <c r="D26" s="34" t="str">
        <f t="shared" si="25"/>
        <v/>
      </c>
      <c r="E26" s="34" t="str">
        <f t="shared" si="15"/>
        <v/>
      </c>
      <c r="F26" s="34" t="str">
        <f t="shared" si="26"/>
        <v/>
      </c>
      <c r="G26" s="34" t="str">
        <f>IF(D26="","",IF(F26="YES",MROUND(ROUND(1.03*G25,0),100),IF(D26="TOTAL",SUM($G$15:G25),G25)))</f>
        <v/>
      </c>
      <c r="H26" s="34" t="str">
        <f>IF(D26="","",IF(D26="TOTAL",SUM($H$15:H25),(ROUND(G26*AK26/100,0))))</f>
        <v/>
      </c>
      <c r="I26" s="34" t="str">
        <f>IF(D26="","",IF(D26="TOTAL",SUM($I$15:I25),(ROUND(G26*AL26/100,0))))</f>
        <v/>
      </c>
      <c r="J26" s="75">
        <f t="shared" si="16"/>
        <v>0</v>
      </c>
      <c r="K26" s="75"/>
      <c r="L26" s="34" t="str">
        <f>IF(D26="","",IF(D26="TOTAL",SUM($L$15:L25),$P$4))</f>
        <v/>
      </c>
      <c r="M26" s="34" t="str">
        <f>IF(D26="","",IF(D26="TOTAL",SUM($M$15:M25),(ROUND(L26*AF26/100,0))))</f>
        <v/>
      </c>
      <c r="N26" s="34" t="str">
        <f>IF(D26="","",IF(D26="TOTAL",SUM($N$15:N25),(ROUND(L26*AG26/100,0))))</f>
        <v/>
      </c>
      <c r="O26" s="33">
        <f t="shared" si="17"/>
        <v>0</v>
      </c>
      <c r="P26" s="34" t="str">
        <f t="shared" si="3"/>
        <v/>
      </c>
      <c r="Q26" s="34" t="str">
        <f t="shared" si="3"/>
        <v/>
      </c>
      <c r="R26" s="34" t="str">
        <f t="shared" si="3"/>
        <v/>
      </c>
      <c r="S26" s="26"/>
      <c r="T26" s="33">
        <f t="shared" si="18"/>
        <v>0</v>
      </c>
      <c r="U26" s="62" t="str">
        <f>IF(D26="","",IF(D26="TOTAL",SUM($U$15:U25),IF($Z$5="REGULAR",BA26,AJ26+BF26)))</f>
        <v/>
      </c>
      <c r="V26" s="34" t="str">
        <f>IF(D26="","",IF(D26="TOTAL",SUM($V$15:V25),(ROUND(T26*AN26,0))))</f>
        <v/>
      </c>
      <c r="W26" s="26" t="str">
        <f>IF(D26="","",IF(E26="mar",$Z$2,IF(D26="TOTAL",SUM($W$15:W25),W25)))</f>
        <v/>
      </c>
      <c r="X26" s="33" t="str">
        <f>IF(D26="","",IF(D26="TOTAL",SUM($X$15:X25),(SUM(AH27:AI27))))</f>
        <v/>
      </c>
      <c r="Y26" s="33">
        <f t="shared" si="19"/>
        <v>0</v>
      </c>
      <c r="Z26" s="33">
        <f t="shared" si="20"/>
        <v>0</v>
      </c>
      <c r="AA26" s="31"/>
      <c r="AB26" s="31"/>
      <c r="AC26" s="35" t="str">
        <f t="shared" si="29"/>
        <v/>
      </c>
      <c r="AD26" s="35" t="str">
        <f t="shared" si="27"/>
        <v/>
      </c>
      <c r="AF26" s="7" t="str">
        <f t="shared" si="4"/>
        <v/>
      </c>
      <c r="AG26" s="7" t="str">
        <f t="shared" si="5"/>
        <v/>
      </c>
      <c r="AH26" s="7" t="str">
        <f t="shared" si="6"/>
        <v/>
      </c>
      <c r="AI26" s="7" t="str">
        <f t="shared" si="7"/>
        <v/>
      </c>
      <c r="AJ26" s="7" t="str">
        <f t="shared" si="21"/>
        <v/>
      </c>
      <c r="AK26" s="7" t="str">
        <f t="shared" si="22"/>
        <v/>
      </c>
      <c r="AL26" s="7" t="str">
        <f t="shared" si="8"/>
        <v/>
      </c>
      <c r="AM26" s="7" t="str">
        <f t="shared" si="9"/>
        <v/>
      </c>
      <c r="AN26" s="7" t="str">
        <f t="shared" si="10"/>
        <v/>
      </c>
      <c r="AO26" s="7" t="str">
        <f t="shared" si="11"/>
        <v/>
      </c>
      <c r="AP26" s="7" t="str">
        <f t="shared" si="12"/>
        <v/>
      </c>
      <c r="AQ26" s="2">
        <v>43132</v>
      </c>
      <c r="AR26" s="3" t="str">
        <f t="shared" si="0"/>
        <v>Feb-2018</v>
      </c>
      <c r="AS26" s="7">
        <v>7</v>
      </c>
      <c r="AT26" s="7">
        <f t="shared" si="30"/>
        <v>8</v>
      </c>
      <c r="AV26" s="8">
        <f t="shared" si="13"/>
        <v>0.1</v>
      </c>
      <c r="AY26" s="7">
        <f t="shared" si="1"/>
        <v>0</v>
      </c>
      <c r="AZ26" s="7">
        <f t="shared" si="2"/>
        <v>0</v>
      </c>
      <c r="BA26" s="7">
        <f t="shared" si="14"/>
        <v>0</v>
      </c>
      <c r="BB26" s="7"/>
      <c r="BC26" s="9"/>
      <c r="BF26" s="7">
        <f t="shared" si="23"/>
        <v>0</v>
      </c>
      <c r="BI26" s="16">
        <v>16</v>
      </c>
    </row>
    <row r="27" spans="2:61" ht="25.5" customHeight="1" x14ac:dyDescent="0.25">
      <c r="B27" s="34" t="str">
        <f t="shared" si="28"/>
        <v/>
      </c>
      <c r="C27" s="28" t="str">
        <f t="shared" si="24"/>
        <v/>
      </c>
      <c r="D27" s="34" t="str">
        <f t="shared" si="25"/>
        <v/>
      </c>
      <c r="E27" s="34" t="str">
        <f t="shared" si="15"/>
        <v/>
      </c>
      <c r="F27" s="34" t="str">
        <f t="shared" si="26"/>
        <v/>
      </c>
      <c r="G27" s="34" t="str">
        <f>IF(D27="","",IF(F27="YES",MROUND(ROUND(1.03*G26,0),100),IF(D27="TOTAL",SUM($G$15:G26),G26)))</f>
        <v/>
      </c>
      <c r="H27" s="34" t="str">
        <f>IF(D27="","",IF(D27="TOTAL",SUM($H$15:H26),(ROUND(G27*AK27/100,0))))</f>
        <v/>
      </c>
      <c r="I27" s="34" t="str">
        <f>IF(D27="","",IF(D27="TOTAL",SUM($I$15:I26),(ROUND(G27*AL27/100,0))))</f>
        <v/>
      </c>
      <c r="J27" s="75">
        <f t="shared" si="16"/>
        <v>0</v>
      </c>
      <c r="K27" s="75"/>
      <c r="L27" s="34" t="str">
        <f>IF(D27="","",IF(D27="TOTAL",SUM($L$15:L26),$P$4))</f>
        <v/>
      </c>
      <c r="M27" s="34" t="str">
        <f>IF(D27="","",IF(D27="TOTAL",SUM($M$15:M26),(ROUND(L27*AF27/100,0))))</f>
        <v/>
      </c>
      <c r="N27" s="34" t="str">
        <f>IF(D27="","",IF(D27="TOTAL",SUM($N$15:N26),(ROUND(L27*AG27/100,0))))</f>
        <v/>
      </c>
      <c r="O27" s="33">
        <f t="shared" si="17"/>
        <v>0</v>
      </c>
      <c r="P27" s="34" t="str">
        <f t="shared" si="3"/>
        <v/>
      </c>
      <c r="Q27" s="34" t="str">
        <f t="shared" si="3"/>
        <v/>
      </c>
      <c r="R27" s="34" t="str">
        <f t="shared" si="3"/>
        <v/>
      </c>
      <c r="S27" s="26"/>
      <c r="T27" s="33">
        <f t="shared" si="18"/>
        <v>0</v>
      </c>
      <c r="U27" s="62" t="str">
        <f>IF(D27="","",IF(D27="TOTAL",SUM($U$15:U26),IF($Z$5="REGULAR",BA27,AJ27+BF27)))</f>
        <v/>
      </c>
      <c r="V27" s="34" t="str">
        <f>IF(D27="","",IF(D27="TOTAL",SUM($V$15:V26),(ROUND(T27*AN27,0))))</f>
        <v/>
      </c>
      <c r="W27" s="26" t="str">
        <f>IF(D27="","",IF(E27="mar",$Z$2,IF(D27="TOTAL",SUM($W$15:W26),W26)))</f>
        <v/>
      </c>
      <c r="X27" s="33" t="str">
        <f>IF(D27="","",IF(D27="TOTAL",SUM($X$15:X26),(SUM(AH28:AI28))))</f>
        <v/>
      </c>
      <c r="Y27" s="33">
        <f t="shared" si="19"/>
        <v>0</v>
      </c>
      <c r="Z27" s="33">
        <f t="shared" si="20"/>
        <v>0</v>
      </c>
      <c r="AA27" s="31"/>
      <c r="AB27" s="31"/>
      <c r="AC27" s="35" t="str">
        <f t="shared" si="29"/>
        <v/>
      </c>
      <c r="AD27" s="35" t="str">
        <f t="shared" si="27"/>
        <v/>
      </c>
      <c r="AF27" s="7" t="str">
        <f t="shared" si="4"/>
        <v/>
      </c>
      <c r="AG27" s="7" t="str">
        <f t="shared" si="5"/>
        <v/>
      </c>
      <c r="AH27" s="7" t="str">
        <f t="shared" si="6"/>
        <v/>
      </c>
      <c r="AI27" s="7" t="str">
        <f t="shared" si="7"/>
        <v/>
      </c>
      <c r="AJ27" s="7" t="str">
        <f t="shared" si="21"/>
        <v/>
      </c>
      <c r="AK27" s="7" t="str">
        <f t="shared" si="22"/>
        <v/>
      </c>
      <c r="AL27" s="7" t="str">
        <f t="shared" si="8"/>
        <v/>
      </c>
      <c r="AM27" s="7" t="str">
        <f t="shared" si="9"/>
        <v/>
      </c>
      <c r="AN27" s="7" t="str">
        <f t="shared" si="10"/>
        <v/>
      </c>
      <c r="AO27" s="7" t="str">
        <f t="shared" si="11"/>
        <v/>
      </c>
      <c r="AP27" s="7" t="str">
        <f t="shared" si="12"/>
        <v/>
      </c>
      <c r="AQ27" s="2">
        <v>43160</v>
      </c>
      <c r="AR27" s="3" t="str">
        <f t="shared" si="0"/>
        <v>Mar-2018</v>
      </c>
      <c r="AS27" s="7">
        <v>7</v>
      </c>
      <c r="AT27" s="7">
        <f t="shared" si="30"/>
        <v>8</v>
      </c>
      <c r="AV27" s="8">
        <f t="shared" si="13"/>
        <v>0.1</v>
      </c>
      <c r="AY27" s="7">
        <f t="shared" si="1"/>
        <v>0</v>
      </c>
      <c r="AZ27" s="7">
        <f t="shared" si="2"/>
        <v>0</v>
      </c>
      <c r="BA27" s="7">
        <f t="shared" si="14"/>
        <v>0</v>
      </c>
      <c r="BB27" s="7"/>
      <c r="BC27" s="7"/>
      <c r="BF27" s="7">
        <f t="shared" si="23"/>
        <v>0</v>
      </c>
      <c r="BI27" s="16">
        <v>17</v>
      </c>
    </row>
    <row r="28" spans="2:61" ht="25.5" customHeight="1" x14ac:dyDescent="0.25">
      <c r="B28" s="34" t="str">
        <f t="shared" si="28"/>
        <v/>
      </c>
      <c r="C28" s="28" t="str">
        <f t="shared" si="24"/>
        <v/>
      </c>
      <c r="D28" s="34" t="str">
        <f t="shared" si="25"/>
        <v/>
      </c>
      <c r="E28" s="34" t="str">
        <f t="shared" si="15"/>
        <v/>
      </c>
      <c r="F28" s="34" t="str">
        <f t="shared" si="26"/>
        <v/>
      </c>
      <c r="G28" s="34" t="str">
        <f>IF(D28="","",IF(F28="YES",MROUND(ROUND(1.03*G27,0),100),IF(D28="TOTAL",SUM($G$15:G27),G27)))</f>
        <v/>
      </c>
      <c r="H28" s="34" t="str">
        <f>IF(D28="","",IF(D28="TOTAL",SUM($H$15:H27),(ROUND(G28*AK28/100,0))))</f>
        <v/>
      </c>
      <c r="I28" s="34" t="str">
        <f>IF(D28="","",IF(D28="TOTAL",SUM($I$15:I27),(ROUND(G28*AL28/100,0))))</f>
        <v/>
      </c>
      <c r="J28" s="75">
        <f t="shared" si="16"/>
        <v>0</v>
      </c>
      <c r="K28" s="75"/>
      <c r="L28" s="34" t="str">
        <f>IF(D28="","",IF(D28="TOTAL",SUM($L$15:L27),$P$4))</f>
        <v/>
      </c>
      <c r="M28" s="34" t="str">
        <f>IF(D28="","",IF(D28="TOTAL",SUM($M$15:M27),(ROUND(L28*AF28/100,0))))</f>
        <v/>
      </c>
      <c r="N28" s="34" t="str">
        <f>IF(D28="","",IF(D28="TOTAL",SUM($N$15:N27),(ROUND(L28*AG28/100,0))))</f>
        <v/>
      </c>
      <c r="O28" s="33">
        <f t="shared" si="17"/>
        <v>0</v>
      </c>
      <c r="P28" s="34" t="str">
        <f t="shared" si="3"/>
        <v/>
      </c>
      <c r="Q28" s="34" t="str">
        <f t="shared" si="3"/>
        <v/>
      </c>
      <c r="R28" s="34" t="str">
        <f t="shared" si="3"/>
        <v/>
      </c>
      <c r="S28" s="26"/>
      <c r="T28" s="33">
        <f t="shared" si="18"/>
        <v>0</v>
      </c>
      <c r="U28" s="62" t="str">
        <f>IF(D28="","",IF(D28="TOTAL",SUM($U$15:U27),IF($Z$5="REGULAR",BA28,AJ28+BF28)))</f>
        <v/>
      </c>
      <c r="V28" s="34" t="str">
        <f>IF(D28="","",IF(D28="TOTAL",SUM($V$15:V27),(ROUND(T28*AN28,0))))</f>
        <v/>
      </c>
      <c r="W28" s="26" t="str">
        <f>IF(D28="","",IF(E28="mar",$Z$2,IF(D28="TOTAL",SUM($W$15:W27),W27)))</f>
        <v/>
      </c>
      <c r="X28" s="33" t="str">
        <f>IF(D28="","",IF(D28="TOTAL",SUM($X$15:X27),(SUM(AH29:AI29))))</f>
        <v/>
      </c>
      <c r="Y28" s="33">
        <f t="shared" si="19"/>
        <v>0</v>
      </c>
      <c r="Z28" s="33">
        <f t="shared" si="20"/>
        <v>0</v>
      </c>
      <c r="AA28" s="31"/>
      <c r="AB28" s="31"/>
      <c r="AC28" s="35" t="str">
        <f t="shared" si="29"/>
        <v/>
      </c>
      <c r="AD28" s="35" t="str">
        <f t="shared" si="27"/>
        <v/>
      </c>
      <c r="AF28" s="7" t="str">
        <f t="shared" si="4"/>
        <v/>
      </c>
      <c r="AG28" s="7" t="str">
        <f t="shared" si="5"/>
        <v/>
      </c>
      <c r="AH28" s="7" t="str">
        <f t="shared" si="6"/>
        <v/>
      </c>
      <c r="AI28" s="7" t="str">
        <f t="shared" si="7"/>
        <v/>
      </c>
      <c r="AJ28" s="7" t="str">
        <f t="shared" si="21"/>
        <v/>
      </c>
      <c r="AK28" s="7" t="str">
        <f t="shared" si="22"/>
        <v/>
      </c>
      <c r="AL28" s="7" t="str">
        <f t="shared" si="8"/>
        <v/>
      </c>
      <c r="AM28" s="7" t="str">
        <f t="shared" si="9"/>
        <v/>
      </c>
      <c r="AN28" s="7" t="str">
        <f t="shared" si="10"/>
        <v/>
      </c>
      <c r="AO28" s="7" t="str">
        <f t="shared" si="11"/>
        <v/>
      </c>
      <c r="AP28" s="7" t="str">
        <f t="shared" si="12"/>
        <v/>
      </c>
      <c r="AQ28" s="2">
        <v>43191</v>
      </c>
      <c r="AR28" s="3" t="str">
        <f t="shared" si="0"/>
        <v>Apr-2018</v>
      </c>
      <c r="AS28" s="7">
        <v>7</v>
      </c>
      <c r="AT28" s="7">
        <f t="shared" si="30"/>
        <v>8</v>
      </c>
      <c r="AV28" s="8">
        <f t="shared" si="13"/>
        <v>0.1</v>
      </c>
      <c r="AY28" s="7">
        <f t="shared" si="1"/>
        <v>0</v>
      </c>
      <c r="AZ28" s="7">
        <f t="shared" si="2"/>
        <v>0</v>
      </c>
      <c r="BA28" s="7">
        <f t="shared" si="14"/>
        <v>0</v>
      </c>
      <c r="BB28" s="7"/>
      <c r="BC28" s="7"/>
      <c r="BF28" s="7">
        <f t="shared" si="23"/>
        <v>0</v>
      </c>
      <c r="BI28" s="16">
        <v>18</v>
      </c>
    </row>
    <row r="29" spans="2:61" ht="25.5" customHeight="1" x14ac:dyDescent="0.25">
      <c r="B29" s="34" t="str">
        <f t="shared" si="28"/>
        <v/>
      </c>
      <c r="C29" s="28" t="str">
        <f t="shared" si="24"/>
        <v/>
      </c>
      <c r="D29" s="34" t="str">
        <f t="shared" si="25"/>
        <v/>
      </c>
      <c r="E29" s="34" t="str">
        <f t="shared" si="15"/>
        <v/>
      </c>
      <c r="F29" s="34" t="str">
        <f t="shared" si="26"/>
        <v/>
      </c>
      <c r="G29" s="34" t="str">
        <f>IF(D29="","",IF(F29="YES",MROUND(ROUND(1.03*G28,0),100),IF(D29="TOTAL",SUM($G$15:G28),G28)))</f>
        <v/>
      </c>
      <c r="H29" s="34" t="str">
        <f>IF(D29="","",IF(D29="TOTAL",SUM($H$15:H28),(ROUND(G29*AK29/100,0))))</f>
        <v/>
      </c>
      <c r="I29" s="34" t="str">
        <f>IF(D29="","",IF(D29="TOTAL",SUM($I$15:I28),(ROUND(G29*AL29/100,0))))</f>
        <v/>
      </c>
      <c r="J29" s="75">
        <f t="shared" si="16"/>
        <v>0</v>
      </c>
      <c r="K29" s="75"/>
      <c r="L29" s="34" t="str">
        <f>IF(D29="","",IF(D29="TOTAL",SUM($L$15:L28),$P$4))</f>
        <v/>
      </c>
      <c r="M29" s="34" t="str">
        <f>IF(D29="","",IF(D29="TOTAL",SUM($M$15:M28),(ROUND(L29*AF29/100,0))))</f>
        <v/>
      </c>
      <c r="N29" s="34" t="str">
        <f>IF(D29="","",IF(D29="TOTAL",SUM($N$15:N28),(ROUND(L29*AG29/100,0))))</f>
        <v/>
      </c>
      <c r="O29" s="33">
        <f t="shared" si="17"/>
        <v>0</v>
      </c>
      <c r="P29" s="34" t="str">
        <f t="shared" si="3"/>
        <v/>
      </c>
      <c r="Q29" s="34" t="str">
        <f t="shared" si="3"/>
        <v/>
      </c>
      <c r="R29" s="34" t="str">
        <f t="shared" si="3"/>
        <v/>
      </c>
      <c r="S29" s="26"/>
      <c r="T29" s="33">
        <f t="shared" si="18"/>
        <v>0</v>
      </c>
      <c r="U29" s="62" t="str">
        <f>IF(D29="","",IF(D29="TOTAL",SUM($U$15:U28),IF($Z$5="REGULAR",BA29,AJ29+BF29)))</f>
        <v/>
      </c>
      <c r="V29" s="34" t="str">
        <f>IF(D29="","",IF(D29="TOTAL",SUM($V$15:V28),(ROUND(T29*AN29,0))))</f>
        <v/>
      </c>
      <c r="W29" s="26" t="str">
        <f>IF(D29="","",IF(E29="mar",$Z$2,IF(D29="TOTAL",SUM($W$15:W28),W28)))</f>
        <v/>
      </c>
      <c r="X29" s="33" t="str">
        <f>IF(D29="","",IF(D29="TOTAL",SUM($X$15:X28),(SUM(AH30:AI30))))</f>
        <v/>
      </c>
      <c r="Y29" s="33">
        <f t="shared" si="19"/>
        <v>0</v>
      </c>
      <c r="Z29" s="33">
        <f t="shared" si="20"/>
        <v>0</v>
      </c>
      <c r="AA29" s="31"/>
      <c r="AB29" s="31"/>
      <c r="AC29" s="35" t="str">
        <f t="shared" si="29"/>
        <v/>
      </c>
      <c r="AD29" s="35" t="str">
        <f t="shared" si="27"/>
        <v/>
      </c>
      <c r="AF29" s="7" t="str">
        <f t="shared" si="4"/>
        <v/>
      </c>
      <c r="AG29" s="7" t="str">
        <f t="shared" si="5"/>
        <v/>
      </c>
      <c r="AH29" s="7" t="str">
        <f t="shared" si="6"/>
        <v/>
      </c>
      <c r="AI29" s="7" t="str">
        <f t="shared" si="7"/>
        <v/>
      </c>
      <c r="AJ29" s="7" t="str">
        <f t="shared" si="21"/>
        <v/>
      </c>
      <c r="AK29" s="7" t="str">
        <f t="shared" si="22"/>
        <v/>
      </c>
      <c r="AL29" s="7" t="str">
        <f t="shared" si="8"/>
        <v/>
      </c>
      <c r="AM29" s="7" t="str">
        <f t="shared" si="9"/>
        <v/>
      </c>
      <c r="AN29" s="7" t="str">
        <f t="shared" si="10"/>
        <v/>
      </c>
      <c r="AO29" s="7" t="str">
        <f t="shared" si="11"/>
        <v/>
      </c>
      <c r="AP29" s="7" t="str">
        <f t="shared" si="12"/>
        <v/>
      </c>
      <c r="AQ29" s="2">
        <v>43221</v>
      </c>
      <c r="AR29" s="3" t="str">
        <f t="shared" si="0"/>
        <v>May-2018</v>
      </c>
      <c r="AS29" s="7">
        <v>7</v>
      </c>
      <c r="AT29" s="7">
        <f t="shared" si="30"/>
        <v>8</v>
      </c>
      <c r="AV29" s="8">
        <f t="shared" si="13"/>
        <v>0.1</v>
      </c>
      <c r="AY29" s="7">
        <f t="shared" si="1"/>
        <v>0</v>
      </c>
      <c r="AZ29" s="7">
        <f t="shared" si="2"/>
        <v>0</v>
      </c>
      <c r="BA29" s="7">
        <f t="shared" si="14"/>
        <v>0</v>
      </c>
      <c r="BB29" s="7"/>
      <c r="BC29" s="7"/>
      <c r="BF29" s="7">
        <f t="shared" si="23"/>
        <v>0</v>
      </c>
      <c r="BI29" s="16">
        <v>19</v>
      </c>
    </row>
    <row r="30" spans="2:61" ht="25.5" customHeight="1" x14ac:dyDescent="0.25">
      <c r="B30" s="34" t="str">
        <f t="shared" si="28"/>
        <v/>
      </c>
      <c r="C30" s="28" t="str">
        <f t="shared" si="24"/>
        <v/>
      </c>
      <c r="D30" s="34" t="str">
        <f t="shared" si="25"/>
        <v/>
      </c>
      <c r="E30" s="34" t="str">
        <f t="shared" si="15"/>
        <v/>
      </c>
      <c r="F30" s="34" t="str">
        <f t="shared" si="26"/>
        <v/>
      </c>
      <c r="G30" s="34" t="str">
        <f>IF(D30="","",IF(F30="YES",MROUND(ROUND(1.03*G29,0),100),IF(D30="TOTAL",SUM($G$15:G29),G29)))</f>
        <v/>
      </c>
      <c r="H30" s="34" t="str">
        <f>IF(D30="","",IF(D30="TOTAL",SUM($H$15:H29),(ROUND(G30*AK30/100,0))))</f>
        <v/>
      </c>
      <c r="I30" s="34" t="str">
        <f>IF(D30="","",IF(D30="TOTAL",SUM($I$15:I29),(ROUND(G30*AL30/100,0))))</f>
        <v/>
      </c>
      <c r="J30" s="75">
        <f t="shared" si="16"/>
        <v>0</v>
      </c>
      <c r="K30" s="75"/>
      <c r="L30" s="34" t="str">
        <f>IF(D30="","",IF(D30="TOTAL",SUM($L$15:L29),$P$4))</f>
        <v/>
      </c>
      <c r="M30" s="34" t="str">
        <f>IF(D30="","",IF(D30="TOTAL",SUM($M$15:M29),(ROUND(L30*AF30/100,0))))</f>
        <v/>
      </c>
      <c r="N30" s="34" t="str">
        <f>IF(D30="","",IF(D30="TOTAL",SUM($N$15:N29),(ROUND(L30*AG30/100,0))))</f>
        <v/>
      </c>
      <c r="O30" s="33">
        <f t="shared" si="17"/>
        <v>0</v>
      </c>
      <c r="P30" s="34" t="str">
        <f t="shared" si="3"/>
        <v/>
      </c>
      <c r="Q30" s="34" t="str">
        <f t="shared" si="3"/>
        <v/>
      </c>
      <c r="R30" s="34" t="str">
        <f t="shared" si="3"/>
        <v/>
      </c>
      <c r="S30" s="26"/>
      <c r="T30" s="33">
        <f t="shared" si="18"/>
        <v>0</v>
      </c>
      <c r="U30" s="62" t="str">
        <f>IF(D30="","",IF(D30="TOTAL",SUM($U$15:U29),IF($Z$5="REGULAR",BA30,AJ30+BF30)))</f>
        <v/>
      </c>
      <c r="V30" s="34" t="str">
        <f>IF(D30="","",IF(D30="TOTAL",SUM($V$15:V29),(ROUND(T30*AN30,0))))</f>
        <v/>
      </c>
      <c r="W30" s="26" t="str">
        <f>IF(D30="","",IF(E30="mar",$Z$2,IF(D30="TOTAL",SUM($W$15:W29),W29)))</f>
        <v/>
      </c>
      <c r="X30" s="33" t="str">
        <f>IF(D30="","",IF(D30="TOTAL",SUM($X$15:X29),(SUM(AH31:AI31))))</f>
        <v/>
      </c>
      <c r="Y30" s="33">
        <f t="shared" si="19"/>
        <v>0</v>
      </c>
      <c r="Z30" s="33">
        <f t="shared" si="20"/>
        <v>0</v>
      </c>
      <c r="AA30" s="31"/>
      <c r="AB30" s="31"/>
      <c r="AC30" s="35" t="str">
        <f t="shared" si="29"/>
        <v/>
      </c>
      <c r="AD30" s="35" t="str">
        <f t="shared" si="27"/>
        <v/>
      </c>
      <c r="AF30" s="7" t="str">
        <f t="shared" si="4"/>
        <v/>
      </c>
      <c r="AG30" s="7" t="str">
        <f t="shared" si="5"/>
        <v/>
      </c>
      <c r="AH30" s="7" t="str">
        <f t="shared" si="6"/>
        <v/>
      </c>
      <c r="AI30" s="7" t="str">
        <f t="shared" si="7"/>
        <v/>
      </c>
      <c r="AJ30" s="7" t="str">
        <f t="shared" si="21"/>
        <v/>
      </c>
      <c r="AK30" s="7" t="str">
        <f t="shared" si="22"/>
        <v/>
      </c>
      <c r="AL30" s="7" t="str">
        <f t="shared" si="8"/>
        <v/>
      </c>
      <c r="AM30" s="7" t="str">
        <f t="shared" si="9"/>
        <v/>
      </c>
      <c r="AN30" s="7" t="str">
        <f t="shared" si="10"/>
        <v/>
      </c>
      <c r="AO30" s="7" t="str">
        <f t="shared" si="11"/>
        <v/>
      </c>
      <c r="AP30" s="7" t="str">
        <f t="shared" si="12"/>
        <v/>
      </c>
      <c r="AQ30" s="2">
        <v>43252</v>
      </c>
      <c r="AR30" s="3" t="str">
        <f t="shared" si="0"/>
        <v>Jun-2018</v>
      </c>
      <c r="AS30" s="7">
        <v>7</v>
      </c>
      <c r="AT30" s="7">
        <f t="shared" si="30"/>
        <v>8</v>
      </c>
      <c r="AV30" s="8">
        <f t="shared" si="13"/>
        <v>0.1</v>
      </c>
      <c r="AY30" s="7">
        <f t="shared" si="1"/>
        <v>0</v>
      </c>
      <c r="AZ30" s="7">
        <f t="shared" si="2"/>
        <v>0</v>
      </c>
      <c r="BA30" s="7">
        <f t="shared" si="14"/>
        <v>0</v>
      </c>
      <c r="BB30" s="7"/>
      <c r="BC30" s="7"/>
      <c r="BF30" s="7">
        <f t="shared" si="23"/>
        <v>0</v>
      </c>
      <c r="BI30" s="16">
        <v>20</v>
      </c>
    </row>
    <row r="31" spans="2:61" ht="25.5" customHeight="1" x14ac:dyDescent="0.25">
      <c r="B31" s="34" t="str">
        <f t="shared" si="28"/>
        <v/>
      </c>
      <c r="C31" s="28" t="str">
        <f>IFERROR(IF(AC31="","",IF(DATE(YEAR(AC31),MONTH(AC31),DAY(AC31))=DATE(YEAR($O$7),MONTH($O$7)+1,DAY($O$7)),"TOTAL",IF(AC31&gt;$O$7,"",AC31))),"")</f>
        <v/>
      </c>
      <c r="D31" s="34" t="str">
        <f t="shared" si="25"/>
        <v/>
      </c>
      <c r="E31" s="34" t="str">
        <f t="shared" si="15"/>
        <v/>
      </c>
      <c r="F31" s="34" t="str">
        <f t="shared" si="26"/>
        <v/>
      </c>
      <c r="G31" s="34" t="str">
        <f>IF(D31="","",IF(F31="YES",MROUND(ROUND(1.03*G30,0),100),IF(D31="TOTAL",SUM($G$15:G30),G30)))</f>
        <v/>
      </c>
      <c r="H31" s="34" t="str">
        <f>IF(D31="","",IF(D31="TOTAL",SUM($H$15:H30),(ROUND(G31*AK31/100,0))))</f>
        <v/>
      </c>
      <c r="I31" s="34" t="str">
        <f>IF(D31="","",IF(D31="TOTAL",SUM($I$15:I30),(ROUND(G31*AL31/100,0))))</f>
        <v/>
      </c>
      <c r="J31" s="75">
        <f t="shared" si="16"/>
        <v>0</v>
      </c>
      <c r="K31" s="75"/>
      <c r="L31" s="34" t="str">
        <f>IF(D31="","",IF(D31="TOTAL",SUM($L$15:L30),$P$4))</f>
        <v/>
      </c>
      <c r="M31" s="34" t="str">
        <f>IF(D31="","",IF(D31="TOTAL",SUM($M$15:M30),(ROUND(L31*AF31/100,0))))</f>
        <v/>
      </c>
      <c r="N31" s="34" t="str">
        <f>IF(D31="","",IF(D31="TOTAL",SUM($N$15:N30),(ROUND(L31*AG31/100,0))))</f>
        <v/>
      </c>
      <c r="O31" s="33">
        <f t="shared" si="17"/>
        <v>0</v>
      </c>
      <c r="P31" s="34" t="str">
        <f t="shared" si="3"/>
        <v/>
      </c>
      <c r="Q31" s="34" t="str">
        <f t="shared" si="3"/>
        <v/>
      </c>
      <c r="R31" s="34" t="str">
        <f t="shared" si="3"/>
        <v/>
      </c>
      <c r="S31" s="26"/>
      <c r="T31" s="33">
        <f t="shared" si="18"/>
        <v>0</v>
      </c>
      <c r="U31" s="62" t="str">
        <f>IF(D31="","",IF(D31="TOTAL",SUM($U$15:U30),IF($Z$5="REGULAR",BA31,AJ31+BF31)))</f>
        <v/>
      </c>
      <c r="V31" s="34" t="str">
        <f>IF(D31="","",IF(D31="TOTAL",SUM($V$15:V30),(ROUND(T31*AN31,0))))</f>
        <v/>
      </c>
      <c r="W31" s="26" t="str">
        <f>IF(D31="","",IF(E31="mar",$Z$2,IF(D31="TOTAL",SUM($W$15:W30),W30)))</f>
        <v/>
      </c>
      <c r="X31" s="33" t="str">
        <f>IF(D31="","",IF(D31="TOTAL",SUM($X$15:X30),(SUM(AH32:AI32))))</f>
        <v/>
      </c>
      <c r="Y31" s="33">
        <f t="shared" si="19"/>
        <v>0</v>
      </c>
      <c r="Z31" s="33">
        <f t="shared" si="20"/>
        <v>0</v>
      </c>
      <c r="AA31" s="31"/>
      <c r="AB31" s="31"/>
      <c r="AC31" s="35" t="str">
        <f t="shared" si="29"/>
        <v/>
      </c>
      <c r="AD31" s="35" t="str">
        <f t="shared" si="27"/>
        <v/>
      </c>
      <c r="AF31" s="7" t="str">
        <f t="shared" si="4"/>
        <v/>
      </c>
      <c r="AG31" s="7" t="str">
        <f t="shared" si="5"/>
        <v/>
      </c>
      <c r="AH31" s="7" t="str">
        <f t="shared" si="6"/>
        <v/>
      </c>
      <c r="AI31" s="7" t="str">
        <f t="shared" si="7"/>
        <v/>
      </c>
      <c r="AJ31" s="7" t="str">
        <f t="shared" si="21"/>
        <v/>
      </c>
      <c r="AK31" s="7" t="str">
        <f t="shared" si="22"/>
        <v/>
      </c>
      <c r="AL31" s="7" t="str">
        <f t="shared" si="8"/>
        <v/>
      </c>
      <c r="AM31" s="7" t="str">
        <f t="shared" si="9"/>
        <v/>
      </c>
      <c r="AN31" s="7" t="str">
        <f t="shared" si="10"/>
        <v/>
      </c>
      <c r="AO31" s="7" t="str">
        <f t="shared" si="11"/>
        <v/>
      </c>
      <c r="AP31" s="7" t="str">
        <f t="shared" si="12"/>
        <v/>
      </c>
      <c r="AQ31" s="2">
        <v>43282</v>
      </c>
      <c r="AR31" s="3" t="str">
        <f t="shared" si="0"/>
        <v>Jul-2018</v>
      </c>
      <c r="AS31" s="7">
        <v>9</v>
      </c>
      <c r="AT31" s="7">
        <f t="shared" si="30"/>
        <v>8</v>
      </c>
      <c r="AV31" s="8">
        <f t="shared" si="13"/>
        <v>0.1</v>
      </c>
      <c r="AY31" s="7">
        <f t="shared" si="1"/>
        <v>0</v>
      </c>
      <c r="AZ31" s="7">
        <f t="shared" si="2"/>
        <v>0</v>
      </c>
      <c r="BA31" s="7">
        <f t="shared" si="14"/>
        <v>0</v>
      </c>
      <c r="BB31" s="7"/>
      <c r="BC31" s="7"/>
      <c r="BF31" s="7">
        <f t="shared" si="23"/>
        <v>0</v>
      </c>
      <c r="BI31" s="16">
        <v>21</v>
      </c>
    </row>
    <row r="32" spans="2:61" ht="25.5" customHeight="1" x14ac:dyDescent="0.25">
      <c r="B32" s="34" t="str">
        <f t="shared" si="28"/>
        <v/>
      </c>
      <c r="C32" s="28" t="str">
        <f t="shared" si="24"/>
        <v/>
      </c>
      <c r="D32" s="34" t="str">
        <f t="shared" si="25"/>
        <v/>
      </c>
      <c r="E32" s="34" t="str">
        <f t="shared" si="15"/>
        <v/>
      </c>
      <c r="F32" s="34" t="str">
        <f t="shared" si="26"/>
        <v/>
      </c>
      <c r="G32" s="34" t="str">
        <f>IF(D32="","",IF(F32="YES",MROUND(ROUND(1.03*G31,0),100),IF(D32="TOTAL",SUM($G$15:G31),G31)))</f>
        <v/>
      </c>
      <c r="H32" s="34" t="str">
        <f>IF(D32="","",IF(D32="TOTAL",SUM($H$15:H31),(ROUND(G32*AK32/100,0))))</f>
        <v/>
      </c>
      <c r="I32" s="34" t="str">
        <f>IF(D32="","",IF(D32="TOTAL",SUM($I$15:I31),(ROUND(G32*AL32/100,0))))</f>
        <v/>
      </c>
      <c r="J32" s="75">
        <f t="shared" si="16"/>
        <v>0</v>
      </c>
      <c r="K32" s="75"/>
      <c r="L32" s="34" t="str">
        <f>IF(D32="","",IF(D32="TOTAL",SUM($L$15:L31),$P$4))</f>
        <v/>
      </c>
      <c r="M32" s="34" t="str">
        <f>IF(D32="","",IF(D32="TOTAL",SUM($M$15:M31),(ROUND(L32*AF32/100,0))))</f>
        <v/>
      </c>
      <c r="N32" s="34" t="str">
        <f>IF(D32="","",IF(D32="TOTAL",SUM($N$15:N31),(ROUND(L32*AG32/100,0))))</f>
        <v/>
      </c>
      <c r="O32" s="33">
        <f t="shared" si="17"/>
        <v>0</v>
      </c>
      <c r="P32" s="34" t="str">
        <f t="shared" si="3"/>
        <v/>
      </c>
      <c r="Q32" s="34" t="str">
        <f t="shared" si="3"/>
        <v/>
      </c>
      <c r="R32" s="34" t="str">
        <f t="shared" si="3"/>
        <v/>
      </c>
      <c r="S32" s="26"/>
      <c r="T32" s="33">
        <f t="shared" si="18"/>
        <v>0</v>
      </c>
      <c r="U32" s="62" t="str">
        <f>IF(D32="","",IF(D32="TOTAL",SUM($U$15:U31),IF($Z$5="REGULAR",BA32,AJ32+BF32)))</f>
        <v/>
      </c>
      <c r="V32" s="34" t="str">
        <f>IF(D32="","",IF(D32="TOTAL",SUM($V$15:V31),(ROUND(T32*AN32,0))))</f>
        <v/>
      </c>
      <c r="W32" s="26" t="str">
        <f>IF(D32="","",IF(E32="mar",$Z$2,IF(D32="TOTAL",SUM($W$15:W31),W31)))</f>
        <v/>
      </c>
      <c r="X32" s="33" t="str">
        <f>IF(D32="","",IF(D32="TOTAL",SUM($X$15:X31),(SUM(AH33:AI33))))</f>
        <v/>
      </c>
      <c r="Y32" s="33">
        <f t="shared" si="19"/>
        <v>0</v>
      </c>
      <c r="Z32" s="33">
        <f t="shared" si="20"/>
        <v>0</v>
      </c>
      <c r="AA32" s="31"/>
      <c r="AB32" s="31"/>
      <c r="AC32" s="35" t="str">
        <f t="shared" si="29"/>
        <v/>
      </c>
      <c r="AD32" s="35" t="str">
        <f t="shared" si="27"/>
        <v/>
      </c>
      <c r="AF32" s="7" t="str">
        <f t="shared" si="4"/>
        <v/>
      </c>
      <c r="AG32" s="7" t="str">
        <f t="shared" si="5"/>
        <v/>
      </c>
      <c r="AH32" s="7" t="str">
        <f t="shared" si="6"/>
        <v/>
      </c>
      <c r="AI32" s="7" t="str">
        <f t="shared" si="7"/>
        <v/>
      </c>
      <c r="AJ32" s="7" t="str">
        <f t="shared" si="21"/>
        <v/>
      </c>
      <c r="AK32" s="7" t="str">
        <f t="shared" si="22"/>
        <v/>
      </c>
      <c r="AL32" s="7" t="str">
        <f t="shared" si="8"/>
        <v/>
      </c>
      <c r="AM32" s="7" t="str">
        <f t="shared" si="9"/>
        <v/>
      </c>
      <c r="AN32" s="7" t="str">
        <f t="shared" si="10"/>
        <v/>
      </c>
      <c r="AO32" s="7" t="str">
        <f t="shared" si="11"/>
        <v/>
      </c>
      <c r="AP32" s="7" t="str">
        <f t="shared" si="12"/>
        <v/>
      </c>
      <c r="AQ32" s="2">
        <v>43313</v>
      </c>
      <c r="AR32" s="3" t="str">
        <f t="shared" si="0"/>
        <v>Aug-2018</v>
      </c>
      <c r="AS32" s="7">
        <v>9</v>
      </c>
      <c r="AT32" s="7">
        <f t="shared" si="30"/>
        <v>8</v>
      </c>
      <c r="AV32" s="8">
        <f t="shared" si="13"/>
        <v>0.1</v>
      </c>
      <c r="AY32" s="7">
        <f t="shared" si="1"/>
        <v>0</v>
      </c>
      <c r="AZ32" s="7">
        <f t="shared" si="2"/>
        <v>0</v>
      </c>
      <c r="BA32" s="7">
        <f t="shared" si="14"/>
        <v>0</v>
      </c>
      <c r="BB32" s="7"/>
      <c r="BC32" s="7"/>
      <c r="BF32" s="7">
        <f t="shared" si="23"/>
        <v>0</v>
      </c>
      <c r="BI32" s="16">
        <v>22</v>
      </c>
    </row>
    <row r="33" spans="2:61" ht="25.5" customHeight="1" x14ac:dyDescent="0.25">
      <c r="B33" s="34" t="str">
        <f t="shared" si="28"/>
        <v/>
      </c>
      <c r="C33" s="28" t="str">
        <f t="shared" si="24"/>
        <v/>
      </c>
      <c r="D33" s="34" t="str">
        <f t="shared" si="25"/>
        <v/>
      </c>
      <c r="E33" s="34" t="str">
        <f t="shared" si="15"/>
        <v/>
      </c>
      <c r="F33" s="34" t="str">
        <f t="shared" si="26"/>
        <v/>
      </c>
      <c r="G33" s="34" t="str">
        <f>IF(D33="","",IF(F33="YES",MROUND(ROUND(1.03*G32,0),100),IF(D33="TOTAL",SUM($G$15:G32),G32)))</f>
        <v/>
      </c>
      <c r="H33" s="34" t="str">
        <f>IF(D33="","",IF(D33="TOTAL",SUM($H$15:H32),(ROUND(G33*AK33/100,0))))</f>
        <v/>
      </c>
      <c r="I33" s="34" t="str">
        <f>IF(D33="","",IF(D33="TOTAL",SUM($I$15:I32),(ROUND(G33*AL33/100,0))))</f>
        <v/>
      </c>
      <c r="J33" s="75">
        <f t="shared" si="16"/>
        <v>0</v>
      </c>
      <c r="K33" s="75"/>
      <c r="L33" s="34" t="str">
        <f>IF(D33="","",IF(D33="TOTAL",SUM($L$15:L32),$P$4))</f>
        <v/>
      </c>
      <c r="M33" s="34" t="str">
        <f>IF(D33="","",IF(D33="TOTAL",SUM($M$15:M32),(ROUND(L33*AF33/100,0))))</f>
        <v/>
      </c>
      <c r="N33" s="34" t="str">
        <f>IF(D33="","",IF(D33="TOTAL",SUM($N$15:N32),(ROUND(L33*AG33/100,0))))</f>
        <v/>
      </c>
      <c r="O33" s="33">
        <f t="shared" si="17"/>
        <v>0</v>
      </c>
      <c r="P33" s="34" t="str">
        <f t="shared" si="3"/>
        <v/>
      </c>
      <c r="Q33" s="34" t="str">
        <f t="shared" si="3"/>
        <v/>
      </c>
      <c r="R33" s="34" t="str">
        <f t="shared" si="3"/>
        <v/>
      </c>
      <c r="S33" s="26"/>
      <c r="T33" s="33">
        <f t="shared" si="18"/>
        <v>0</v>
      </c>
      <c r="U33" s="62" t="str">
        <f>IF(D33="","",IF(D33="TOTAL",SUM($U$15:U32),IF($Z$5="REGULAR",BA33,AJ33+BF33)))</f>
        <v/>
      </c>
      <c r="V33" s="34" t="str">
        <f>IF(D33="","",IF(D33="TOTAL",SUM($V$15:V32),(ROUND(T33*AN33,0))))</f>
        <v/>
      </c>
      <c r="W33" s="26" t="str">
        <f>IF(D33="","",IF(E33="mar",$Z$2,IF(D33="TOTAL",SUM($W$15:W32),W32)))</f>
        <v/>
      </c>
      <c r="X33" s="33" t="str">
        <f>IF(D33="","",IF(D33="TOTAL",SUM($X$15:X32),(SUM(AH34:AI34))))</f>
        <v/>
      </c>
      <c r="Y33" s="33">
        <f t="shared" si="19"/>
        <v>0</v>
      </c>
      <c r="Z33" s="33">
        <f t="shared" si="20"/>
        <v>0</v>
      </c>
      <c r="AA33" s="31"/>
      <c r="AB33" s="31"/>
      <c r="AC33" s="35" t="str">
        <f t="shared" si="29"/>
        <v/>
      </c>
      <c r="AD33" s="35" t="str">
        <f t="shared" si="27"/>
        <v/>
      </c>
      <c r="AF33" s="7" t="str">
        <f t="shared" si="4"/>
        <v/>
      </c>
      <c r="AG33" s="7" t="str">
        <f t="shared" si="5"/>
        <v/>
      </c>
      <c r="AH33" s="7" t="str">
        <f t="shared" si="6"/>
        <v/>
      </c>
      <c r="AI33" s="7" t="str">
        <f t="shared" si="7"/>
        <v/>
      </c>
      <c r="AJ33" s="7" t="str">
        <f t="shared" si="21"/>
        <v/>
      </c>
      <c r="AK33" s="7" t="str">
        <f t="shared" si="22"/>
        <v/>
      </c>
      <c r="AL33" s="7" t="str">
        <f t="shared" si="8"/>
        <v/>
      </c>
      <c r="AM33" s="7" t="str">
        <f t="shared" si="9"/>
        <v/>
      </c>
      <c r="AN33" s="7" t="str">
        <f t="shared" si="10"/>
        <v/>
      </c>
      <c r="AO33" s="7" t="str">
        <f t="shared" si="11"/>
        <v/>
      </c>
      <c r="AP33" s="7" t="str">
        <f t="shared" si="12"/>
        <v/>
      </c>
      <c r="AQ33" s="2">
        <v>43344</v>
      </c>
      <c r="AR33" s="3" t="str">
        <f t="shared" si="0"/>
        <v>Sep-2018</v>
      </c>
      <c r="AS33" s="7">
        <v>9</v>
      </c>
      <c r="AT33" s="7">
        <f t="shared" si="30"/>
        <v>8</v>
      </c>
      <c r="AV33" s="8">
        <f t="shared" si="13"/>
        <v>0.1</v>
      </c>
      <c r="AY33" s="7">
        <f t="shared" si="1"/>
        <v>0</v>
      </c>
      <c r="AZ33" s="7">
        <f t="shared" si="2"/>
        <v>0</v>
      </c>
      <c r="BA33" s="7">
        <f t="shared" si="14"/>
        <v>0</v>
      </c>
      <c r="BB33" s="7"/>
      <c r="BC33" s="7"/>
      <c r="BF33" s="7">
        <f t="shared" si="23"/>
        <v>0</v>
      </c>
      <c r="BI33" s="16">
        <v>23</v>
      </c>
    </row>
    <row r="34" spans="2:61" ht="25.5" customHeight="1" x14ac:dyDescent="0.25">
      <c r="B34" s="34" t="str">
        <f t="shared" si="28"/>
        <v/>
      </c>
      <c r="C34" s="28" t="str">
        <f t="shared" si="24"/>
        <v/>
      </c>
      <c r="D34" s="34" t="str">
        <f t="shared" si="25"/>
        <v/>
      </c>
      <c r="E34" s="34" t="str">
        <f t="shared" si="15"/>
        <v/>
      </c>
      <c r="F34" s="34" t="str">
        <f t="shared" si="26"/>
        <v/>
      </c>
      <c r="G34" s="34" t="str">
        <f>IF(D34="","",IF(F34="YES",MROUND(ROUND(1.03*G33,0),100),IF(D34="TOTAL",SUM($G$15:G33),G33)))</f>
        <v/>
      </c>
      <c r="H34" s="34" t="str">
        <f>IF(D34="","",IF(D34="TOTAL",SUM($H$15:H33),(ROUND(G34*AK34/100,0))))</f>
        <v/>
      </c>
      <c r="I34" s="34" t="str">
        <f>IF(D34="","",IF(D34="TOTAL",SUM($I$15:I33),(ROUND(G34*AL34/100,0))))</f>
        <v/>
      </c>
      <c r="J34" s="75">
        <f t="shared" si="16"/>
        <v>0</v>
      </c>
      <c r="K34" s="75"/>
      <c r="L34" s="34" t="str">
        <f>IF(D34="","",IF(D34="TOTAL",SUM($L$15:L33),$P$4))</f>
        <v/>
      </c>
      <c r="M34" s="34" t="str">
        <f>IF(D34="","",IF(D34="TOTAL",SUM($M$15:M33),(ROUND(L34*AF34/100,0))))</f>
        <v/>
      </c>
      <c r="N34" s="34" t="str">
        <f>IF(D34="","",IF(D34="TOTAL",SUM($N$15:N33),(ROUND(L34*AG34/100,0))))</f>
        <v/>
      </c>
      <c r="O34" s="33">
        <f t="shared" si="17"/>
        <v>0</v>
      </c>
      <c r="P34" s="34" t="str">
        <f t="shared" si="3"/>
        <v/>
      </c>
      <c r="Q34" s="34" t="str">
        <f t="shared" si="3"/>
        <v/>
      </c>
      <c r="R34" s="34" t="str">
        <f t="shared" si="3"/>
        <v/>
      </c>
      <c r="S34" s="26"/>
      <c r="T34" s="33">
        <f t="shared" si="18"/>
        <v>0</v>
      </c>
      <c r="U34" s="62" t="str">
        <f>IF(D34="","",IF(D34="TOTAL",SUM($U$15:U33),IF($Z$5="REGULAR",BA34,AJ34+BF34)))</f>
        <v/>
      </c>
      <c r="V34" s="34" t="str">
        <f>IF(D34="","",IF(D34="TOTAL",SUM($V$15:V33),(ROUND(T34*AN34,0))))</f>
        <v/>
      </c>
      <c r="W34" s="26" t="str">
        <f>IF(D34="","",IF(E34="mar",$Z$2,IF(D34="TOTAL",SUM($W$15:W33),W33)))</f>
        <v/>
      </c>
      <c r="X34" s="33" t="str">
        <f>IF(D34="","",IF(D34="TOTAL",SUM($X$15:X33),(SUM(AH35:AI35))))</f>
        <v/>
      </c>
      <c r="Y34" s="33">
        <f t="shared" si="19"/>
        <v>0</v>
      </c>
      <c r="Z34" s="33">
        <f t="shared" si="20"/>
        <v>0</v>
      </c>
      <c r="AA34" s="31"/>
      <c r="AB34" s="31"/>
      <c r="AC34" s="35" t="str">
        <f t="shared" si="29"/>
        <v/>
      </c>
      <c r="AD34" s="35" t="str">
        <f t="shared" si="27"/>
        <v/>
      </c>
      <c r="AF34" s="7" t="str">
        <f t="shared" si="4"/>
        <v/>
      </c>
      <c r="AG34" s="7" t="str">
        <f t="shared" si="5"/>
        <v/>
      </c>
      <c r="AH34" s="7" t="str">
        <f t="shared" si="6"/>
        <v/>
      </c>
      <c r="AI34" s="7" t="str">
        <f t="shared" si="7"/>
        <v/>
      </c>
      <c r="AJ34" s="7" t="str">
        <f t="shared" si="21"/>
        <v/>
      </c>
      <c r="AK34" s="7" t="str">
        <f t="shared" si="22"/>
        <v/>
      </c>
      <c r="AL34" s="7" t="str">
        <f t="shared" si="8"/>
        <v/>
      </c>
      <c r="AM34" s="7" t="str">
        <f t="shared" si="9"/>
        <v/>
      </c>
      <c r="AN34" s="7" t="str">
        <f t="shared" si="10"/>
        <v/>
      </c>
      <c r="AO34" s="7" t="str">
        <f t="shared" si="11"/>
        <v/>
      </c>
      <c r="AP34" s="7" t="str">
        <f t="shared" si="12"/>
        <v/>
      </c>
      <c r="AQ34" s="2">
        <v>43374</v>
      </c>
      <c r="AR34" s="3" t="str">
        <f t="shared" si="0"/>
        <v>Oct-2018</v>
      </c>
      <c r="AS34" s="7">
        <v>9</v>
      </c>
      <c r="AT34" s="7">
        <f t="shared" si="30"/>
        <v>8</v>
      </c>
      <c r="AV34" s="8">
        <f t="shared" si="13"/>
        <v>0.1</v>
      </c>
      <c r="AY34" s="7">
        <f t="shared" si="1"/>
        <v>0</v>
      </c>
      <c r="AZ34" s="7">
        <f t="shared" si="2"/>
        <v>0</v>
      </c>
      <c r="BA34" s="7">
        <f t="shared" si="14"/>
        <v>0</v>
      </c>
      <c r="BB34" s="7"/>
      <c r="BC34" s="7"/>
      <c r="BF34" s="7">
        <f t="shared" si="23"/>
        <v>0</v>
      </c>
      <c r="BI34" s="16">
        <v>24</v>
      </c>
    </row>
    <row r="35" spans="2:61" ht="25.5" customHeight="1" x14ac:dyDescent="0.25">
      <c r="B35" s="34" t="str">
        <f t="shared" si="28"/>
        <v/>
      </c>
      <c r="C35" s="28" t="str">
        <f t="shared" si="24"/>
        <v/>
      </c>
      <c r="D35" s="34" t="str">
        <f t="shared" si="25"/>
        <v/>
      </c>
      <c r="E35" s="34" t="str">
        <f t="shared" si="15"/>
        <v/>
      </c>
      <c r="F35" s="34" t="str">
        <f t="shared" si="26"/>
        <v/>
      </c>
      <c r="G35" s="34" t="str">
        <f>IF(D35="","",IF(F35="YES",MROUND(ROUND(1.03*G34,0),100),IF(D35="TOTAL",SUM($G$15:G34),G34)))</f>
        <v/>
      </c>
      <c r="H35" s="34" t="str">
        <f>IF(D35="","",IF(D35="TOTAL",SUM($H$15:H34),(ROUND(G35*AK35/100,0))))</f>
        <v/>
      </c>
      <c r="I35" s="34" t="str">
        <f>IF(D35="","",IF(D35="TOTAL",SUM($I$15:I34),(ROUND(G35*AL35/100,0))))</f>
        <v/>
      </c>
      <c r="J35" s="75">
        <f t="shared" si="16"/>
        <v>0</v>
      </c>
      <c r="K35" s="75"/>
      <c r="L35" s="34" t="str">
        <f>IF(D35="","",IF(D35="TOTAL",SUM($L$15:L34),$P$4))</f>
        <v/>
      </c>
      <c r="M35" s="34" t="str">
        <f>IF(D35="","",IF(D35="TOTAL",SUM($M$15:M34),(ROUND(L35*AF35/100,0))))</f>
        <v/>
      </c>
      <c r="N35" s="34" t="str">
        <f>IF(D35="","",IF(D35="TOTAL",SUM($N$15:N34),(ROUND(L35*AG35/100,0))))</f>
        <v/>
      </c>
      <c r="O35" s="33">
        <f t="shared" si="17"/>
        <v>0</v>
      </c>
      <c r="P35" s="34" t="str">
        <f t="shared" si="3"/>
        <v/>
      </c>
      <c r="Q35" s="34" t="str">
        <f t="shared" si="3"/>
        <v/>
      </c>
      <c r="R35" s="34" t="str">
        <f t="shared" si="3"/>
        <v/>
      </c>
      <c r="S35" s="26"/>
      <c r="T35" s="33">
        <f t="shared" si="18"/>
        <v>0</v>
      </c>
      <c r="U35" s="62" t="str">
        <f>IF(D35="","",IF(D35="TOTAL",SUM($U$15:U34),IF($Z$5="REGULAR",BA35,AJ35+BF35)))</f>
        <v/>
      </c>
      <c r="V35" s="34" t="str">
        <f>IF(D35="","",IF(D35="TOTAL",SUM($V$15:V34),(ROUND(T35*AN35,0))))</f>
        <v/>
      </c>
      <c r="W35" s="26" t="str">
        <f>IF(D35="","",IF(E35="mar",$Z$2,IF(D35="TOTAL",SUM($W$15:W34),W34)))</f>
        <v/>
      </c>
      <c r="X35" s="33" t="str">
        <f>IF(D35="","",IF(D35="TOTAL",SUM($X$15:X34),(SUM(AH36:AI36))))</f>
        <v/>
      </c>
      <c r="Y35" s="33">
        <f t="shared" si="19"/>
        <v>0</v>
      </c>
      <c r="Z35" s="33">
        <f t="shared" si="20"/>
        <v>0</v>
      </c>
      <c r="AA35" s="31"/>
      <c r="AB35" s="31"/>
      <c r="AC35" s="35" t="str">
        <f t="shared" si="29"/>
        <v/>
      </c>
      <c r="AD35" s="35" t="str">
        <f t="shared" si="27"/>
        <v/>
      </c>
      <c r="AF35" s="7" t="str">
        <f t="shared" si="4"/>
        <v/>
      </c>
      <c r="AG35" s="7" t="str">
        <f t="shared" si="5"/>
        <v/>
      </c>
      <c r="AH35" s="7" t="str">
        <f t="shared" si="6"/>
        <v/>
      </c>
      <c r="AI35" s="7" t="str">
        <f t="shared" si="7"/>
        <v/>
      </c>
      <c r="AJ35" s="7" t="str">
        <f t="shared" si="21"/>
        <v/>
      </c>
      <c r="AK35" s="7" t="str">
        <f t="shared" si="22"/>
        <v/>
      </c>
      <c r="AL35" s="7" t="str">
        <f t="shared" si="8"/>
        <v/>
      </c>
      <c r="AM35" s="7" t="str">
        <f t="shared" si="9"/>
        <v/>
      </c>
      <c r="AN35" s="7" t="str">
        <f t="shared" si="10"/>
        <v/>
      </c>
      <c r="AO35" s="7" t="str">
        <f t="shared" si="11"/>
        <v/>
      </c>
      <c r="AP35" s="7" t="str">
        <f t="shared" si="12"/>
        <v/>
      </c>
      <c r="AQ35" s="2">
        <v>43405</v>
      </c>
      <c r="AR35" s="3" t="str">
        <f t="shared" si="0"/>
        <v>Nov-2018</v>
      </c>
      <c r="AS35" s="7">
        <v>9</v>
      </c>
      <c r="AT35" s="7">
        <f t="shared" si="30"/>
        <v>8</v>
      </c>
      <c r="AV35" s="8">
        <f t="shared" si="13"/>
        <v>0.1</v>
      </c>
      <c r="AY35" s="7">
        <f t="shared" si="1"/>
        <v>0</v>
      </c>
      <c r="AZ35" s="7">
        <f t="shared" si="2"/>
        <v>0</v>
      </c>
      <c r="BA35" s="7">
        <f t="shared" si="14"/>
        <v>0</v>
      </c>
      <c r="BB35" s="7"/>
      <c r="BC35" s="7"/>
      <c r="BF35" s="7">
        <f t="shared" si="23"/>
        <v>0</v>
      </c>
      <c r="BI35" s="16">
        <v>25</v>
      </c>
    </row>
    <row r="36" spans="2:61" ht="25.5" customHeight="1" x14ac:dyDescent="0.25">
      <c r="B36" s="34" t="str">
        <f t="shared" si="28"/>
        <v/>
      </c>
      <c r="C36" s="28" t="str">
        <f t="shared" si="24"/>
        <v/>
      </c>
      <c r="D36" s="34" t="str">
        <f t="shared" si="25"/>
        <v/>
      </c>
      <c r="E36" s="34" t="str">
        <f t="shared" si="15"/>
        <v/>
      </c>
      <c r="F36" s="34" t="str">
        <f t="shared" si="26"/>
        <v/>
      </c>
      <c r="G36" s="34" t="str">
        <f>IF(D36="","",IF(F36="YES",MROUND(ROUND(1.03*G35,0),100),IF(D36="TOTAL",SUM($G$15:G35),G35)))</f>
        <v/>
      </c>
      <c r="H36" s="34" t="str">
        <f>IF(D36="","",IF(D36="TOTAL",SUM($H$15:H35),(ROUND(G36*AK36/100,0))))</f>
        <v/>
      </c>
      <c r="I36" s="34" t="str">
        <f>IF(D36="","",IF(D36="TOTAL",SUM($I$15:I35),(ROUND(G36*AL36/100,0))))</f>
        <v/>
      </c>
      <c r="J36" s="75">
        <f t="shared" si="16"/>
        <v>0</v>
      </c>
      <c r="K36" s="75"/>
      <c r="L36" s="34" t="str">
        <f>IF(D36="","",IF(D36="TOTAL",SUM($L$15:L35),$P$4))</f>
        <v/>
      </c>
      <c r="M36" s="34" t="str">
        <f>IF(D36="","",IF(D36="TOTAL",SUM($M$15:M35),(ROUND(L36*AF36/100,0))))</f>
        <v/>
      </c>
      <c r="N36" s="34" t="str">
        <f>IF(D36="","",IF(D36="TOTAL",SUM($N$15:N35),(ROUND(L36*AG36/100,0))))</f>
        <v/>
      </c>
      <c r="O36" s="33">
        <f t="shared" si="17"/>
        <v>0</v>
      </c>
      <c r="P36" s="34" t="str">
        <f t="shared" si="3"/>
        <v/>
      </c>
      <c r="Q36" s="34" t="str">
        <f t="shared" si="3"/>
        <v/>
      </c>
      <c r="R36" s="34" t="str">
        <f t="shared" si="3"/>
        <v/>
      </c>
      <c r="S36" s="26"/>
      <c r="T36" s="33">
        <f t="shared" si="18"/>
        <v>0</v>
      </c>
      <c r="U36" s="62" t="str">
        <f>IF(D36="","",IF(D36="TOTAL",SUM($U$15:U35),IF($Z$5="REGULAR",BA36,AJ36+BF36)))</f>
        <v/>
      </c>
      <c r="V36" s="34" t="str">
        <f>IF(D36="","",IF(D36="TOTAL",SUM($V$15:V35),(ROUND(T36*AN36,0))))</f>
        <v/>
      </c>
      <c r="W36" s="26" t="str">
        <f>IF(D36="","",IF(E36="mar",$Z$2,IF(D36="TOTAL",SUM($W$15:W35),W35)))</f>
        <v/>
      </c>
      <c r="X36" s="33" t="str">
        <f>IF(D36="","",IF(D36="TOTAL",SUM($X$15:X35),(SUM(AH37:AI37))))</f>
        <v/>
      </c>
      <c r="Y36" s="33">
        <f t="shared" si="19"/>
        <v>0</v>
      </c>
      <c r="Z36" s="33">
        <f t="shared" si="20"/>
        <v>0</v>
      </c>
      <c r="AA36" s="31"/>
      <c r="AB36" s="31"/>
      <c r="AC36" s="35" t="str">
        <f t="shared" si="29"/>
        <v/>
      </c>
      <c r="AD36" s="35" t="str">
        <f t="shared" si="27"/>
        <v/>
      </c>
      <c r="AF36" s="7" t="str">
        <f t="shared" si="4"/>
        <v/>
      </c>
      <c r="AG36" s="7" t="str">
        <f t="shared" si="5"/>
        <v/>
      </c>
      <c r="AH36" s="7" t="str">
        <f t="shared" si="6"/>
        <v/>
      </c>
      <c r="AI36" s="7" t="str">
        <f t="shared" si="7"/>
        <v/>
      </c>
      <c r="AJ36" s="7" t="str">
        <f t="shared" si="21"/>
        <v/>
      </c>
      <c r="AK36" s="7" t="str">
        <f t="shared" si="22"/>
        <v/>
      </c>
      <c r="AL36" s="7" t="str">
        <f t="shared" si="8"/>
        <v/>
      </c>
      <c r="AM36" s="7" t="str">
        <f t="shared" si="9"/>
        <v/>
      </c>
      <c r="AN36" s="7" t="str">
        <f t="shared" si="10"/>
        <v/>
      </c>
      <c r="AO36" s="7" t="str">
        <f t="shared" si="11"/>
        <v/>
      </c>
      <c r="AP36" s="7" t="str">
        <f t="shared" si="12"/>
        <v/>
      </c>
      <c r="AQ36" s="2">
        <v>43435</v>
      </c>
      <c r="AR36" s="3" t="str">
        <f t="shared" si="0"/>
        <v>Dec-2018</v>
      </c>
      <c r="AS36" s="7">
        <v>9</v>
      </c>
      <c r="AT36" s="7">
        <f t="shared" si="30"/>
        <v>8</v>
      </c>
      <c r="AV36" s="8">
        <f t="shared" si="13"/>
        <v>0.1</v>
      </c>
      <c r="AY36" s="7">
        <f t="shared" si="1"/>
        <v>0</v>
      </c>
      <c r="AZ36" s="7">
        <f t="shared" si="2"/>
        <v>0</v>
      </c>
      <c r="BA36" s="7">
        <f t="shared" si="14"/>
        <v>0</v>
      </c>
      <c r="BB36" s="7"/>
      <c r="BC36" s="7"/>
      <c r="BF36" s="7">
        <f t="shared" si="23"/>
        <v>0</v>
      </c>
      <c r="BI36" s="16">
        <v>26</v>
      </c>
    </row>
    <row r="37" spans="2:61" ht="25.5" customHeight="1" x14ac:dyDescent="0.25">
      <c r="B37" s="34" t="str">
        <f t="shared" si="28"/>
        <v/>
      </c>
      <c r="C37" s="28" t="str">
        <f t="shared" si="24"/>
        <v/>
      </c>
      <c r="D37" s="34" t="str">
        <f t="shared" si="25"/>
        <v/>
      </c>
      <c r="E37" s="34" t="str">
        <f t="shared" si="15"/>
        <v/>
      </c>
      <c r="F37" s="34" t="str">
        <f t="shared" si="26"/>
        <v/>
      </c>
      <c r="G37" s="34" t="str">
        <f>IF(D37="","",IF(F37="YES",MROUND(ROUND(1.03*G36,0),100),IF(D37="TOTAL",SUM($G$15:G36),G36)))</f>
        <v/>
      </c>
      <c r="H37" s="34" t="str">
        <f>IF(D37="","",IF(D37="TOTAL",SUM($H$15:H36),(ROUND(G37*AK37/100,0))))</f>
        <v/>
      </c>
      <c r="I37" s="34" t="str">
        <f>IF(D37="","",IF(D37="TOTAL",SUM($I$15:I36),(ROUND(G37*AL37/100,0))))</f>
        <v/>
      </c>
      <c r="J37" s="75">
        <f t="shared" si="16"/>
        <v>0</v>
      </c>
      <c r="K37" s="75"/>
      <c r="L37" s="34" t="str">
        <f>IF(D37="","",IF(D37="TOTAL",SUM($L$15:L36),$P$4))</f>
        <v/>
      </c>
      <c r="M37" s="34" t="str">
        <f>IF(D37="","",IF(D37="TOTAL",SUM($M$15:M36),(ROUND(L37*AF37/100,0))))</f>
        <v/>
      </c>
      <c r="N37" s="34" t="str">
        <f>IF(D37="","",IF(D37="TOTAL",SUM($N$15:N36),(ROUND(L37*AG37/100,0))))</f>
        <v/>
      </c>
      <c r="O37" s="33">
        <f t="shared" si="17"/>
        <v>0</v>
      </c>
      <c r="P37" s="34" t="str">
        <f t="shared" si="3"/>
        <v/>
      </c>
      <c r="Q37" s="34" t="str">
        <f t="shared" si="3"/>
        <v/>
      </c>
      <c r="R37" s="34" t="str">
        <f t="shared" si="3"/>
        <v/>
      </c>
      <c r="S37" s="26"/>
      <c r="T37" s="33">
        <f t="shared" si="18"/>
        <v>0</v>
      </c>
      <c r="U37" s="62" t="str">
        <f>IF(D37="","",IF(D37="TOTAL",SUM($U$15:U36),IF($Z$5="REGULAR",BA37,AJ37+BF37)))</f>
        <v/>
      </c>
      <c r="V37" s="34" t="str">
        <f>IF(D37="","",IF(D37="TOTAL",SUM($V$15:V36),(ROUND(T37*AN37,0))))</f>
        <v/>
      </c>
      <c r="W37" s="26" t="str">
        <f>IF(D37="","",IF(E37="mar",$Z$2,IF(D37="TOTAL",SUM($W$15:W36),W36)))</f>
        <v/>
      </c>
      <c r="X37" s="33" t="str">
        <f>IF(D37="","",IF(D37="TOTAL",SUM($X$15:X36),(SUM(AH38:AI38))))</f>
        <v/>
      </c>
      <c r="Y37" s="33">
        <f t="shared" si="19"/>
        <v>0</v>
      </c>
      <c r="Z37" s="33">
        <f t="shared" si="20"/>
        <v>0</v>
      </c>
      <c r="AA37" s="31"/>
      <c r="AB37" s="31"/>
      <c r="AC37" s="35" t="str">
        <f t="shared" si="29"/>
        <v/>
      </c>
      <c r="AD37" s="35" t="str">
        <f t="shared" si="27"/>
        <v/>
      </c>
      <c r="AF37" s="7" t="str">
        <f t="shared" si="4"/>
        <v/>
      </c>
      <c r="AG37" s="7" t="str">
        <f t="shared" si="5"/>
        <v/>
      </c>
      <c r="AH37" s="7" t="str">
        <f t="shared" si="6"/>
        <v/>
      </c>
      <c r="AI37" s="7" t="str">
        <f t="shared" si="7"/>
        <v/>
      </c>
      <c r="AJ37" s="7" t="str">
        <f t="shared" si="21"/>
        <v/>
      </c>
      <c r="AK37" s="7" t="str">
        <f t="shared" si="22"/>
        <v/>
      </c>
      <c r="AL37" s="7" t="str">
        <f t="shared" si="8"/>
        <v/>
      </c>
      <c r="AM37" s="7" t="str">
        <f t="shared" si="9"/>
        <v/>
      </c>
      <c r="AN37" s="7" t="str">
        <f t="shared" si="10"/>
        <v/>
      </c>
      <c r="AO37" s="7" t="str">
        <f t="shared" si="11"/>
        <v/>
      </c>
      <c r="AP37" s="7" t="str">
        <f t="shared" si="12"/>
        <v/>
      </c>
      <c r="AQ37" s="2">
        <v>43466</v>
      </c>
      <c r="AR37" s="3" t="str">
        <f t="shared" si="0"/>
        <v>Jan-2019</v>
      </c>
      <c r="AS37" s="7">
        <v>12</v>
      </c>
      <c r="AT37" s="7">
        <f t="shared" si="30"/>
        <v>8</v>
      </c>
      <c r="AV37" s="8">
        <f t="shared" si="13"/>
        <v>0.1</v>
      </c>
      <c r="AY37" s="7">
        <f t="shared" si="1"/>
        <v>0</v>
      </c>
      <c r="AZ37" s="7">
        <f t="shared" si="2"/>
        <v>0</v>
      </c>
      <c r="BA37" s="7">
        <f t="shared" si="14"/>
        <v>0</v>
      </c>
      <c r="BF37" s="7">
        <f t="shared" si="23"/>
        <v>0</v>
      </c>
      <c r="BI37" s="16">
        <v>27</v>
      </c>
    </row>
    <row r="38" spans="2:61" ht="25.5" customHeight="1" x14ac:dyDescent="0.25">
      <c r="B38" s="34" t="str">
        <f t="shared" si="28"/>
        <v/>
      </c>
      <c r="C38" s="28" t="str">
        <f t="shared" si="24"/>
        <v/>
      </c>
      <c r="D38" s="34" t="str">
        <f t="shared" si="25"/>
        <v/>
      </c>
      <c r="E38" s="34" t="str">
        <f t="shared" si="15"/>
        <v/>
      </c>
      <c r="F38" s="34" t="str">
        <f t="shared" si="26"/>
        <v/>
      </c>
      <c r="G38" s="34" t="str">
        <f>IF(D38="","",IF(F38="YES",MROUND(ROUND(1.03*G37,0),100),IF(D38="TOTAL",SUM($G$15:G37),G37)))</f>
        <v/>
      </c>
      <c r="H38" s="34" t="str">
        <f>IF(D38="","",IF(D38="TOTAL",SUM($H$15:H37),(ROUND(G38*AK38/100,0))))</f>
        <v/>
      </c>
      <c r="I38" s="34" t="str">
        <f>IF(D38="","",IF(D38="TOTAL",SUM($I$15:I37),(ROUND(G38*AL38/100,0))))</f>
        <v/>
      </c>
      <c r="J38" s="75">
        <f t="shared" si="16"/>
        <v>0</v>
      </c>
      <c r="K38" s="75"/>
      <c r="L38" s="34" t="str">
        <f>IF(D38="","",IF(D38="TOTAL",SUM($L$15:L37),$P$4))</f>
        <v/>
      </c>
      <c r="M38" s="34" t="str">
        <f>IF(D38="","",IF(D38="TOTAL",SUM($M$15:M37),(ROUND(L38*AF38/100,0))))</f>
        <v/>
      </c>
      <c r="N38" s="34" t="str">
        <f>IF(D38="","",IF(D38="TOTAL",SUM($N$15:N37),(ROUND(L38*AG38/100,0))))</f>
        <v/>
      </c>
      <c r="O38" s="33">
        <f t="shared" si="17"/>
        <v>0</v>
      </c>
      <c r="P38" s="34" t="str">
        <f t="shared" si="3"/>
        <v/>
      </c>
      <c r="Q38" s="34" t="str">
        <f t="shared" si="3"/>
        <v/>
      </c>
      <c r="R38" s="34" t="str">
        <f t="shared" si="3"/>
        <v/>
      </c>
      <c r="S38" s="26"/>
      <c r="T38" s="33">
        <f t="shared" si="18"/>
        <v>0</v>
      </c>
      <c r="U38" s="62" t="str">
        <f>IF(D38="","",IF(D38="TOTAL",SUM($U$15:U37),IF($Z$5="REGULAR",BA38,AJ38+BF38)))</f>
        <v/>
      </c>
      <c r="V38" s="34" t="str">
        <f>IF(D38="","",IF(D38="TOTAL",SUM($V$15:V37),(ROUND(T38*AN38,0))))</f>
        <v/>
      </c>
      <c r="W38" s="26" t="str">
        <f>IF(D38="","",IF(E38="mar",$Z$2,IF(D38="TOTAL",SUM($W$15:W37),W37)))</f>
        <v/>
      </c>
      <c r="X38" s="33" t="str">
        <f>IF(D38="","",IF(D38="TOTAL",SUM($X$15:X37),(SUM(AH39:AI39))))</f>
        <v/>
      </c>
      <c r="Y38" s="33">
        <f t="shared" si="19"/>
        <v>0</v>
      </c>
      <c r="Z38" s="33">
        <f t="shared" si="20"/>
        <v>0</v>
      </c>
      <c r="AA38" s="31"/>
      <c r="AB38" s="31"/>
      <c r="AC38" s="35" t="str">
        <f t="shared" si="29"/>
        <v/>
      </c>
      <c r="AD38" s="35" t="str">
        <f t="shared" si="27"/>
        <v/>
      </c>
      <c r="AF38" s="7" t="str">
        <f t="shared" si="4"/>
        <v/>
      </c>
      <c r="AG38" s="7" t="str">
        <f t="shared" si="5"/>
        <v/>
      </c>
      <c r="AH38" s="7" t="str">
        <f t="shared" si="6"/>
        <v/>
      </c>
      <c r="AI38" s="7" t="str">
        <f t="shared" si="7"/>
        <v/>
      </c>
      <c r="AJ38" s="7" t="str">
        <f t="shared" si="21"/>
        <v/>
      </c>
      <c r="AK38" s="7" t="str">
        <f t="shared" si="22"/>
        <v/>
      </c>
      <c r="AL38" s="7" t="str">
        <f t="shared" si="8"/>
        <v/>
      </c>
      <c r="AM38" s="7" t="str">
        <f t="shared" si="9"/>
        <v/>
      </c>
      <c r="AN38" s="7" t="str">
        <f t="shared" si="10"/>
        <v/>
      </c>
      <c r="AO38" s="7" t="str">
        <f t="shared" si="11"/>
        <v/>
      </c>
      <c r="AP38" s="7" t="str">
        <f t="shared" si="12"/>
        <v/>
      </c>
      <c r="AQ38" s="2">
        <v>43497</v>
      </c>
      <c r="AR38" s="3" t="str">
        <f t="shared" si="0"/>
        <v>Feb-2019</v>
      </c>
      <c r="AS38" s="7">
        <v>12</v>
      </c>
      <c r="AT38" s="7">
        <f t="shared" si="30"/>
        <v>8</v>
      </c>
      <c r="AV38" s="8">
        <f t="shared" si="13"/>
        <v>0.1</v>
      </c>
      <c r="AY38" s="7">
        <f t="shared" si="1"/>
        <v>0</v>
      </c>
      <c r="AZ38" s="7">
        <f t="shared" si="2"/>
        <v>0</v>
      </c>
      <c r="BA38" s="7">
        <f t="shared" si="14"/>
        <v>0</v>
      </c>
      <c r="BF38" s="7">
        <f t="shared" si="23"/>
        <v>0</v>
      </c>
      <c r="BI38" s="16">
        <v>28</v>
      </c>
    </row>
    <row r="39" spans="2:61" ht="25.5" customHeight="1" x14ac:dyDescent="0.25">
      <c r="B39" s="34" t="str">
        <f t="shared" si="28"/>
        <v/>
      </c>
      <c r="C39" s="28" t="str">
        <f t="shared" si="24"/>
        <v/>
      </c>
      <c r="D39" s="34" t="str">
        <f t="shared" si="25"/>
        <v/>
      </c>
      <c r="E39" s="34" t="str">
        <f t="shared" si="15"/>
        <v/>
      </c>
      <c r="F39" s="34" t="str">
        <f t="shared" si="26"/>
        <v/>
      </c>
      <c r="G39" s="34" t="str">
        <f>IF(D39="","",IF(F39="YES",MROUND(ROUND(1.03*G38,0),100),IF(D39="TOTAL",SUM($G$15:G38),G38)))</f>
        <v/>
      </c>
      <c r="H39" s="34" t="str">
        <f>IF(D39="","",IF(D39="TOTAL",SUM($H$15:H38),(ROUND(G39*AK39/100,0))))</f>
        <v/>
      </c>
      <c r="I39" s="34" t="str">
        <f>IF(D39="","",IF(D39="TOTAL",SUM($I$15:I38),(ROUND(G39*AL39/100,0))))</f>
        <v/>
      </c>
      <c r="J39" s="75">
        <f t="shared" si="16"/>
        <v>0</v>
      </c>
      <c r="K39" s="75"/>
      <c r="L39" s="34" t="str">
        <f>IF(D39="","",IF(D39="TOTAL",SUM($L$15:L38),$P$4))</f>
        <v/>
      </c>
      <c r="M39" s="34" t="str">
        <f>IF(D39="","",IF(D39="TOTAL",SUM($M$15:M38),(ROUND(L39*AF39/100,0))))</f>
        <v/>
      </c>
      <c r="N39" s="34" t="str">
        <f>IF(D39="","",IF(D39="TOTAL",SUM($N$15:N38),(ROUND(L39*AG39/100,0))))</f>
        <v/>
      </c>
      <c r="O39" s="33">
        <f t="shared" si="17"/>
        <v>0</v>
      </c>
      <c r="P39" s="34" t="str">
        <f t="shared" si="3"/>
        <v/>
      </c>
      <c r="Q39" s="34" t="str">
        <f t="shared" si="3"/>
        <v/>
      </c>
      <c r="R39" s="34" t="str">
        <f t="shared" si="3"/>
        <v/>
      </c>
      <c r="S39" s="26"/>
      <c r="T39" s="33">
        <f t="shared" si="18"/>
        <v>0</v>
      </c>
      <c r="U39" s="62" t="str">
        <f>IF(D39="","",IF(D39="TOTAL",SUM($U$15:U38),IF($Z$5="REGULAR",BA39,AJ39+BF39)))</f>
        <v/>
      </c>
      <c r="V39" s="34" t="str">
        <f>IF(D39="","",IF(D39="TOTAL",SUM($V$15:V38),(ROUND(T39*AN39,0))))</f>
        <v/>
      </c>
      <c r="W39" s="26" t="str">
        <f>IF(D39="","",IF(E39="mar",$Z$2,IF(D39="TOTAL",SUM($W$15:W38),W38)))</f>
        <v/>
      </c>
      <c r="X39" s="33" t="str">
        <f>IF(D39="","",IF(D39="TOTAL",SUM($X$15:X38),(SUM(AH40:AI40))))</f>
        <v/>
      </c>
      <c r="Y39" s="33">
        <f t="shared" si="19"/>
        <v>0</v>
      </c>
      <c r="Z39" s="33">
        <f t="shared" si="20"/>
        <v>0</v>
      </c>
      <c r="AA39" s="31"/>
      <c r="AB39" s="31"/>
      <c r="AC39" s="35" t="str">
        <f t="shared" si="29"/>
        <v/>
      </c>
      <c r="AD39" s="35" t="str">
        <f t="shared" si="27"/>
        <v/>
      </c>
      <c r="AF39" s="7" t="str">
        <f t="shared" si="4"/>
        <v/>
      </c>
      <c r="AG39" s="7" t="str">
        <f t="shared" si="5"/>
        <v/>
      </c>
      <c r="AH39" s="7" t="str">
        <f t="shared" si="6"/>
        <v/>
      </c>
      <c r="AI39" s="7" t="str">
        <f t="shared" si="7"/>
        <v/>
      </c>
      <c r="AJ39" s="7" t="str">
        <f t="shared" si="21"/>
        <v/>
      </c>
      <c r="AK39" s="7" t="str">
        <f t="shared" si="22"/>
        <v/>
      </c>
      <c r="AL39" s="7" t="str">
        <f t="shared" si="8"/>
        <v/>
      </c>
      <c r="AM39" s="7" t="str">
        <f t="shared" si="9"/>
        <v/>
      </c>
      <c r="AN39" s="7" t="str">
        <f t="shared" si="10"/>
        <v/>
      </c>
      <c r="AO39" s="7" t="str">
        <f t="shared" si="11"/>
        <v/>
      </c>
      <c r="AP39" s="7" t="str">
        <f t="shared" si="12"/>
        <v/>
      </c>
      <c r="AQ39" s="2">
        <v>43525</v>
      </c>
      <c r="AR39" s="3" t="str">
        <f t="shared" si="0"/>
        <v>Mar-2019</v>
      </c>
      <c r="AS39" s="7">
        <v>12</v>
      </c>
      <c r="AT39" s="7">
        <f t="shared" si="30"/>
        <v>8</v>
      </c>
      <c r="AV39" s="8">
        <f t="shared" si="13"/>
        <v>0.1</v>
      </c>
      <c r="AY39" s="7">
        <f t="shared" si="1"/>
        <v>0</v>
      </c>
      <c r="AZ39" s="7">
        <f t="shared" si="2"/>
        <v>0</v>
      </c>
      <c r="BA39" s="7">
        <f t="shared" si="14"/>
        <v>0</v>
      </c>
      <c r="BF39" s="7">
        <f t="shared" si="23"/>
        <v>0</v>
      </c>
      <c r="BI39" s="16">
        <v>29</v>
      </c>
    </row>
    <row r="40" spans="2:61" ht="25.5" customHeight="1" x14ac:dyDescent="0.25">
      <c r="B40" s="34" t="str">
        <f t="shared" si="28"/>
        <v/>
      </c>
      <c r="C40" s="28" t="str">
        <f t="shared" si="24"/>
        <v/>
      </c>
      <c r="D40" s="34" t="str">
        <f t="shared" si="25"/>
        <v/>
      </c>
      <c r="E40" s="34" t="str">
        <f t="shared" si="15"/>
        <v/>
      </c>
      <c r="F40" s="34" t="str">
        <f t="shared" si="26"/>
        <v/>
      </c>
      <c r="G40" s="34" t="str">
        <f>IF(D40="","",IF(F40="YES",MROUND(ROUND(1.03*G39,0),100),IF(D40="TOTAL",SUM($G$15:G39),G39)))</f>
        <v/>
      </c>
      <c r="H40" s="34" t="str">
        <f>IF(D40="","",IF(D40="TOTAL",SUM($H$15:H39),(ROUND(G40*AK40/100,0))))</f>
        <v/>
      </c>
      <c r="I40" s="34" t="str">
        <f>IF(D40="","",IF(D40="TOTAL",SUM($I$15:I39),(ROUND(G40*AL40/100,0))))</f>
        <v/>
      </c>
      <c r="J40" s="75">
        <f t="shared" si="16"/>
        <v>0</v>
      </c>
      <c r="K40" s="75"/>
      <c r="L40" s="34" t="str">
        <f>IF(D40="","",IF(D40="TOTAL",SUM($L$15:L39),$P$4))</f>
        <v/>
      </c>
      <c r="M40" s="34" t="str">
        <f>IF(D40="","",IF(D40="TOTAL",SUM($M$15:M39),(ROUND(L40*AF40/100,0))))</f>
        <v/>
      </c>
      <c r="N40" s="34" t="str">
        <f>IF(D40="","",IF(D40="TOTAL",SUM($N$15:N39),(ROUND(L40*AG40/100,0))))</f>
        <v/>
      </c>
      <c r="O40" s="33">
        <f t="shared" si="17"/>
        <v>0</v>
      </c>
      <c r="P40" s="34" t="str">
        <f t="shared" si="3"/>
        <v/>
      </c>
      <c r="Q40" s="34" t="str">
        <f t="shared" si="3"/>
        <v/>
      </c>
      <c r="R40" s="34" t="str">
        <f t="shared" si="3"/>
        <v/>
      </c>
      <c r="S40" s="26"/>
      <c r="T40" s="33">
        <f t="shared" si="18"/>
        <v>0</v>
      </c>
      <c r="U40" s="62" t="str">
        <f>IF(D40="","",IF(D40="TOTAL",SUM($U$15:U39),IF($Z$5="REGULAR",BA40,AJ40+BF40)))</f>
        <v/>
      </c>
      <c r="V40" s="34" t="str">
        <f>IF(D40="","",IF(D40="TOTAL",SUM($V$15:V39),(ROUND(T40*AN40,0))))</f>
        <v/>
      </c>
      <c r="W40" s="26" t="str">
        <f>IF(D40="","",IF(E40="mar",$Z$2,IF(D40="TOTAL",SUM($W$15:W39),W39)))</f>
        <v/>
      </c>
      <c r="X40" s="33" t="str">
        <f>IF(D40="","",IF(D40="TOTAL",SUM($X$15:X39),(SUM(AH41:AI41))))</f>
        <v/>
      </c>
      <c r="Y40" s="33">
        <f t="shared" si="19"/>
        <v>0</v>
      </c>
      <c r="Z40" s="33">
        <f t="shared" si="20"/>
        <v>0</v>
      </c>
      <c r="AA40" s="31"/>
      <c r="AB40" s="31"/>
      <c r="AC40" s="35" t="str">
        <f t="shared" si="29"/>
        <v/>
      </c>
      <c r="AD40" s="35" t="str">
        <f t="shared" si="27"/>
        <v/>
      </c>
      <c r="AF40" s="7" t="str">
        <f t="shared" si="4"/>
        <v/>
      </c>
      <c r="AG40" s="7" t="str">
        <f t="shared" si="5"/>
        <v/>
      </c>
      <c r="AH40" s="7" t="str">
        <f t="shared" si="6"/>
        <v/>
      </c>
      <c r="AI40" s="7" t="str">
        <f t="shared" si="7"/>
        <v/>
      </c>
      <c r="AJ40" s="7" t="str">
        <f t="shared" si="21"/>
        <v/>
      </c>
      <c r="AK40" s="7" t="str">
        <f t="shared" si="22"/>
        <v/>
      </c>
      <c r="AL40" s="7" t="str">
        <f t="shared" si="8"/>
        <v/>
      </c>
      <c r="AM40" s="7" t="str">
        <f t="shared" si="9"/>
        <v/>
      </c>
      <c r="AN40" s="7" t="str">
        <f t="shared" si="10"/>
        <v/>
      </c>
      <c r="AO40" s="7" t="str">
        <f t="shared" si="11"/>
        <v/>
      </c>
      <c r="AP40" s="7" t="str">
        <f t="shared" si="12"/>
        <v/>
      </c>
      <c r="AQ40" s="2">
        <v>43556</v>
      </c>
      <c r="AR40" s="3" t="str">
        <f t="shared" si="0"/>
        <v>Apr-2019</v>
      </c>
      <c r="AS40" s="7">
        <v>12</v>
      </c>
      <c r="AT40" s="7">
        <f t="shared" si="30"/>
        <v>8</v>
      </c>
      <c r="AV40" s="8">
        <f t="shared" si="13"/>
        <v>0.1</v>
      </c>
      <c r="AY40" s="7">
        <f t="shared" si="1"/>
        <v>0</v>
      </c>
      <c r="AZ40" s="7">
        <f t="shared" si="2"/>
        <v>0</v>
      </c>
      <c r="BA40" s="7">
        <f t="shared" si="14"/>
        <v>0</v>
      </c>
      <c r="BF40" s="7">
        <f t="shared" si="23"/>
        <v>0</v>
      </c>
      <c r="BI40" s="16">
        <v>30</v>
      </c>
    </row>
    <row r="41" spans="2:61" ht="25.5" customHeight="1" x14ac:dyDescent="0.25">
      <c r="B41" s="34" t="str">
        <f t="shared" si="28"/>
        <v/>
      </c>
      <c r="C41" s="28" t="str">
        <f t="shared" si="24"/>
        <v/>
      </c>
      <c r="D41" s="34" t="str">
        <f t="shared" si="25"/>
        <v/>
      </c>
      <c r="E41" s="34" t="str">
        <f t="shared" si="15"/>
        <v/>
      </c>
      <c r="F41" s="34" t="str">
        <f t="shared" si="26"/>
        <v/>
      </c>
      <c r="G41" s="34" t="str">
        <f>IF(D41="","",IF(F41="YES",MROUND(ROUND(1.03*G40,0),100),IF(D41="TOTAL",SUM($G$15:G40),G40)))</f>
        <v/>
      </c>
      <c r="H41" s="34" t="str">
        <f>IF(D41="","",IF(D41="TOTAL",SUM($H$15:H40),(ROUND(G41*AK41/100,0))))</f>
        <v/>
      </c>
      <c r="I41" s="34" t="str">
        <f>IF(D41="","",IF(D41="TOTAL",SUM($I$15:I40),(ROUND(G41*AL41/100,0))))</f>
        <v/>
      </c>
      <c r="J41" s="75">
        <f t="shared" si="16"/>
        <v>0</v>
      </c>
      <c r="K41" s="75"/>
      <c r="L41" s="34" t="str">
        <f>IF(D41="","",IF(D41="TOTAL",SUM($L$15:L40),$P$4))</f>
        <v/>
      </c>
      <c r="M41" s="34" t="str">
        <f>IF(D41="","",IF(D41="TOTAL",SUM($M$15:M40),(ROUND(L41*AF41/100,0))))</f>
        <v/>
      </c>
      <c r="N41" s="34" t="str">
        <f>IF(D41="","",IF(D41="TOTAL",SUM($N$15:N40),(ROUND(L41*AG41/100,0))))</f>
        <v/>
      </c>
      <c r="O41" s="33">
        <f t="shared" si="17"/>
        <v>0</v>
      </c>
      <c r="P41" s="34" t="str">
        <f t="shared" si="3"/>
        <v/>
      </c>
      <c r="Q41" s="34" t="str">
        <f t="shared" si="3"/>
        <v/>
      </c>
      <c r="R41" s="34" t="str">
        <f t="shared" si="3"/>
        <v/>
      </c>
      <c r="S41" s="26"/>
      <c r="T41" s="33">
        <f t="shared" si="18"/>
        <v>0</v>
      </c>
      <c r="U41" s="62" t="str">
        <f>IF(D41="","",IF(D41="TOTAL",SUM($U$15:U40),IF($Z$5="REGULAR",BA41,AJ41+BF41)))</f>
        <v/>
      </c>
      <c r="V41" s="34" t="str">
        <f>IF(D41="","",IF(D41="TOTAL",SUM($V$15:V40),(ROUND(T41*AN41,0))))</f>
        <v/>
      </c>
      <c r="W41" s="26" t="str">
        <f>IF(D41="","",IF(E41="mar",$Z$2,IF(D41="TOTAL",SUM($W$15:W40),W40)))</f>
        <v/>
      </c>
      <c r="X41" s="33" t="str">
        <f>IF(D41="","",IF(D41="TOTAL",SUM($X$15:X40),(SUM(AH42:AI42))))</f>
        <v/>
      </c>
      <c r="Y41" s="33">
        <f t="shared" si="19"/>
        <v>0</v>
      </c>
      <c r="Z41" s="33">
        <f t="shared" si="20"/>
        <v>0</v>
      </c>
      <c r="AA41" s="31"/>
      <c r="AB41" s="31"/>
      <c r="AC41" s="35" t="str">
        <f t="shared" si="29"/>
        <v/>
      </c>
      <c r="AD41" s="35" t="str">
        <f t="shared" si="27"/>
        <v/>
      </c>
      <c r="AF41" s="7" t="str">
        <f t="shared" si="4"/>
        <v/>
      </c>
      <c r="AG41" s="7" t="str">
        <f t="shared" si="5"/>
        <v/>
      </c>
      <c r="AH41" s="7" t="str">
        <f t="shared" si="6"/>
        <v/>
      </c>
      <c r="AI41" s="7" t="str">
        <f t="shared" si="7"/>
        <v/>
      </c>
      <c r="AJ41" s="7" t="str">
        <f t="shared" si="21"/>
        <v/>
      </c>
      <c r="AK41" s="7" t="str">
        <f t="shared" si="22"/>
        <v/>
      </c>
      <c r="AL41" s="7" t="str">
        <f t="shared" si="8"/>
        <v/>
      </c>
      <c r="AM41" s="7" t="str">
        <f t="shared" si="9"/>
        <v/>
      </c>
      <c r="AN41" s="7" t="str">
        <f t="shared" si="10"/>
        <v/>
      </c>
      <c r="AO41" s="7" t="str">
        <f t="shared" si="11"/>
        <v/>
      </c>
      <c r="AP41" s="7" t="str">
        <f t="shared" si="12"/>
        <v/>
      </c>
      <c r="AQ41" s="2">
        <v>43586</v>
      </c>
      <c r="AR41" s="3" t="str">
        <f t="shared" si="0"/>
        <v>May-2019</v>
      </c>
      <c r="AS41" s="7">
        <v>12</v>
      </c>
      <c r="AT41" s="7">
        <f t="shared" si="30"/>
        <v>8</v>
      </c>
      <c r="AV41" s="8">
        <f t="shared" si="13"/>
        <v>0.1</v>
      </c>
      <c r="AY41" s="7">
        <f t="shared" si="1"/>
        <v>0</v>
      </c>
      <c r="AZ41" s="7">
        <f t="shared" si="2"/>
        <v>0</v>
      </c>
      <c r="BA41" s="7">
        <f t="shared" si="14"/>
        <v>0</v>
      </c>
      <c r="BF41" s="7">
        <f t="shared" si="23"/>
        <v>0</v>
      </c>
      <c r="BI41" s="16">
        <v>31</v>
      </c>
    </row>
    <row r="42" spans="2:61" ht="25.5" customHeight="1" x14ac:dyDescent="0.25">
      <c r="B42" s="34" t="str">
        <f t="shared" si="28"/>
        <v/>
      </c>
      <c r="C42" s="28" t="str">
        <f t="shared" si="24"/>
        <v/>
      </c>
      <c r="D42" s="34" t="str">
        <f t="shared" si="25"/>
        <v/>
      </c>
      <c r="E42" s="34" t="str">
        <f t="shared" si="15"/>
        <v/>
      </c>
      <c r="F42" s="34" t="str">
        <f t="shared" si="26"/>
        <v/>
      </c>
      <c r="G42" s="34" t="str">
        <f>IF(D42="","",IF(F42="YES",MROUND(ROUND(1.03*G41,0),100),IF(D42="TOTAL",SUM($G$15:G41),G41)))</f>
        <v/>
      </c>
      <c r="H42" s="34" t="str">
        <f>IF(D42="","",IF(D42="TOTAL",SUM($H$15:H41),(ROUND(G42*AK42/100,0))))</f>
        <v/>
      </c>
      <c r="I42" s="34" t="str">
        <f>IF(D42="","",IF(D42="TOTAL",SUM($I$15:I41),(ROUND(G42*AL42/100,0))))</f>
        <v/>
      </c>
      <c r="J42" s="75">
        <f t="shared" si="16"/>
        <v>0</v>
      </c>
      <c r="K42" s="75"/>
      <c r="L42" s="34" t="str">
        <f>IF(D42="","",IF(D42="TOTAL",SUM($L$15:L41),$P$4))</f>
        <v/>
      </c>
      <c r="M42" s="34" t="str">
        <f>IF(D42="","",IF(D42="TOTAL",SUM($M$15:M41),(ROUND(L42*AF42/100,0))))</f>
        <v/>
      </c>
      <c r="N42" s="34" t="str">
        <f>IF(D42="","",IF(D42="TOTAL",SUM($N$15:N41),(ROUND(L42*AG42/100,0))))</f>
        <v/>
      </c>
      <c r="O42" s="33">
        <f t="shared" si="17"/>
        <v>0</v>
      </c>
      <c r="P42" s="34" t="str">
        <f t="shared" si="3"/>
        <v/>
      </c>
      <c r="Q42" s="34" t="str">
        <f t="shared" si="3"/>
        <v/>
      </c>
      <c r="R42" s="34" t="str">
        <f t="shared" si="3"/>
        <v/>
      </c>
      <c r="S42" s="26"/>
      <c r="T42" s="33">
        <f t="shared" si="18"/>
        <v>0</v>
      </c>
      <c r="U42" s="62" t="str">
        <f>IF(D42="","",IF(D42="TOTAL",SUM($U$15:U41),IF($Z$5="REGULAR",BA42,AJ42+BF42)))</f>
        <v/>
      </c>
      <c r="V42" s="34" t="str">
        <f>IF(D42="","",IF(D42="TOTAL",SUM($V$15:V41),(ROUND(T42*AN42,0))))</f>
        <v/>
      </c>
      <c r="W42" s="26" t="str">
        <f>IF(D42="","",IF(E42="mar",$Z$2,IF(D42="TOTAL",SUM($W$15:W41),W41)))</f>
        <v/>
      </c>
      <c r="X42" s="33" t="str">
        <f>IF(D42="","",IF(D42="TOTAL",SUM($X$15:X41),(SUM(AH43:AI43))))</f>
        <v/>
      </c>
      <c r="Y42" s="33">
        <f t="shared" si="19"/>
        <v>0</v>
      </c>
      <c r="Z42" s="33">
        <f t="shared" si="20"/>
        <v>0</v>
      </c>
      <c r="AA42" s="31"/>
      <c r="AB42" s="31"/>
      <c r="AC42" s="35" t="str">
        <f t="shared" si="29"/>
        <v/>
      </c>
      <c r="AD42" s="35" t="str">
        <f t="shared" si="27"/>
        <v/>
      </c>
      <c r="AF42" s="7" t="str">
        <f t="shared" si="4"/>
        <v/>
      </c>
      <c r="AG42" s="7" t="str">
        <f t="shared" si="5"/>
        <v/>
      </c>
      <c r="AH42" s="7" t="str">
        <f t="shared" si="6"/>
        <v/>
      </c>
      <c r="AI42" s="7" t="str">
        <f t="shared" si="7"/>
        <v/>
      </c>
      <c r="AJ42" s="7" t="str">
        <f t="shared" si="21"/>
        <v/>
      </c>
      <c r="AK42" s="7" t="str">
        <f t="shared" si="22"/>
        <v/>
      </c>
      <c r="AL42" s="7" t="str">
        <f t="shared" si="8"/>
        <v/>
      </c>
      <c r="AM42" s="7" t="str">
        <f t="shared" si="9"/>
        <v/>
      </c>
      <c r="AN42" s="7" t="str">
        <f t="shared" si="10"/>
        <v/>
      </c>
      <c r="AO42" s="7" t="str">
        <f t="shared" si="11"/>
        <v/>
      </c>
      <c r="AP42" s="7" t="str">
        <f t="shared" si="12"/>
        <v/>
      </c>
      <c r="AQ42" s="2">
        <v>43617</v>
      </c>
      <c r="AR42" s="3" t="str">
        <f t="shared" si="0"/>
        <v>Jun-2019</v>
      </c>
      <c r="AS42" s="7">
        <v>12</v>
      </c>
      <c r="AT42" s="7">
        <f t="shared" si="30"/>
        <v>8</v>
      </c>
      <c r="AV42" s="8">
        <f t="shared" si="13"/>
        <v>0.1</v>
      </c>
      <c r="AY42" s="7">
        <f t="shared" si="1"/>
        <v>0</v>
      </c>
      <c r="AZ42" s="7">
        <f t="shared" si="2"/>
        <v>0</v>
      </c>
      <c r="BA42" s="7">
        <f t="shared" si="14"/>
        <v>0</v>
      </c>
      <c r="BF42" s="7">
        <f t="shared" si="23"/>
        <v>0</v>
      </c>
    </row>
    <row r="43" spans="2:61" ht="25.5" customHeight="1" x14ac:dyDescent="0.25">
      <c r="B43" s="34" t="str">
        <f t="shared" si="28"/>
        <v/>
      </c>
      <c r="C43" s="28" t="str">
        <f t="shared" si="24"/>
        <v/>
      </c>
      <c r="D43" s="34" t="str">
        <f t="shared" si="25"/>
        <v/>
      </c>
      <c r="E43" s="34" t="str">
        <f t="shared" si="15"/>
        <v/>
      </c>
      <c r="F43" s="34" t="str">
        <f t="shared" si="26"/>
        <v/>
      </c>
      <c r="G43" s="34" t="str">
        <f>IF(D43="","",IF(F43="YES",MROUND(ROUND(1.03*G42,0),100),IF(D43="TOTAL",SUM($G$15:G42),G42)))</f>
        <v/>
      </c>
      <c r="H43" s="34" t="str">
        <f>IF(D43="","",IF(D43="TOTAL",SUM($H$15:H42),(ROUND(G43*AK43/100,0))))</f>
        <v/>
      </c>
      <c r="I43" s="34" t="str">
        <f>IF(D43="","",IF(D43="TOTAL",SUM($I$15:I42),(ROUND(G43*AL43/100,0))))</f>
        <v/>
      </c>
      <c r="J43" s="75">
        <f t="shared" si="16"/>
        <v>0</v>
      </c>
      <c r="K43" s="75"/>
      <c r="L43" s="34" t="str">
        <f>IF(D43="","",IF(D43="TOTAL",SUM($L$15:L42),$P$4))</f>
        <v/>
      </c>
      <c r="M43" s="34" t="str">
        <f>IF(D43="","",IF(D43="TOTAL",SUM($M$15:M42),(ROUND(L43*AF43/100,0))))</f>
        <v/>
      </c>
      <c r="N43" s="34" t="str">
        <f>IF(D43="","",IF(D43="TOTAL",SUM($N$15:N42),(ROUND(L43*AG43/100,0))))</f>
        <v/>
      </c>
      <c r="O43" s="33">
        <f t="shared" si="17"/>
        <v>0</v>
      </c>
      <c r="P43" s="34" t="str">
        <f t="shared" si="3"/>
        <v/>
      </c>
      <c r="Q43" s="34" t="str">
        <f t="shared" si="3"/>
        <v/>
      </c>
      <c r="R43" s="34" t="str">
        <f t="shared" si="3"/>
        <v/>
      </c>
      <c r="S43" s="26"/>
      <c r="T43" s="33">
        <f t="shared" si="18"/>
        <v>0</v>
      </c>
      <c r="U43" s="62" t="str">
        <f>IF(D43="","",IF(D43="TOTAL",SUM($U$15:U42),IF($Z$5="REGULAR",BA43,AJ43+BF43)))</f>
        <v/>
      </c>
      <c r="V43" s="34" t="str">
        <f>IF(D43="","",IF(D43="TOTAL",SUM($V$15:V42),(ROUND(T43*AN43,0))))</f>
        <v/>
      </c>
      <c r="W43" s="26" t="str">
        <f>IF(D43="","",IF(E43="mar",$Z$2,IF(D43="TOTAL",SUM($W$15:W42),W42)))</f>
        <v/>
      </c>
      <c r="X43" s="33" t="str">
        <f>IF(D43="","",IF(D43="TOTAL",SUM($X$15:X42),(SUM(AH44:AI44))))</f>
        <v/>
      </c>
      <c r="Y43" s="33">
        <f t="shared" si="19"/>
        <v>0</v>
      </c>
      <c r="Z43" s="33">
        <f t="shared" si="20"/>
        <v>0</v>
      </c>
      <c r="AA43" s="31"/>
      <c r="AB43" s="31"/>
      <c r="AC43" s="35" t="str">
        <f t="shared" si="29"/>
        <v/>
      </c>
      <c r="AD43" s="35" t="str">
        <f t="shared" si="27"/>
        <v/>
      </c>
      <c r="AF43" s="7" t="str">
        <f t="shared" si="4"/>
        <v/>
      </c>
      <c r="AG43" s="7" t="str">
        <f t="shared" si="5"/>
        <v/>
      </c>
      <c r="AH43" s="7" t="str">
        <f t="shared" si="6"/>
        <v/>
      </c>
      <c r="AI43" s="7" t="str">
        <f t="shared" si="7"/>
        <v/>
      </c>
      <c r="AJ43" s="7" t="str">
        <f t="shared" si="21"/>
        <v/>
      </c>
      <c r="AK43" s="7" t="str">
        <f t="shared" si="22"/>
        <v/>
      </c>
      <c r="AL43" s="7" t="str">
        <f t="shared" si="8"/>
        <v/>
      </c>
      <c r="AM43" s="7" t="str">
        <f t="shared" si="9"/>
        <v/>
      </c>
      <c r="AN43" s="7" t="str">
        <f t="shared" si="10"/>
        <v/>
      </c>
      <c r="AO43" s="7" t="str">
        <f t="shared" si="11"/>
        <v/>
      </c>
      <c r="AP43" s="7" t="str">
        <f t="shared" si="12"/>
        <v/>
      </c>
      <c r="AQ43" s="2">
        <v>43647</v>
      </c>
      <c r="AR43" s="3" t="str">
        <f t="shared" si="0"/>
        <v>Jul-2019</v>
      </c>
      <c r="AS43" s="7">
        <v>17</v>
      </c>
      <c r="AT43" s="7">
        <f t="shared" si="30"/>
        <v>8</v>
      </c>
      <c r="AV43" s="8">
        <f t="shared" si="13"/>
        <v>0.1</v>
      </c>
      <c r="AY43" s="7">
        <f t="shared" si="1"/>
        <v>0</v>
      </c>
      <c r="AZ43" s="7">
        <f t="shared" si="2"/>
        <v>0</v>
      </c>
      <c r="BA43" s="7">
        <f t="shared" si="14"/>
        <v>0</v>
      </c>
      <c r="BF43" s="7">
        <f t="shared" si="23"/>
        <v>0</v>
      </c>
    </row>
    <row r="44" spans="2:61" ht="25.5" customHeight="1" x14ac:dyDescent="0.25">
      <c r="B44" s="34" t="str">
        <f t="shared" si="28"/>
        <v/>
      </c>
      <c r="C44" s="28" t="str">
        <f t="shared" si="24"/>
        <v/>
      </c>
      <c r="D44" s="34" t="str">
        <f t="shared" si="25"/>
        <v/>
      </c>
      <c r="E44" s="34" t="str">
        <f t="shared" si="15"/>
        <v/>
      </c>
      <c r="F44" s="34" t="str">
        <f t="shared" si="26"/>
        <v/>
      </c>
      <c r="G44" s="34" t="str">
        <f>IF(D44="","",IF(F44="YES",MROUND(ROUND(1.03*G43,0),100),IF(D44="TOTAL",SUM($G$15:G43),G43)))</f>
        <v/>
      </c>
      <c r="H44" s="34" t="str">
        <f>IF(D44="","",IF(D44="TOTAL",SUM($H$15:H43),(ROUND(G44*AK44/100,0))))</f>
        <v/>
      </c>
      <c r="I44" s="34" t="str">
        <f>IF(D44="","",IF(D44="TOTAL",SUM($I$15:I43),(ROUND(G44*AL44/100,0))))</f>
        <v/>
      </c>
      <c r="J44" s="75">
        <f t="shared" si="16"/>
        <v>0</v>
      </c>
      <c r="K44" s="75"/>
      <c r="L44" s="34" t="str">
        <f>IF(D44="","",IF(D44="TOTAL",SUM($L$15:L43),$P$4))</f>
        <v/>
      </c>
      <c r="M44" s="34" t="str">
        <f>IF(D44="","",IF(D44="TOTAL",SUM($M$15:M43),(ROUND(L44*AF44/100,0))))</f>
        <v/>
      </c>
      <c r="N44" s="34" t="str">
        <f>IF(D44="","",IF(D44="TOTAL",SUM($N$15:N43),(ROUND(L44*AG44/100,0))))</f>
        <v/>
      </c>
      <c r="O44" s="33">
        <f t="shared" si="17"/>
        <v>0</v>
      </c>
      <c r="P44" s="34" t="str">
        <f t="shared" si="3"/>
        <v/>
      </c>
      <c r="Q44" s="34" t="str">
        <f t="shared" si="3"/>
        <v/>
      </c>
      <c r="R44" s="34" t="str">
        <f t="shared" si="3"/>
        <v/>
      </c>
      <c r="S44" s="26"/>
      <c r="T44" s="33">
        <f t="shared" si="18"/>
        <v>0</v>
      </c>
      <c r="U44" s="62" t="str">
        <f>IF(D44="","",IF(D44="TOTAL",SUM($U$15:U43),IF($Z$5="REGULAR",BA44,AJ44+BF44)))</f>
        <v/>
      </c>
      <c r="V44" s="34" t="str">
        <f>IF(D44="","",IF(D44="TOTAL",SUM($V$15:V43),(ROUND(T44*AN44,0))))</f>
        <v/>
      </c>
      <c r="W44" s="26" t="str">
        <f>IF(D44="","",IF(E44="mar",$Z$2,IF(D44="TOTAL",SUM($W$15:W43),W43)))</f>
        <v/>
      </c>
      <c r="X44" s="33" t="str">
        <f>IF(D44="","",IF(D44="TOTAL",SUM($X$15:X43),(SUM(AH45:AI45))))</f>
        <v/>
      </c>
      <c r="Y44" s="33">
        <f t="shared" si="19"/>
        <v>0</v>
      </c>
      <c r="Z44" s="33">
        <f t="shared" si="20"/>
        <v>0</v>
      </c>
      <c r="AA44" s="31"/>
      <c r="AB44" s="31"/>
      <c r="AC44" s="35" t="str">
        <f t="shared" si="29"/>
        <v/>
      </c>
      <c r="AD44" s="35" t="str">
        <f t="shared" si="27"/>
        <v/>
      </c>
      <c r="AF44" s="7" t="str">
        <f t="shared" si="4"/>
        <v/>
      </c>
      <c r="AG44" s="7" t="str">
        <f t="shared" si="5"/>
        <v/>
      </c>
      <c r="AH44" s="7" t="str">
        <f t="shared" si="6"/>
        <v/>
      </c>
      <c r="AI44" s="7" t="str">
        <f t="shared" si="7"/>
        <v/>
      </c>
      <c r="AJ44" s="7" t="str">
        <f t="shared" si="21"/>
        <v/>
      </c>
      <c r="AK44" s="7" t="str">
        <f t="shared" si="22"/>
        <v/>
      </c>
      <c r="AL44" s="7" t="str">
        <f t="shared" si="8"/>
        <v/>
      </c>
      <c r="AM44" s="7" t="str">
        <f t="shared" si="9"/>
        <v/>
      </c>
      <c r="AN44" s="7" t="str">
        <f t="shared" si="10"/>
        <v/>
      </c>
      <c r="AO44" s="7" t="str">
        <f t="shared" si="11"/>
        <v/>
      </c>
      <c r="AP44" s="7" t="str">
        <f t="shared" si="12"/>
        <v/>
      </c>
      <c r="AQ44" s="2">
        <v>43678</v>
      </c>
      <c r="AR44" s="3" t="str">
        <f t="shared" si="0"/>
        <v>Aug-2019</v>
      </c>
      <c r="AS44" s="7">
        <v>17</v>
      </c>
      <c r="AT44" s="7">
        <f t="shared" si="30"/>
        <v>8</v>
      </c>
      <c r="AV44" s="8">
        <f t="shared" si="13"/>
        <v>0.1</v>
      </c>
      <c r="AY44" s="7">
        <f t="shared" si="1"/>
        <v>0</v>
      </c>
      <c r="AZ44" s="7">
        <f t="shared" si="2"/>
        <v>0</v>
      </c>
      <c r="BA44" s="7">
        <f t="shared" si="14"/>
        <v>0</v>
      </c>
      <c r="BF44" s="7">
        <f t="shared" si="23"/>
        <v>0</v>
      </c>
    </row>
    <row r="45" spans="2:61" ht="25.5" customHeight="1" x14ac:dyDescent="0.25">
      <c r="B45" s="34" t="str">
        <f t="shared" si="28"/>
        <v/>
      </c>
      <c r="C45" s="28" t="str">
        <f t="shared" si="24"/>
        <v/>
      </c>
      <c r="D45" s="34" t="str">
        <f t="shared" si="25"/>
        <v/>
      </c>
      <c r="E45" s="34" t="str">
        <f t="shared" si="15"/>
        <v/>
      </c>
      <c r="F45" s="34" t="str">
        <f t="shared" si="26"/>
        <v/>
      </c>
      <c r="G45" s="34" t="str">
        <f>IF(D45="","",IF(F45="YES",MROUND(ROUND(1.03*G44,0),100),IF(D45="TOTAL",SUM($G$15:G44),G44)))</f>
        <v/>
      </c>
      <c r="H45" s="34" t="str">
        <f>IF(D45="","",IF(D45="TOTAL",SUM($H$15:H44),(ROUND(G45*AK45/100,0))))</f>
        <v/>
      </c>
      <c r="I45" s="34" t="str">
        <f>IF(D45="","",IF(D45="TOTAL",SUM($I$15:I44),(ROUND(G45*AL45/100,0))))</f>
        <v/>
      </c>
      <c r="J45" s="75">
        <f t="shared" si="16"/>
        <v>0</v>
      </c>
      <c r="K45" s="75"/>
      <c r="L45" s="34" t="str">
        <f>IF(D45="","",IF(D45="TOTAL",SUM($L$15:L44),$P$4))</f>
        <v/>
      </c>
      <c r="M45" s="34" t="str">
        <f>IF(D45="","",IF(D45="TOTAL",SUM($M$15:M44),(ROUND(L45*AF45/100,0))))</f>
        <v/>
      </c>
      <c r="N45" s="34" t="str">
        <f>IF(D45="","",IF(D45="TOTAL",SUM($N$15:N44),(ROUND(L45*AG45/100,0))))</f>
        <v/>
      </c>
      <c r="O45" s="33">
        <f t="shared" si="17"/>
        <v>0</v>
      </c>
      <c r="P45" s="34" t="str">
        <f t="shared" si="3"/>
        <v/>
      </c>
      <c r="Q45" s="34" t="str">
        <f t="shared" si="3"/>
        <v/>
      </c>
      <c r="R45" s="34" t="str">
        <f t="shared" si="3"/>
        <v/>
      </c>
      <c r="S45" s="26"/>
      <c r="T45" s="33">
        <f t="shared" si="18"/>
        <v>0</v>
      </c>
      <c r="U45" s="62" t="str">
        <f>IF(D45="","",IF(D45="TOTAL",SUM($U$15:U44),IF($Z$5="REGULAR",BA45,AJ45+BF45)))</f>
        <v/>
      </c>
      <c r="V45" s="34" t="str">
        <f>IF(D45="","",IF(D45="TOTAL",SUM($V$15:V44),(ROUND(T45*AN45,0))))</f>
        <v/>
      </c>
      <c r="W45" s="26" t="str">
        <f>IF(D45="","",IF(E45="mar",$Z$2,IF(D45="TOTAL",SUM($W$15:W44),W44)))</f>
        <v/>
      </c>
      <c r="X45" s="33" t="str">
        <f>IF(D45="","",IF(D45="TOTAL",SUM($X$15:X44),(SUM(AH46:AI46))))</f>
        <v/>
      </c>
      <c r="Y45" s="33">
        <f t="shared" si="19"/>
        <v>0</v>
      </c>
      <c r="Z45" s="33">
        <f t="shared" si="20"/>
        <v>0</v>
      </c>
      <c r="AA45" s="31"/>
      <c r="AB45" s="31"/>
      <c r="AC45" s="35" t="str">
        <f t="shared" si="29"/>
        <v/>
      </c>
      <c r="AD45" s="35" t="str">
        <f t="shared" si="27"/>
        <v/>
      </c>
      <c r="AF45" s="7" t="str">
        <f t="shared" si="4"/>
        <v/>
      </c>
      <c r="AG45" s="7" t="str">
        <f t="shared" si="5"/>
        <v/>
      </c>
      <c r="AH45" s="7" t="str">
        <f t="shared" si="6"/>
        <v/>
      </c>
      <c r="AI45" s="7" t="str">
        <f t="shared" si="7"/>
        <v/>
      </c>
      <c r="AJ45" s="7" t="str">
        <f t="shared" si="21"/>
        <v/>
      </c>
      <c r="AK45" s="7" t="str">
        <f t="shared" si="22"/>
        <v/>
      </c>
      <c r="AL45" s="7" t="str">
        <f t="shared" si="8"/>
        <v/>
      </c>
      <c r="AM45" s="7" t="str">
        <f t="shared" si="9"/>
        <v/>
      </c>
      <c r="AN45" s="7" t="str">
        <f t="shared" si="10"/>
        <v/>
      </c>
      <c r="AO45" s="7" t="str">
        <f t="shared" si="11"/>
        <v/>
      </c>
      <c r="AP45" s="7" t="str">
        <f t="shared" si="12"/>
        <v/>
      </c>
      <c r="AQ45" s="2">
        <v>43709</v>
      </c>
      <c r="AR45" s="3" t="str">
        <f t="shared" si="0"/>
        <v>Sep-2019</v>
      </c>
      <c r="AS45" s="7">
        <v>17</v>
      </c>
      <c r="AT45" s="7">
        <f t="shared" si="30"/>
        <v>8</v>
      </c>
      <c r="AV45" s="8">
        <f t="shared" si="13"/>
        <v>0.1</v>
      </c>
      <c r="AY45" s="7">
        <f t="shared" si="1"/>
        <v>0</v>
      </c>
      <c r="AZ45" s="7">
        <f t="shared" si="2"/>
        <v>0</v>
      </c>
      <c r="BA45" s="7">
        <f t="shared" si="14"/>
        <v>0</v>
      </c>
      <c r="BF45" s="7">
        <f t="shared" si="23"/>
        <v>0</v>
      </c>
    </row>
    <row r="46" spans="2:61" ht="25.5" customHeight="1" x14ac:dyDescent="0.25">
      <c r="B46" s="34" t="str">
        <f t="shared" si="28"/>
        <v/>
      </c>
      <c r="C46" s="28" t="str">
        <f t="shared" si="24"/>
        <v/>
      </c>
      <c r="D46" s="34" t="str">
        <f t="shared" si="25"/>
        <v/>
      </c>
      <c r="E46" s="34" t="str">
        <f t="shared" si="15"/>
        <v/>
      </c>
      <c r="F46" s="34" t="str">
        <f t="shared" si="26"/>
        <v/>
      </c>
      <c r="G46" s="34" t="str">
        <f>IF(D46="","",IF(F46="YES",MROUND(ROUND(1.03*G45,0),100),IF(D46="TOTAL",SUM($G$15:G45),G45)))</f>
        <v/>
      </c>
      <c r="H46" s="34" t="str">
        <f>IF(D46="","",IF(D46="TOTAL",SUM($H$15:H45),(ROUND(G46*AK46/100,0))))</f>
        <v/>
      </c>
      <c r="I46" s="34" t="str">
        <f>IF(D46="","",IF(D46="TOTAL",SUM($I$15:I45),(ROUND(G46*AL46/100,0))))</f>
        <v/>
      </c>
      <c r="J46" s="75">
        <f t="shared" si="16"/>
        <v>0</v>
      </c>
      <c r="K46" s="75"/>
      <c r="L46" s="34" t="str">
        <f>IF(D46="","",IF(D46="TOTAL",SUM($L$15:L45),$P$4))</f>
        <v/>
      </c>
      <c r="M46" s="34" t="str">
        <f>IF(D46="","",IF(D46="TOTAL",SUM($M$15:M45),(ROUND(L46*AF46/100,0))))</f>
        <v/>
      </c>
      <c r="N46" s="34" t="str">
        <f>IF(D46="","",IF(D46="TOTAL",SUM($N$15:N45),(ROUND(L46*AG46/100,0))))</f>
        <v/>
      </c>
      <c r="O46" s="33">
        <f t="shared" si="17"/>
        <v>0</v>
      </c>
      <c r="P46" s="34" t="str">
        <f t="shared" si="3"/>
        <v/>
      </c>
      <c r="Q46" s="34" t="str">
        <f t="shared" si="3"/>
        <v/>
      </c>
      <c r="R46" s="34" t="str">
        <f t="shared" si="3"/>
        <v/>
      </c>
      <c r="S46" s="26"/>
      <c r="T46" s="33">
        <f t="shared" si="18"/>
        <v>0</v>
      </c>
      <c r="U46" s="62" t="str">
        <f>IF(D46="","",IF(D46="TOTAL",SUM($U$15:U45),IF($Z$5="REGULAR",BA46,AJ46+BF46)))</f>
        <v/>
      </c>
      <c r="V46" s="34" t="str">
        <f>IF(D46="","",IF(D46="TOTAL",SUM($V$15:V45),(ROUND(T46*AN46,0))))</f>
        <v/>
      </c>
      <c r="W46" s="26" t="str">
        <f>IF(D46="","",IF(E46="mar",$Z$2,IF(D46="TOTAL",SUM($W$15:W45),W45)))</f>
        <v/>
      </c>
      <c r="X46" s="33" t="str">
        <f>IF(D46="","",IF(D46="TOTAL",SUM($X$15:X45),(SUM(AH47:AI47))))</f>
        <v/>
      </c>
      <c r="Y46" s="33">
        <f t="shared" si="19"/>
        <v>0</v>
      </c>
      <c r="Z46" s="33">
        <f t="shared" si="20"/>
        <v>0</v>
      </c>
      <c r="AA46" s="31"/>
      <c r="AB46" s="31"/>
      <c r="AC46" s="35" t="str">
        <f t="shared" si="29"/>
        <v/>
      </c>
      <c r="AD46" s="35" t="str">
        <f t="shared" si="27"/>
        <v/>
      </c>
      <c r="AF46" s="7" t="str">
        <f t="shared" si="4"/>
        <v/>
      </c>
      <c r="AG46" s="7" t="str">
        <f t="shared" si="5"/>
        <v/>
      </c>
      <c r="AH46" s="7" t="str">
        <f t="shared" si="6"/>
        <v/>
      </c>
      <c r="AI46" s="7" t="str">
        <f t="shared" si="7"/>
        <v/>
      </c>
      <c r="AJ46" s="7" t="str">
        <f t="shared" si="21"/>
        <v/>
      </c>
      <c r="AK46" s="7" t="str">
        <f t="shared" si="22"/>
        <v/>
      </c>
      <c r="AL46" s="7" t="str">
        <f t="shared" si="8"/>
        <v/>
      </c>
      <c r="AM46" s="7" t="str">
        <f t="shared" si="9"/>
        <v/>
      </c>
      <c r="AN46" s="7" t="str">
        <f t="shared" si="10"/>
        <v/>
      </c>
      <c r="AO46" s="7" t="str">
        <f t="shared" si="11"/>
        <v/>
      </c>
      <c r="AP46" s="7" t="str">
        <f t="shared" si="12"/>
        <v/>
      </c>
      <c r="AQ46" s="2">
        <v>43739</v>
      </c>
      <c r="AR46" s="3" t="str">
        <f t="shared" si="0"/>
        <v>Oct-2019</v>
      </c>
      <c r="AS46" s="7">
        <v>17</v>
      </c>
      <c r="AT46" s="7">
        <f t="shared" si="30"/>
        <v>8</v>
      </c>
      <c r="AV46" s="8">
        <f t="shared" si="13"/>
        <v>0.1</v>
      </c>
      <c r="AY46" s="7">
        <f t="shared" si="1"/>
        <v>0</v>
      </c>
      <c r="AZ46" s="7">
        <f t="shared" si="2"/>
        <v>0</v>
      </c>
      <c r="BA46" s="7">
        <f t="shared" si="14"/>
        <v>0</v>
      </c>
      <c r="BF46" s="7">
        <f t="shared" si="23"/>
        <v>0</v>
      </c>
    </row>
    <row r="47" spans="2:61" ht="25.5" customHeight="1" x14ac:dyDescent="0.25">
      <c r="B47" s="34" t="str">
        <f t="shared" si="28"/>
        <v/>
      </c>
      <c r="C47" s="28" t="str">
        <f t="shared" si="24"/>
        <v/>
      </c>
      <c r="D47" s="34" t="str">
        <f t="shared" si="25"/>
        <v/>
      </c>
      <c r="E47" s="34" t="str">
        <f t="shared" si="15"/>
        <v/>
      </c>
      <c r="F47" s="34" t="str">
        <f t="shared" si="26"/>
        <v/>
      </c>
      <c r="G47" s="34" t="str">
        <f>IF(D47="","",IF(F47="YES",MROUND(ROUND(1.03*G46,0),100),IF(D47="TOTAL",SUM($G$15:G46),G46)))</f>
        <v/>
      </c>
      <c r="H47" s="34" t="str">
        <f>IF(D47="","",IF(D47="TOTAL",SUM($H$15:H46),(ROUND(G47*AK47/100,0))))</f>
        <v/>
      </c>
      <c r="I47" s="34" t="str">
        <f>IF(D47="","",IF(D47="TOTAL",SUM($I$15:I46),(ROUND(G47*AL47/100,0))))</f>
        <v/>
      </c>
      <c r="J47" s="75">
        <f t="shared" si="16"/>
        <v>0</v>
      </c>
      <c r="K47" s="75"/>
      <c r="L47" s="34" t="str">
        <f>IF(D47="","",IF(D47="TOTAL",SUM($L$15:L46),$P$4))</f>
        <v/>
      </c>
      <c r="M47" s="34" t="str">
        <f>IF(D47="","",IF(D47="TOTAL",SUM($M$15:M46),(ROUND(L47*AF47/100,0))))</f>
        <v/>
      </c>
      <c r="N47" s="34" t="str">
        <f>IF(D47="","",IF(D47="TOTAL",SUM($N$15:N46),(ROUND(L47*AG47/100,0))))</f>
        <v/>
      </c>
      <c r="O47" s="33">
        <f t="shared" si="17"/>
        <v>0</v>
      </c>
      <c r="P47" s="34" t="str">
        <f t="shared" ref="P47:R78" si="31">IFERROR(MIN(G47-L47),"")</f>
        <v/>
      </c>
      <c r="Q47" s="34" t="str">
        <f t="shared" si="31"/>
        <v/>
      </c>
      <c r="R47" s="34" t="str">
        <f t="shared" si="31"/>
        <v/>
      </c>
      <c r="S47" s="26"/>
      <c r="T47" s="33">
        <f t="shared" si="18"/>
        <v>0</v>
      </c>
      <c r="U47" s="62" t="str">
        <f>IF(D47="","",IF(D47="TOTAL",SUM($U$15:U46),IF($Z$5="REGULAR",BA47,AJ47+BF47)))</f>
        <v/>
      </c>
      <c r="V47" s="34" t="str">
        <f>IF(D47="","",IF(D47="TOTAL",SUM($V$15:V46),(ROUND(T47*AN47,0))))</f>
        <v/>
      </c>
      <c r="W47" s="26" t="str">
        <f>IF(D47="","",IF(E47="mar",$Z$2,IF(D47="TOTAL",SUM($W$15:W46),W46)))</f>
        <v/>
      </c>
      <c r="X47" s="33" t="str">
        <f>IF(D47="","",IF(D47="TOTAL",SUM($X$15:X46),(SUM(AH48:AI48))))</f>
        <v/>
      </c>
      <c r="Y47" s="33">
        <f t="shared" si="19"/>
        <v>0</v>
      </c>
      <c r="Z47" s="33">
        <f t="shared" si="20"/>
        <v>0</v>
      </c>
      <c r="AA47" s="31"/>
      <c r="AB47" s="31"/>
      <c r="AC47" s="35" t="str">
        <f t="shared" si="29"/>
        <v/>
      </c>
      <c r="AD47" s="35" t="str">
        <f t="shared" si="27"/>
        <v/>
      </c>
      <c r="AF47" s="7" t="str">
        <f t="shared" si="4"/>
        <v/>
      </c>
      <c r="AG47" s="7" t="str">
        <f t="shared" si="5"/>
        <v/>
      </c>
      <c r="AH47" s="7" t="str">
        <f t="shared" si="6"/>
        <v/>
      </c>
      <c r="AI47" s="7" t="str">
        <f t="shared" si="7"/>
        <v/>
      </c>
      <c r="AJ47" s="7" t="str">
        <f t="shared" si="21"/>
        <v/>
      </c>
      <c r="AK47" s="7" t="str">
        <f t="shared" si="22"/>
        <v/>
      </c>
      <c r="AL47" s="7" t="str">
        <f t="shared" si="8"/>
        <v/>
      </c>
      <c r="AM47" s="7" t="str">
        <f t="shared" si="9"/>
        <v/>
      </c>
      <c r="AN47" s="7" t="str">
        <f t="shared" si="10"/>
        <v/>
      </c>
      <c r="AO47" s="7" t="str">
        <f t="shared" si="11"/>
        <v/>
      </c>
      <c r="AP47" s="7" t="str">
        <f t="shared" si="12"/>
        <v/>
      </c>
      <c r="AQ47" s="2">
        <v>43770</v>
      </c>
      <c r="AR47" s="3" t="str">
        <f t="shared" si="0"/>
        <v>Nov-2019</v>
      </c>
      <c r="AS47" s="7">
        <v>17</v>
      </c>
      <c r="AT47" s="7">
        <f t="shared" si="30"/>
        <v>8</v>
      </c>
      <c r="AV47" s="8">
        <f t="shared" si="13"/>
        <v>0.1</v>
      </c>
      <c r="AY47" s="7">
        <f t="shared" si="1"/>
        <v>0</v>
      </c>
      <c r="AZ47" s="7">
        <f t="shared" si="2"/>
        <v>0</v>
      </c>
      <c r="BA47" s="7">
        <f t="shared" si="14"/>
        <v>0</v>
      </c>
      <c r="BF47" s="7">
        <f t="shared" si="23"/>
        <v>0</v>
      </c>
    </row>
    <row r="48" spans="2:61" ht="25.5" customHeight="1" x14ac:dyDescent="0.25">
      <c r="B48" s="34" t="str">
        <f t="shared" si="28"/>
        <v/>
      </c>
      <c r="C48" s="28" t="str">
        <f t="shared" si="24"/>
        <v/>
      </c>
      <c r="D48" s="34" t="str">
        <f t="shared" si="25"/>
        <v/>
      </c>
      <c r="E48" s="34" t="str">
        <f t="shared" si="15"/>
        <v/>
      </c>
      <c r="F48" s="34" t="str">
        <f t="shared" si="26"/>
        <v/>
      </c>
      <c r="G48" s="34" t="str">
        <f>IF(D48="","",IF(F48="YES",MROUND(ROUND(1.03*G47,0),100),IF(D48="TOTAL",SUM($G$15:G47),G47)))</f>
        <v/>
      </c>
      <c r="H48" s="34" t="str">
        <f>IF(D48="","",IF(D48="TOTAL",SUM($H$15:H47),(ROUND(G48*AK48/100,0))))</f>
        <v/>
      </c>
      <c r="I48" s="34" t="str">
        <f>IF(D48="","",IF(D48="TOTAL",SUM($I$15:I47),(ROUND(G48*AL48/100,0))))</f>
        <v/>
      </c>
      <c r="J48" s="75">
        <f t="shared" si="16"/>
        <v>0</v>
      </c>
      <c r="K48" s="75"/>
      <c r="L48" s="34" t="str">
        <f>IF(D48="","",IF(D48="TOTAL",SUM($L$15:L47),$P$4))</f>
        <v/>
      </c>
      <c r="M48" s="34" t="str">
        <f>IF(D48="","",IF(D48="TOTAL",SUM($M$15:M47),(ROUND(L48*AF48/100,0))))</f>
        <v/>
      </c>
      <c r="N48" s="34" t="str">
        <f>IF(D48="","",IF(D48="TOTAL",SUM($N$15:N47),(ROUND(L48*AG48/100,0))))</f>
        <v/>
      </c>
      <c r="O48" s="33">
        <f t="shared" si="17"/>
        <v>0</v>
      </c>
      <c r="P48" s="34" t="str">
        <f t="shared" si="31"/>
        <v/>
      </c>
      <c r="Q48" s="34" t="str">
        <f t="shared" si="31"/>
        <v/>
      </c>
      <c r="R48" s="34" t="str">
        <f t="shared" si="31"/>
        <v/>
      </c>
      <c r="S48" s="26"/>
      <c r="T48" s="33">
        <f t="shared" si="18"/>
        <v>0</v>
      </c>
      <c r="U48" s="62" t="str">
        <f>IF(D48="","",IF(D48="TOTAL",SUM($U$15:U47),IF($Z$5="REGULAR",BA48,AJ48+BF48)))</f>
        <v/>
      </c>
      <c r="V48" s="34" t="str">
        <f>IF(D48="","",IF(D48="TOTAL",SUM($V$15:V47),(ROUND(T48*AN48,0))))</f>
        <v/>
      </c>
      <c r="W48" s="26" t="str">
        <f>IF(D48="","",IF(E48="mar",$Z$2,IF(D48="TOTAL",SUM($W$15:W47),W47)))</f>
        <v/>
      </c>
      <c r="X48" s="33" t="str">
        <f>IF(D48="","",IF(D48="TOTAL",SUM($X$15:X47),(SUM(AH49:AI49))))</f>
        <v/>
      </c>
      <c r="Y48" s="33">
        <f t="shared" si="19"/>
        <v>0</v>
      </c>
      <c r="Z48" s="33">
        <f t="shared" si="20"/>
        <v>0</v>
      </c>
      <c r="AA48" s="31"/>
      <c r="AB48" s="31"/>
      <c r="AC48" s="35" t="str">
        <f t="shared" si="29"/>
        <v/>
      </c>
      <c r="AD48" s="35" t="str">
        <f t="shared" si="27"/>
        <v/>
      </c>
      <c r="AF48" s="7" t="str">
        <f t="shared" si="4"/>
        <v/>
      </c>
      <c r="AG48" s="7" t="str">
        <f t="shared" si="5"/>
        <v/>
      </c>
      <c r="AH48" s="7" t="str">
        <f t="shared" si="6"/>
        <v/>
      </c>
      <c r="AI48" s="7" t="str">
        <f t="shared" si="7"/>
        <v/>
      </c>
      <c r="AJ48" s="7" t="str">
        <f t="shared" si="21"/>
        <v/>
      </c>
      <c r="AK48" s="7" t="str">
        <f t="shared" si="22"/>
        <v/>
      </c>
      <c r="AL48" s="7" t="str">
        <f t="shared" si="8"/>
        <v/>
      </c>
      <c r="AM48" s="7" t="str">
        <f t="shared" si="9"/>
        <v/>
      </c>
      <c r="AN48" s="7" t="str">
        <f t="shared" si="10"/>
        <v/>
      </c>
      <c r="AO48" s="7" t="str">
        <f t="shared" si="11"/>
        <v/>
      </c>
      <c r="AP48" s="7" t="str">
        <f t="shared" si="12"/>
        <v/>
      </c>
      <c r="AQ48" s="2">
        <v>43800</v>
      </c>
      <c r="AR48" s="3" t="str">
        <f t="shared" si="0"/>
        <v>Dec-2019</v>
      </c>
      <c r="AS48" s="7">
        <v>17</v>
      </c>
      <c r="AT48" s="7">
        <f t="shared" si="30"/>
        <v>8</v>
      </c>
      <c r="AV48" s="8">
        <f t="shared" si="13"/>
        <v>0.1</v>
      </c>
      <c r="AY48" s="7">
        <f t="shared" si="1"/>
        <v>0</v>
      </c>
      <c r="AZ48" s="7">
        <f t="shared" si="2"/>
        <v>0</v>
      </c>
      <c r="BA48" s="7">
        <f t="shared" si="14"/>
        <v>0</v>
      </c>
      <c r="BF48" s="7">
        <f t="shared" si="23"/>
        <v>0</v>
      </c>
    </row>
    <row r="49" spans="2:58" ht="25.5" customHeight="1" x14ac:dyDescent="0.25">
      <c r="B49" s="34" t="str">
        <f t="shared" si="28"/>
        <v/>
      </c>
      <c r="C49" s="28" t="str">
        <f t="shared" si="24"/>
        <v/>
      </c>
      <c r="D49" s="34" t="str">
        <f t="shared" si="25"/>
        <v/>
      </c>
      <c r="E49" s="34" t="str">
        <f t="shared" si="15"/>
        <v/>
      </c>
      <c r="F49" s="34" t="str">
        <f t="shared" si="26"/>
        <v/>
      </c>
      <c r="G49" s="34" t="str">
        <f>IF(D49="","",IF(F49="YES",MROUND(ROUND(1.03*G48,0),100),IF(D49="TOTAL",SUM($G$15:G48),G48)))</f>
        <v/>
      </c>
      <c r="H49" s="34" t="str">
        <f>IF(D49="","",IF(D49="TOTAL",SUM($H$15:H48),(ROUND(G49*AK49/100,0))))</f>
        <v/>
      </c>
      <c r="I49" s="34" t="str">
        <f>IF(D49="","",IF(D49="TOTAL",SUM($I$15:I48),(ROUND(G49*AL49/100,0))))</f>
        <v/>
      </c>
      <c r="J49" s="75">
        <f t="shared" si="16"/>
        <v>0</v>
      </c>
      <c r="K49" s="75"/>
      <c r="L49" s="34" t="str">
        <f>IF(D49="","",IF(D49="TOTAL",SUM($L$15:L48),$P$4))</f>
        <v/>
      </c>
      <c r="M49" s="34" t="str">
        <f>IF(D49="","",IF(D49="TOTAL",SUM($M$15:M48),(ROUND(L49*AF49/100,0))))</f>
        <v/>
      </c>
      <c r="N49" s="34" t="str">
        <f>IF(D49="","",IF(D49="TOTAL",SUM($N$15:N48),(ROUND(L49*AG49/100,0))))</f>
        <v/>
      </c>
      <c r="O49" s="33">
        <f t="shared" si="17"/>
        <v>0</v>
      </c>
      <c r="P49" s="34" t="str">
        <f t="shared" si="31"/>
        <v/>
      </c>
      <c r="Q49" s="34" t="str">
        <f t="shared" si="31"/>
        <v/>
      </c>
      <c r="R49" s="34" t="str">
        <f t="shared" si="31"/>
        <v/>
      </c>
      <c r="S49" s="26"/>
      <c r="T49" s="33">
        <f t="shared" si="18"/>
        <v>0</v>
      </c>
      <c r="U49" s="62" t="str">
        <f>IF(D49="","",IF(D49="TOTAL",SUM($U$15:U48),IF($Z$5="REGULAR",BA49,AJ49+BF49)))</f>
        <v/>
      </c>
      <c r="V49" s="34" t="str">
        <f>IF(D49="","",IF(D49="TOTAL",SUM($V$15:V48),(ROUND(T49*AN49,0))))</f>
        <v/>
      </c>
      <c r="W49" s="26" t="str">
        <f>IF(D49="","",IF(E49="mar",$Z$2,IF(D49="TOTAL",SUM($W$15:W48),W48)))</f>
        <v/>
      </c>
      <c r="X49" s="33" t="str">
        <f>IF(D49="","",IF(D49="TOTAL",SUM($X$15:X48),(SUM(AH50:AI50))))</f>
        <v/>
      </c>
      <c r="Y49" s="33">
        <f t="shared" si="19"/>
        <v>0</v>
      </c>
      <c r="Z49" s="33">
        <f t="shared" si="20"/>
        <v>0</v>
      </c>
      <c r="AA49" s="31"/>
      <c r="AB49" s="31"/>
      <c r="AC49" s="35" t="str">
        <f t="shared" si="29"/>
        <v/>
      </c>
      <c r="AD49" s="35" t="str">
        <f t="shared" si="27"/>
        <v/>
      </c>
      <c r="AF49" s="7" t="str">
        <f t="shared" si="4"/>
        <v/>
      </c>
      <c r="AG49" s="7" t="str">
        <f t="shared" si="5"/>
        <v/>
      </c>
      <c r="AH49" s="7" t="str">
        <f t="shared" si="6"/>
        <v/>
      </c>
      <c r="AI49" s="7" t="str">
        <f t="shared" si="7"/>
        <v/>
      </c>
      <c r="AJ49" s="7" t="str">
        <f t="shared" si="21"/>
        <v/>
      </c>
      <c r="AK49" s="7" t="str">
        <f t="shared" si="22"/>
        <v/>
      </c>
      <c r="AL49" s="7" t="str">
        <f t="shared" si="8"/>
        <v/>
      </c>
      <c r="AM49" s="7" t="str">
        <f t="shared" si="9"/>
        <v/>
      </c>
      <c r="AN49" s="7" t="str">
        <f t="shared" si="10"/>
        <v/>
      </c>
      <c r="AO49" s="7" t="str">
        <f t="shared" si="11"/>
        <v/>
      </c>
      <c r="AP49" s="7" t="str">
        <f t="shared" si="12"/>
        <v/>
      </c>
      <c r="AQ49" s="2">
        <v>43831</v>
      </c>
      <c r="AR49" s="3" t="str">
        <f t="shared" si="0"/>
        <v>Jan-2020</v>
      </c>
      <c r="AS49" s="7">
        <v>17</v>
      </c>
      <c r="AT49" s="7">
        <f t="shared" si="30"/>
        <v>8</v>
      </c>
      <c r="AV49" s="8">
        <f t="shared" si="13"/>
        <v>0.1</v>
      </c>
      <c r="AY49" s="7">
        <f t="shared" si="1"/>
        <v>0</v>
      </c>
      <c r="AZ49" s="7">
        <f t="shared" si="2"/>
        <v>0</v>
      </c>
      <c r="BA49" s="7">
        <f t="shared" si="14"/>
        <v>0</v>
      </c>
      <c r="BF49" s="7">
        <f t="shared" si="23"/>
        <v>0</v>
      </c>
    </row>
    <row r="50" spans="2:58" ht="25.5" customHeight="1" x14ac:dyDescent="0.25">
      <c r="B50" s="34" t="str">
        <f t="shared" si="28"/>
        <v/>
      </c>
      <c r="C50" s="28" t="str">
        <f t="shared" si="24"/>
        <v/>
      </c>
      <c r="D50" s="34" t="str">
        <f t="shared" si="25"/>
        <v/>
      </c>
      <c r="E50" s="34" t="str">
        <f t="shared" si="15"/>
        <v/>
      </c>
      <c r="F50" s="34" t="str">
        <f t="shared" si="26"/>
        <v/>
      </c>
      <c r="G50" s="34" t="str">
        <f>IF(D50="","",IF(F50="YES",MROUND(ROUND(1.03*G49,0),100),IF(D50="TOTAL",SUM($G$15:G49),G49)))</f>
        <v/>
      </c>
      <c r="H50" s="34" t="str">
        <f>IF(D50="","",IF(D50="TOTAL",SUM($H$15:H49),(ROUND(G50*AK50/100,0))))</f>
        <v/>
      </c>
      <c r="I50" s="34" t="str">
        <f>IF(D50="","",IF(D50="TOTAL",SUM($I$15:I49),(ROUND(G50*AL50/100,0))))</f>
        <v/>
      </c>
      <c r="J50" s="75">
        <f t="shared" si="16"/>
        <v>0</v>
      </c>
      <c r="K50" s="75"/>
      <c r="L50" s="34" t="str">
        <f>IF(D50="","",IF(D50="TOTAL",SUM($L$15:L49),$P$4))</f>
        <v/>
      </c>
      <c r="M50" s="34" t="str">
        <f>IF(D50="","",IF(D50="TOTAL",SUM($M$15:M49),(ROUND(L50*AF50/100,0))))</f>
        <v/>
      </c>
      <c r="N50" s="34" t="str">
        <f>IF(D50="","",IF(D50="TOTAL",SUM($N$15:N49),(ROUND(L50*AG50/100,0))))</f>
        <v/>
      </c>
      <c r="O50" s="33">
        <f t="shared" si="17"/>
        <v>0</v>
      </c>
      <c r="P50" s="34" t="str">
        <f t="shared" si="31"/>
        <v/>
      </c>
      <c r="Q50" s="34" t="str">
        <f t="shared" si="31"/>
        <v/>
      </c>
      <c r="R50" s="34" t="str">
        <f t="shared" si="31"/>
        <v/>
      </c>
      <c r="S50" s="26"/>
      <c r="T50" s="33">
        <f t="shared" si="18"/>
        <v>0</v>
      </c>
      <c r="U50" s="62" t="str">
        <f>IF(D50="","",IF(D50="TOTAL",SUM($U$15:U49),IF($Z$5="REGULAR",BA50,AJ50+BF50)))</f>
        <v/>
      </c>
      <c r="V50" s="34" t="str">
        <f>IF(D50="","",IF(D50="TOTAL",SUM($V$15:V49),(ROUND(T50*AN50,0))))</f>
        <v/>
      </c>
      <c r="W50" s="26" t="str">
        <f>IF(D50="","",IF(E50="mar",$Z$2,IF(D50="TOTAL",SUM($W$15:W49),W49)))</f>
        <v/>
      </c>
      <c r="X50" s="33" t="str">
        <f>IF(D50="","",IF(D50="TOTAL",SUM($X$15:X49),(SUM(AH51:AI51))))</f>
        <v/>
      </c>
      <c r="Y50" s="33">
        <f t="shared" si="19"/>
        <v>0</v>
      </c>
      <c r="Z50" s="33">
        <f t="shared" si="20"/>
        <v>0</v>
      </c>
      <c r="AA50" s="31"/>
      <c r="AB50" s="31"/>
      <c r="AC50" s="35" t="str">
        <f t="shared" si="29"/>
        <v/>
      </c>
      <c r="AD50" s="35" t="str">
        <f t="shared" si="27"/>
        <v/>
      </c>
      <c r="AF50" s="7" t="str">
        <f t="shared" si="4"/>
        <v/>
      </c>
      <c r="AG50" s="7" t="str">
        <f t="shared" si="5"/>
        <v/>
      </c>
      <c r="AH50" s="7" t="str">
        <f t="shared" si="6"/>
        <v/>
      </c>
      <c r="AI50" s="7" t="str">
        <f t="shared" si="7"/>
        <v/>
      </c>
      <c r="AJ50" s="7" t="str">
        <f t="shared" si="21"/>
        <v/>
      </c>
      <c r="AK50" s="7" t="str">
        <f t="shared" si="22"/>
        <v/>
      </c>
      <c r="AL50" s="7" t="str">
        <f t="shared" si="8"/>
        <v/>
      </c>
      <c r="AM50" s="7" t="str">
        <f t="shared" si="9"/>
        <v/>
      </c>
      <c r="AN50" s="7" t="str">
        <f t="shared" si="10"/>
        <v/>
      </c>
      <c r="AO50" s="7" t="str">
        <f t="shared" si="11"/>
        <v/>
      </c>
      <c r="AP50" s="7" t="str">
        <f t="shared" si="12"/>
        <v/>
      </c>
      <c r="AQ50" s="2">
        <v>43862</v>
      </c>
      <c r="AR50" s="3" t="str">
        <f t="shared" si="0"/>
        <v>Feb-2020</v>
      </c>
      <c r="AS50" s="7">
        <v>17</v>
      </c>
      <c r="AT50" s="7">
        <f t="shared" si="30"/>
        <v>8</v>
      </c>
      <c r="AV50" s="8">
        <f t="shared" si="13"/>
        <v>0.1</v>
      </c>
      <c r="AY50" s="7">
        <f t="shared" si="1"/>
        <v>0</v>
      </c>
      <c r="AZ50" s="7">
        <f t="shared" si="2"/>
        <v>0</v>
      </c>
      <c r="BA50" s="7">
        <f t="shared" si="14"/>
        <v>0</v>
      </c>
      <c r="BF50" s="7">
        <f t="shared" si="23"/>
        <v>0</v>
      </c>
    </row>
    <row r="51" spans="2:58" ht="25.5" customHeight="1" x14ac:dyDescent="0.25">
      <c r="B51" s="34" t="str">
        <f t="shared" si="28"/>
        <v/>
      </c>
      <c r="C51" s="28" t="str">
        <f t="shared" si="24"/>
        <v/>
      </c>
      <c r="D51" s="34" t="str">
        <f t="shared" si="25"/>
        <v/>
      </c>
      <c r="E51" s="34" t="str">
        <f t="shared" si="15"/>
        <v/>
      </c>
      <c r="F51" s="34" t="str">
        <f t="shared" si="26"/>
        <v/>
      </c>
      <c r="G51" s="34" t="str">
        <f>IF(D51="","",IF(F51="YES",MROUND(ROUND(1.03*G50,0),100),IF(D51="TOTAL",SUM($G$15:G50),G50)))</f>
        <v/>
      </c>
      <c r="H51" s="34" t="str">
        <f>IF(D51="","",IF(D51="TOTAL",SUM($H$15:H50),(ROUND(G51*AK51/100,0))))</f>
        <v/>
      </c>
      <c r="I51" s="34" t="str">
        <f>IF(D51="","",IF(D51="TOTAL",SUM($I$15:I50),(ROUND(G51*AL51/100,0))))</f>
        <v/>
      </c>
      <c r="J51" s="75">
        <f t="shared" si="16"/>
        <v>0</v>
      </c>
      <c r="K51" s="75"/>
      <c r="L51" s="34" t="str">
        <f>IF(D51="","",IF(D51="TOTAL",SUM($L$15:L50),$P$4))</f>
        <v/>
      </c>
      <c r="M51" s="34" t="str">
        <f>IF(D51="","",IF(D51="TOTAL",SUM($M$15:M50),(ROUND(L51*AF51/100,0))))</f>
        <v/>
      </c>
      <c r="N51" s="34" t="str">
        <f>IF(D51="","",IF(D51="TOTAL",SUM($N$15:N50),(ROUND(L51*AG51/100,0))))</f>
        <v/>
      </c>
      <c r="O51" s="33">
        <f t="shared" si="17"/>
        <v>0</v>
      </c>
      <c r="P51" s="34" t="str">
        <f t="shared" si="31"/>
        <v/>
      </c>
      <c r="Q51" s="34" t="str">
        <f t="shared" si="31"/>
        <v/>
      </c>
      <c r="R51" s="34" t="str">
        <f t="shared" si="31"/>
        <v/>
      </c>
      <c r="S51" s="26"/>
      <c r="T51" s="33">
        <f t="shared" si="18"/>
        <v>0</v>
      </c>
      <c r="U51" s="62" t="str">
        <f>IF(D51="","",IF(D51="TOTAL",SUM($U$15:U50),IF($Z$5="REGULAR",BA51,AJ51+BF51)))</f>
        <v/>
      </c>
      <c r="V51" s="34" t="str">
        <f>IF(D51="","",IF(D51="TOTAL",SUM($V$15:V50),(ROUND(T51*AN51,0))))</f>
        <v/>
      </c>
      <c r="W51" s="26" t="str">
        <f>IF(D51="","",IF(E51="mar",$Z$2,IF(D51="TOTAL",SUM($W$15:W50),W50)))</f>
        <v/>
      </c>
      <c r="X51" s="33" t="str">
        <f>IF(D51="","",IF(D51="TOTAL",SUM($X$15:X50),(SUM(AH52:AI52))))</f>
        <v/>
      </c>
      <c r="Y51" s="33">
        <f t="shared" si="19"/>
        <v>0</v>
      </c>
      <c r="Z51" s="33">
        <f t="shared" si="20"/>
        <v>0</v>
      </c>
      <c r="AA51" s="31"/>
      <c r="AB51" s="31"/>
      <c r="AC51" s="35" t="str">
        <f t="shared" si="29"/>
        <v/>
      </c>
      <c r="AD51" s="35" t="str">
        <f t="shared" si="27"/>
        <v/>
      </c>
      <c r="AF51" s="7" t="str">
        <f t="shared" si="4"/>
        <v/>
      </c>
      <c r="AG51" s="7" t="str">
        <f t="shared" si="5"/>
        <v/>
      </c>
      <c r="AH51" s="7" t="str">
        <f t="shared" si="6"/>
        <v/>
      </c>
      <c r="AI51" s="7" t="str">
        <f t="shared" si="7"/>
        <v/>
      </c>
      <c r="AJ51" s="7" t="str">
        <f t="shared" si="21"/>
        <v/>
      </c>
      <c r="AK51" s="7" t="str">
        <f t="shared" si="22"/>
        <v/>
      </c>
      <c r="AL51" s="7" t="str">
        <f t="shared" si="8"/>
        <v/>
      </c>
      <c r="AM51" s="7" t="str">
        <f t="shared" si="9"/>
        <v/>
      </c>
      <c r="AN51" s="7" t="str">
        <f t="shared" si="10"/>
        <v/>
      </c>
      <c r="AO51" s="7" t="str">
        <f t="shared" si="11"/>
        <v/>
      </c>
      <c r="AP51" s="7" t="str">
        <f t="shared" si="12"/>
        <v/>
      </c>
      <c r="AQ51" s="2">
        <v>43891</v>
      </c>
      <c r="AR51" s="3" t="str">
        <f t="shared" si="0"/>
        <v>Mar-2020</v>
      </c>
      <c r="AS51" s="7">
        <v>17</v>
      </c>
      <c r="AT51" s="7">
        <f t="shared" si="30"/>
        <v>8</v>
      </c>
      <c r="AV51" s="8">
        <f t="shared" si="13"/>
        <v>0.1</v>
      </c>
      <c r="AW51" s="7">
        <f>AO10</f>
        <v>3</v>
      </c>
      <c r="AY51" s="7">
        <f t="shared" si="1"/>
        <v>0</v>
      </c>
      <c r="AZ51" s="7">
        <f t="shared" si="2"/>
        <v>0</v>
      </c>
      <c r="BA51" s="7">
        <f t="shared" si="14"/>
        <v>0</v>
      </c>
      <c r="BF51" s="7">
        <f t="shared" si="23"/>
        <v>0</v>
      </c>
    </row>
    <row r="52" spans="2:58" ht="25.5" customHeight="1" x14ac:dyDescent="0.25">
      <c r="B52" s="34" t="str">
        <f t="shared" si="28"/>
        <v/>
      </c>
      <c r="C52" s="28" t="str">
        <f t="shared" si="24"/>
        <v/>
      </c>
      <c r="D52" s="34" t="str">
        <f t="shared" si="25"/>
        <v/>
      </c>
      <c r="E52" s="34" t="str">
        <f t="shared" si="15"/>
        <v/>
      </c>
      <c r="F52" s="34" t="str">
        <f t="shared" si="26"/>
        <v/>
      </c>
      <c r="G52" s="34" t="str">
        <f>IF(D52="","",IF(F52="YES",MROUND(ROUND(1.03*G51,0),100),IF(D52="TOTAL",SUM($G$15:G51),G51)))</f>
        <v/>
      </c>
      <c r="H52" s="34" t="str">
        <f>IF(D52="","",IF(D52="TOTAL",SUM($H$15:H51),(ROUND(G52*AK52/100,0))))</f>
        <v/>
      </c>
      <c r="I52" s="34" t="str">
        <f>IF(D52="","",IF(D52="TOTAL",SUM($I$15:I51),(ROUND(G52*AL52/100,0))))</f>
        <v/>
      </c>
      <c r="J52" s="75">
        <f t="shared" si="16"/>
        <v>0</v>
      </c>
      <c r="K52" s="75"/>
      <c r="L52" s="34" t="str">
        <f>IF(D52="","",IF(D52="TOTAL",SUM($L$15:L51),$P$4))</f>
        <v/>
      </c>
      <c r="M52" s="34" t="str">
        <f>IF(D52="","",IF(D52="TOTAL",SUM($M$15:M51),(ROUND(L52*AF52/100,0))))</f>
        <v/>
      </c>
      <c r="N52" s="34" t="str">
        <f>IF(D52="","",IF(D52="TOTAL",SUM($N$15:N51),(ROUND(L52*AG52/100,0))))</f>
        <v/>
      </c>
      <c r="O52" s="33">
        <f t="shared" si="17"/>
        <v>0</v>
      </c>
      <c r="P52" s="34" t="str">
        <f t="shared" si="31"/>
        <v/>
      </c>
      <c r="Q52" s="34" t="str">
        <f t="shared" si="31"/>
        <v/>
      </c>
      <c r="R52" s="34" t="str">
        <f t="shared" si="31"/>
        <v/>
      </c>
      <c r="S52" s="26"/>
      <c r="T52" s="33">
        <f t="shared" si="18"/>
        <v>0</v>
      </c>
      <c r="U52" s="62" t="str">
        <f>IF(D52="","",IF(D52="TOTAL",SUM($U$15:U51),IF($Z$5="REGULAR",BA52,AJ52+BF52)))</f>
        <v/>
      </c>
      <c r="V52" s="34" t="str">
        <f>IF(D52="","",IF(D52="TOTAL",SUM($V$15:V51),(ROUND(T52*AN52,0))))</f>
        <v/>
      </c>
      <c r="W52" s="26" t="str">
        <f>IF(D52="","",IF(E52="mar",$Z$2,IF(D52="TOTAL",SUM($W$15:W51),W51)))</f>
        <v/>
      </c>
      <c r="X52" s="33" t="str">
        <f>IF(D52="","",IF(D52="TOTAL",SUM($X$15:X51),(SUM(AH53:AI53))))</f>
        <v/>
      </c>
      <c r="Y52" s="33">
        <f t="shared" si="19"/>
        <v>0</v>
      </c>
      <c r="Z52" s="33">
        <f t="shared" si="20"/>
        <v>0</v>
      </c>
      <c r="AA52" s="31"/>
      <c r="AB52" s="31"/>
      <c r="AC52" s="35" t="str">
        <f t="shared" si="29"/>
        <v/>
      </c>
      <c r="AD52" s="35" t="str">
        <f t="shared" si="27"/>
        <v/>
      </c>
      <c r="AF52" s="7" t="str">
        <f t="shared" si="4"/>
        <v/>
      </c>
      <c r="AG52" s="7" t="str">
        <f t="shared" si="5"/>
        <v/>
      </c>
      <c r="AH52" s="7" t="str">
        <f t="shared" si="6"/>
        <v/>
      </c>
      <c r="AI52" s="7" t="str">
        <f t="shared" si="7"/>
        <v/>
      </c>
      <c r="AJ52" s="7" t="str">
        <f t="shared" si="21"/>
        <v/>
      </c>
      <c r="AK52" s="7" t="str">
        <f t="shared" si="22"/>
        <v/>
      </c>
      <c r="AL52" s="7" t="str">
        <f t="shared" si="8"/>
        <v/>
      </c>
      <c r="AM52" s="7" t="str">
        <f t="shared" si="9"/>
        <v/>
      </c>
      <c r="AN52" s="7" t="str">
        <f t="shared" si="10"/>
        <v/>
      </c>
      <c r="AO52" s="7" t="str">
        <f t="shared" si="11"/>
        <v/>
      </c>
      <c r="AP52" s="7" t="str">
        <f t="shared" si="12"/>
        <v/>
      </c>
      <c r="AQ52" s="2">
        <v>43922</v>
      </c>
      <c r="AR52" s="3" t="str">
        <f t="shared" si="0"/>
        <v>Apr-2020</v>
      </c>
      <c r="AS52" s="7">
        <v>17</v>
      </c>
      <c r="AT52" s="7">
        <f t="shared" si="30"/>
        <v>8</v>
      </c>
      <c r="AV52" s="8">
        <f t="shared" si="13"/>
        <v>0.1</v>
      </c>
      <c r="AY52" s="7">
        <f t="shared" si="1"/>
        <v>0</v>
      </c>
      <c r="AZ52" s="7">
        <f t="shared" si="2"/>
        <v>0</v>
      </c>
      <c r="BA52" s="7">
        <f t="shared" si="14"/>
        <v>0</v>
      </c>
      <c r="BF52" s="7">
        <f t="shared" si="23"/>
        <v>0</v>
      </c>
    </row>
    <row r="53" spans="2:58" ht="25.5" customHeight="1" x14ac:dyDescent="0.25">
      <c r="B53" s="34" t="str">
        <f t="shared" si="28"/>
        <v/>
      </c>
      <c r="C53" s="28" t="str">
        <f t="shared" si="24"/>
        <v/>
      </c>
      <c r="D53" s="34" t="str">
        <f t="shared" si="25"/>
        <v/>
      </c>
      <c r="E53" s="34" t="str">
        <f t="shared" si="15"/>
        <v/>
      </c>
      <c r="F53" s="34" t="str">
        <f t="shared" si="26"/>
        <v/>
      </c>
      <c r="G53" s="34" t="str">
        <f>IF(D53="","",IF(F53="YES",MROUND(ROUND(1.03*G52,0),100),IF(D53="TOTAL",SUM($G$15:G52),G52)))</f>
        <v/>
      </c>
      <c r="H53" s="34" t="str">
        <f>IF(D53="","",IF(D53="TOTAL",SUM($H$15:H52),(ROUND(G53*AK53/100,0))))</f>
        <v/>
      </c>
      <c r="I53" s="34" t="str">
        <f>IF(D53="","",IF(D53="TOTAL",SUM($I$15:I52),(ROUND(G53*AL53/100,0))))</f>
        <v/>
      </c>
      <c r="J53" s="75">
        <f t="shared" si="16"/>
        <v>0</v>
      </c>
      <c r="K53" s="75"/>
      <c r="L53" s="34" t="str">
        <f>IF(D53="","",IF(D53="TOTAL",SUM($L$15:L52),$P$4))</f>
        <v/>
      </c>
      <c r="M53" s="34" t="str">
        <f>IF(D53="","",IF(D53="TOTAL",SUM($M$15:M52),(ROUND(L53*AF53/100,0))))</f>
        <v/>
      </c>
      <c r="N53" s="34" t="str">
        <f>IF(D53="","",IF(D53="TOTAL",SUM($N$15:N52),(ROUND(L53*AG53/100,0))))</f>
        <v/>
      </c>
      <c r="O53" s="33">
        <f t="shared" si="17"/>
        <v>0</v>
      </c>
      <c r="P53" s="34" t="str">
        <f t="shared" si="31"/>
        <v/>
      </c>
      <c r="Q53" s="34" t="str">
        <f t="shared" si="31"/>
        <v/>
      </c>
      <c r="R53" s="34" t="str">
        <f t="shared" si="31"/>
        <v/>
      </c>
      <c r="S53" s="26"/>
      <c r="T53" s="33">
        <f t="shared" si="18"/>
        <v>0</v>
      </c>
      <c r="U53" s="62" t="str">
        <f>IF(D53="","",IF(D53="TOTAL",SUM($U$15:U52),IF($Z$5="REGULAR",BA53,AJ53+BF53)))</f>
        <v/>
      </c>
      <c r="V53" s="34" t="str">
        <f>IF(D53="","",IF(D53="TOTAL",SUM($V$15:V52),(ROUND(T53*AN53,0))))</f>
        <v/>
      </c>
      <c r="W53" s="26" t="str">
        <f>IF(D53="","",IF(E53="mar",$Z$2,IF(D53="TOTAL",SUM($W$15:W52),W52)))</f>
        <v/>
      </c>
      <c r="X53" s="33" t="str">
        <f>IF(D53="","",IF(D53="TOTAL",SUM($X$15:X52),(SUM(AH54:AI54))))</f>
        <v/>
      </c>
      <c r="Y53" s="33">
        <f t="shared" si="19"/>
        <v>0</v>
      </c>
      <c r="Z53" s="33">
        <f t="shared" si="20"/>
        <v>0</v>
      </c>
      <c r="AA53" s="31"/>
      <c r="AB53" s="31"/>
      <c r="AC53" s="35" t="str">
        <f t="shared" si="29"/>
        <v/>
      </c>
      <c r="AD53" s="35" t="str">
        <f t="shared" si="27"/>
        <v/>
      </c>
      <c r="AF53" s="7" t="str">
        <f t="shared" si="4"/>
        <v/>
      </c>
      <c r="AG53" s="7" t="str">
        <f t="shared" si="5"/>
        <v/>
      </c>
      <c r="AH53" s="7" t="str">
        <f t="shared" si="6"/>
        <v/>
      </c>
      <c r="AI53" s="7" t="str">
        <f t="shared" si="7"/>
        <v/>
      </c>
      <c r="AJ53" s="7" t="str">
        <f t="shared" si="21"/>
        <v/>
      </c>
      <c r="AK53" s="7" t="str">
        <f t="shared" si="22"/>
        <v/>
      </c>
      <c r="AL53" s="7" t="str">
        <f t="shared" si="8"/>
        <v/>
      </c>
      <c r="AM53" s="7" t="str">
        <f t="shared" si="9"/>
        <v/>
      </c>
      <c r="AN53" s="7" t="str">
        <f t="shared" si="10"/>
        <v/>
      </c>
      <c r="AO53" s="7" t="str">
        <f t="shared" si="11"/>
        <v/>
      </c>
      <c r="AP53" s="7" t="str">
        <f t="shared" si="12"/>
        <v/>
      </c>
      <c r="AQ53" s="2">
        <v>43952</v>
      </c>
      <c r="AR53" s="3" t="str">
        <f t="shared" si="0"/>
        <v>May-2020</v>
      </c>
      <c r="AS53" s="7">
        <v>17</v>
      </c>
      <c r="AT53" s="7">
        <f t="shared" si="30"/>
        <v>8</v>
      </c>
      <c r="AV53" s="8">
        <f t="shared" si="13"/>
        <v>0.1</v>
      </c>
      <c r="AY53" s="7">
        <f t="shared" si="1"/>
        <v>0</v>
      </c>
      <c r="AZ53" s="7">
        <f t="shared" si="2"/>
        <v>0</v>
      </c>
      <c r="BA53" s="7">
        <f t="shared" si="14"/>
        <v>0</v>
      </c>
      <c r="BF53" s="7">
        <f t="shared" si="23"/>
        <v>0</v>
      </c>
    </row>
    <row r="54" spans="2:58" ht="25.5" customHeight="1" x14ac:dyDescent="0.25">
      <c r="B54" s="34" t="str">
        <f t="shared" si="28"/>
        <v/>
      </c>
      <c r="C54" s="28" t="str">
        <f t="shared" si="24"/>
        <v/>
      </c>
      <c r="D54" s="34" t="str">
        <f t="shared" si="25"/>
        <v/>
      </c>
      <c r="E54" s="34" t="str">
        <f t="shared" si="15"/>
        <v/>
      </c>
      <c r="F54" s="34" t="str">
        <f t="shared" si="26"/>
        <v/>
      </c>
      <c r="G54" s="34" t="str">
        <f>IF(D54="","",IF(F54="YES",MROUND(ROUND(1.03*G53,0),100),IF(D54="TOTAL",SUM($G$15:G53),G53)))</f>
        <v/>
      </c>
      <c r="H54" s="34" t="str">
        <f>IF(D54="","",IF(D54="TOTAL",SUM($H$15:H53),(ROUND(G54*AK54/100,0))))</f>
        <v/>
      </c>
      <c r="I54" s="34" t="str">
        <f>IF(D54="","",IF(D54="TOTAL",SUM($I$15:I53),(ROUND(G54*AL54/100,0))))</f>
        <v/>
      </c>
      <c r="J54" s="75">
        <f t="shared" si="16"/>
        <v>0</v>
      </c>
      <c r="K54" s="75"/>
      <c r="L54" s="34" t="str">
        <f>IF(D54="","",IF(D54="TOTAL",SUM($L$15:L53),$P$4))</f>
        <v/>
      </c>
      <c r="M54" s="34" t="str">
        <f>IF(D54="","",IF(D54="TOTAL",SUM($M$15:M53),(ROUND(L54*AF54/100,0))))</f>
        <v/>
      </c>
      <c r="N54" s="34" t="str">
        <f>IF(D54="","",IF(D54="TOTAL",SUM($N$15:N53),(ROUND(L54*AG54/100,0))))</f>
        <v/>
      </c>
      <c r="O54" s="33">
        <f t="shared" si="17"/>
        <v>0</v>
      </c>
      <c r="P54" s="34" t="str">
        <f t="shared" si="31"/>
        <v/>
      </c>
      <c r="Q54" s="34" t="str">
        <f t="shared" si="31"/>
        <v/>
      </c>
      <c r="R54" s="34" t="str">
        <f t="shared" si="31"/>
        <v/>
      </c>
      <c r="S54" s="26"/>
      <c r="T54" s="33">
        <f t="shared" si="18"/>
        <v>0</v>
      </c>
      <c r="U54" s="62" t="str">
        <f>IF(D54="","",IF(D54="TOTAL",SUM($U$15:U53),IF($Z$5="REGULAR",BA54,AJ54+BF54)))</f>
        <v/>
      </c>
      <c r="V54" s="34" t="str">
        <f>IF(D54="","",IF(D54="TOTAL",SUM($V$15:V53),(ROUND(T54*AN54,0))))</f>
        <v/>
      </c>
      <c r="W54" s="26" t="str">
        <f>IF(D54="","",IF(E54="mar",$Z$2,IF(D54="TOTAL",SUM($W$15:W53),W53)))</f>
        <v/>
      </c>
      <c r="X54" s="33" t="str">
        <f>IF(D54="","",IF(D54="TOTAL",SUM($X$15:X53),(SUM(AH55:AI55))))</f>
        <v/>
      </c>
      <c r="Y54" s="33">
        <f t="shared" si="19"/>
        <v>0</v>
      </c>
      <c r="Z54" s="33">
        <f t="shared" si="20"/>
        <v>0</v>
      </c>
      <c r="AA54" s="31"/>
      <c r="AB54" s="31"/>
      <c r="AC54" s="35" t="str">
        <f t="shared" si="29"/>
        <v/>
      </c>
      <c r="AD54" s="35" t="str">
        <f t="shared" si="27"/>
        <v/>
      </c>
      <c r="AF54" s="7" t="str">
        <f t="shared" si="4"/>
        <v/>
      </c>
      <c r="AG54" s="7" t="str">
        <f t="shared" si="5"/>
        <v/>
      </c>
      <c r="AH54" s="7" t="str">
        <f t="shared" si="6"/>
        <v/>
      </c>
      <c r="AI54" s="7" t="str">
        <f t="shared" si="7"/>
        <v/>
      </c>
      <c r="AJ54" s="7" t="str">
        <f t="shared" si="21"/>
        <v/>
      </c>
      <c r="AK54" s="7" t="str">
        <f t="shared" si="22"/>
        <v/>
      </c>
      <c r="AL54" s="7" t="str">
        <f t="shared" si="8"/>
        <v/>
      </c>
      <c r="AM54" s="7" t="str">
        <f t="shared" si="9"/>
        <v/>
      </c>
      <c r="AN54" s="7" t="str">
        <f t="shared" si="10"/>
        <v/>
      </c>
      <c r="AO54" s="7" t="str">
        <f t="shared" si="11"/>
        <v/>
      </c>
      <c r="AP54" s="7" t="str">
        <f t="shared" si="12"/>
        <v/>
      </c>
      <c r="AQ54" s="2">
        <v>43983</v>
      </c>
      <c r="AR54" s="3" t="str">
        <f t="shared" si="0"/>
        <v>Jun-2020</v>
      </c>
      <c r="AS54" s="7">
        <v>17</v>
      </c>
      <c r="AT54" s="7">
        <f t="shared" si="30"/>
        <v>8</v>
      </c>
      <c r="AV54" s="8">
        <f t="shared" si="13"/>
        <v>0.1</v>
      </c>
      <c r="AY54" s="7">
        <f t="shared" si="1"/>
        <v>0</v>
      </c>
      <c r="AZ54" s="7">
        <f t="shared" si="2"/>
        <v>0</v>
      </c>
      <c r="BA54" s="7">
        <f t="shared" si="14"/>
        <v>0</v>
      </c>
      <c r="BF54" s="7">
        <f t="shared" si="23"/>
        <v>0</v>
      </c>
    </row>
    <row r="55" spans="2:58" ht="25.5" customHeight="1" x14ac:dyDescent="0.25">
      <c r="B55" s="34" t="str">
        <f t="shared" si="28"/>
        <v/>
      </c>
      <c r="C55" s="28" t="str">
        <f t="shared" si="24"/>
        <v/>
      </c>
      <c r="D55" s="34" t="str">
        <f t="shared" si="25"/>
        <v/>
      </c>
      <c r="E55" s="34" t="str">
        <f t="shared" si="15"/>
        <v/>
      </c>
      <c r="F55" s="34" t="str">
        <f t="shared" si="26"/>
        <v/>
      </c>
      <c r="G55" s="34" t="str">
        <f>IF(D55="","",IF(F55="YES",MROUND(ROUND(1.03*G54,0),100),IF(D55="TOTAL",SUM($G$15:G54),G54)))</f>
        <v/>
      </c>
      <c r="H55" s="34" t="str">
        <f>IF(D55="","",IF(D55="TOTAL",SUM($H$15:H54),(ROUND(G55*AK55/100,0))))</f>
        <v/>
      </c>
      <c r="I55" s="34" t="str">
        <f>IF(D55="","",IF(D55="TOTAL",SUM($I$15:I54),(ROUND(G55*AL55/100,0))))</f>
        <v/>
      </c>
      <c r="J55" s="75">
        <f t="shared" si="16"/>
        <v>0</v>
      </c>
      <c r="K55" s="75"/>
      <c r="L55" s="34" t="str">
        <f>IF(D55="","",IF(D55="TOTAL",SUM($L$15:L54),$P$4))</f>
        <v/>
      </c>
      <c r="M55" s="34" t="str">
        <f>IF(D55="","",IF(D55="TOTAL",SUM($M$15:M54),(ROUND(L55*AF55/100,0))))</f>
        <v/>
      </c>
      <c r="N55" s="34" t="str">
        <f>IF(D55="","",IF(D55="TOTAL",SUM($N$15:N54),(ROUND(L55*AG55/100,0))))</f>
        <v/>
      </c>
      <c r="O55" s="33">
        <f t="shared" si="17"/>
        <v>0</v>
      </c>
      <c r="P55" s="34" t="str">
        <f t="shared" si="31"/>
        <v/>
      </c>
      <c r="Q55" s="34" t="str">
        <f t="shared" si="31"/>
        <v/>
      </c>
      <c r="R55" s="34" t="str">
        <f t="shared" si="31"/>
        <v/>
      </c>
      <c r="S55" s="26"/>
      <c r="T55" s="33">
        <f t="shared" si="18"/>
        <v>0</v>
      </c>
      <c r="U55" s="62" t="str">
        <f>IF(D55="","",IF(D55="TOTAL",SUM($U$15:U54),IF($Z$5="REGULAR",BA55,AJ55+BF55)))</f>
        <v/>
      </c>
      <c r="V55" s="34" t="str">
        <f>IF(D55="","",IF(D55="TOTAL",SUM($V$15:V54),(ROUND(T55*AN55,0))))</f>
        <v/>
      </c>
      <c r="W55" s="26" t="str">
        <f>IF(D55="","",IF(E55="mar",$Z$2,IF(D55="TOTAL",SUM($W$15:W54),W54)))</f>
        <v/>
      </c>
      <c r="X55" s="33" t="str">
        <f>IF(D55="","",IF(D55="TOTAL",SUM($X$15:X54),(SUM(AH56:AI56))))</f>
        <v/>
      </c>
      <c r="Y55" s="33">
        <f t="shared" si="19"/>
        <v>0</v>
      </c>
      <c r="Z55" s="33">
        <f t="shared" si="20"/>
        <v>0</v>
      </c>
      <c r="AA55" s="31"/>
      <c r="AB55" s="31"/>
      <c r="AC55" s="35" t="str">
        <f t="shared" si="29"/>
        <v/>
      </c>
      <c r="AD55" s="35" t="str">
        <f t="shared" si="27"/>
        <v/>
      </c>
      <c r="AF55" s="7" t="str">
        <f t="shared" si="4"/>
        <v/>
      </c>
      <c r="AG55" s="7" t="str">
        <f t="shared" si="5"/>
        <v/>
      </c>
      <c r="AH55" s="7" t="str">
        <f t="shared" si="6"/>
        <v/>
      </c>
      <c r="AI55" s="7" t="str">
        <f t="shared" si="7"/>
        <v/>
      </c>
      <c r="AJ55" s="7" t="str">
        <f t="shared" si="21"/>
        <v/>
      </c>
      <c r="AK55" s="7" t="str">
        <f t="shared" si="22"/>
        <v/>
      </c>
      <c r="AL55" s="7" t="str">
        <f t="shared" si="8"/>
        <v/>
      </c>
      <c r="AM55" s="7" t="str">
        <f t="shared" si="9"/>
        <v/>
      </c>
      <c r="AN55" s="7" t="str">
        <f t="shared" si="10"/>
        <v/>
      </c>
      <c r="AO55" s="7" t="str">
        <f t="shared" si="11"/>
        <v/>
      </c>
      <c r="AP55" s="7" t="str">
        <f t="shared" si="12"/>
        <v/>
      </c>
      <c r="AQ55" s="2">
        <v>44013</v>
      </c>
      <c r="AR55" s="3" t="str">
        <f t="shared" si="0"/>
        <v>Jul-2020</v>
      </c>
      <c r="AS55" s="7">
        <v>17</v>
      </c>
      <c r="AT55" s="7">
        <f t="shared" si="30"/>
        <v>8</v>
      </c>
      <c r="AV55" s="8">
        <f t="shared" si="13"/>
        <v>0.1</v>
      </c>
      <c r="AY55" s="7">
        <f t="shared" si="1"/>
        <v>0</v>
      </c>
      <c r="AZ55" s="7">
        <f t="shared" si="2"/>
        <v>0</v>
      </c>
      <c r="BA55" s="7">
        <f t="shared" si="14"/>
        <v>0</v>
      </c>
      <c r="BF55" s="7">
        <f t="shared" si="23"/>
        <v>0</v>
      </c>
    </row>
    <row r="56" spans="2:58" ht="25.5" customHeight="1" x14ac:dyDescent="0.25">
      <c r="B56" s="34" t="str">
        <f t="shared" si="28"/>
        <v/>
      </c>
      <c r="C56" s="28" t="str">
        <f t="shared" si="24"/>
        <v/>
      </c>
      <c r="D56" s="34" t="str">
        <f t="shared" si="25"/>
        <v/>
      </c>
      <c r="E56" s="34" t="str">
        <f t="shared" si="15"/>
        <v/>
      </c>
      <c r="F56" s="34" t="str">
        <f t="shared" si="26"/>
        <v/>
      </c>
      <c r="G56" s="34" t="str">
        <f>IF(D56="","",IF(F56="YES",MROUND(ROUND(1.03*G55,0),100),IF(D56="TOTAL",SUM($G$15:G55),G55)))</f>
        <v/>
      </c>
      <c r="H56" s="34" t="str">
        <f>IF(D56="","",IF(D56="TOTAL",SUM($H$15:H55),(ROUND(G56*AK56/100,0))))</f>
        <v/>
      </c>
      <c r="I56" s="34" t="str">
        <f>IF(D56="","",IF(D56="TOTAL",SUM($I$15:I55),(ROUND(G56*AL56/100,0))))</f>
        <v/>
      </c>
      <c r="J56" s="75">
        <f t="shared" si="16"/>
        <v>0</v>
      </c>
      <c r="K56" s="75"/>
      <c r="L56" s="34" t="str">
        <f>IF(D56="","",IF(D56="TOTAL",SUM($L$15:L55),$P$4))</f>
        <v/>
      </c>
      <c r="M56" s="34" t="str">
        <f>IF(D56="","",IF(D56="TOTAL",SUM($M$15:M55),(ROUND(L56*AF56/100,0))))</f>
        <v/>
      </c>
      <c r="N56" s="34" t="str">
        <f>IF(D56="","",IF(D56="TOTAL",SUM($N$15:N55),(ROUND(L56*AG56/100,0))))</f>
        <v/>
      </c>
      <c r="O56" s="33">
        <f t="shared" si="17"/>
        <v>0</v>
      </c>
      <c r="P56" s="34" t="str">
        <f t="shared" si="31"/>
        <v/>
      </c>
      <c r="Q56" s="34" t="str">
        <f t="shared" si="31"/>
        <v/>
      </c>
      <c r="R56" s="34" t="str">
        <f t="shared" si="31"/>
        <v/>
      </c>
      <c r="S56" s="26"/>
      <c r="T56" s="33">
        <f t="shared" si="18"/>
        <v>0</v>
      </c>
      <c r="U56" s="62" t="str">
        <f>IF(D56="","",IF(D56="TOTAL",SUM($U$15:U55),IF($Z$5="REGULAR",BA56,AJ56+BF56)))</f>
        <v/>
      </c>
      <c r="V56" s="34" t="str">
        <f>IF(D56="","",IF(D56="TOTAL",SUM($V$15:V55),(ROUND(T56*AN56,0))))</f>
        <v/>
      </c>
      <c r="W56" s="26" t="str">
        <f>IF(D56="","",IF(E56="mar",$Z$2,IF(D56="TOTAL",SUM($W$15:W55),W55)))</f>
        <v/>
      </c>
      <c r="X56" s="33" t="str">
        <f>IF(D56="","",IF(D56="TOTAL",SUM($X$15:X55),(SUM(AH57:AI57))))</f>
        <v/>
      </c>
      <c r="Y56" s="33">
        <f t="shared" si="19"/>
        <v>0</v>
      </c>
      <c r="Z56" s="33">
        <f t="shared" si="20"/>
        <v>0</v>
      </c>
      <c r="AA56" s="31"/>
      <c r="AB56" s="31"/>
      <c r="AC56" s="35" t="str">
        <f t="shared" si="29"/>
        <v/>
      </c>
      <c r="AD56" s="35" t="str">
        <f t="shared" si="27"/>
        <v/>
      </c>
      <c r="AF56" s="7" t="str">
        <f t="shared" si="4"/>
        <v/>
      </c>
      <c r="AG56" s="7" t="str">
        <f t="shared" si="5"/>
        <v/>
      </c>
      <c r="AH56" s="7" t="str">
        <f t="shared" si="6"/>
        <v/>
      </c>
      <c r="AI56" s="7" t="str">
        <f t="shared" si="7"/>
        <v/>
      </c>
      <c r="AJ56" s="7" t="str">
        <f t="shared" si="21"/>
        <v/>
      </c>
      <c r="AK56" s="7" t="str">
        <f t="shared" si="22"/>
        <v/>
      </c>
      <c r="AL56" s="7" t="str">
        <f t="shared" si="8"/>
        <v/>
      </c>
      <c r="AM56" s="7" t="str">
        <f t="shared" si="9"/>
        <v/>
      </c>
      <c r="AN56" s="7" t="str">
        <f t="shared" si="10"/>
        <v/>
      </c>
      <c r="AO56" s="7" t="str">
        <f t="shared" si="11"/>
        <v/>
      </c>
      <c r="AP56" s="7" t="str">
        <f t="shared" si="12"/>
        <v/>
      </c>
      <c r="AQ56" s="2">
        <v>44044</v>
      </c>
      <c r="AR56" s="3" t="str">
        <f t="shared" si="0"/>
        <v>Aug-2020</v>
      </c>
      <c r="AS56" s="7">
        <v>17</v>
      </c>
      <c r="AT56" s="7">
        <f t="shared" si="30"/>
        <v>8</v>
      </c>
      <c r="AV56" s="8">
        <f t="shared" si="13"/>
        <v>0.1</v>
      </c>
      <c r="AY56" s="7">
        <f t="shared" si="1"/>
        <v>0</v>
      </c>
      <c r="AZ56" s="7">
        <f t="shared" si="2"/>
        <v>0</v>
      </c>
      <c r="BA56" s="7">
        <f t="shared" si="14"/>
        <v>0</v>
      </c>
      <c r="BF56" s="7">
        <f t="shared" si="23"/>
        <v>0</v>
      </c>
    </row>
    <row r="57" spans="2:58" ht="25.5" customHeight="1" x14ac:dyDescent="0.25">
      <c r="B57" s="34" t="str">
        <f t="shared" si="28"/>
        <v/>
      </c>
      <c r="C57" s="28" t="str">
        <f t="shared" si="24"/>
        <v/>
      </c>
      <c r="D57" s="34" t="str">
        <f t="shared" si="25"/>
        <v/>
      </c>
      <c r="E57" s="34" t="str">
        <f t="shared" si="15"/>
        <v/>
      </c>
      <c r="F57" s="34" t="str">
        <f t="shared" si="26"/>
        <v/>
      </c>
      <c r="G57" s="34" t="str">
        <f>IF(D57="","",IF(F57="YES",MROUND(ROUND(1.03*G56,0),100),IF(D57="TOTAL",SUM($G$15:G56),G56)))</f>
        <v/>
      </c>
      <c r="H57" s="34" t="str">
        <f>IF(D57="","",IF(D57="TOTAL",SUM($H$15:H56),(ROUND(G57*AK57/100,0))))</f>
        <v/>
      </c>
      <c r="I57" s="34" t="str">
        <f>IF(D57="","",IF(D57="TOTAL",SUM($I$15:I56),(ROUND(G57*AL57/100,0))))</f>
        <v/>
      </c>
      <c r="J57" s="75">
        <f t="shared" si="16"/>
        <v>0</v>
      </c>
      <c r="K57" s="75"/>
      <c r="L57" s="34" t="str">
        <f>IF(D57="","",IF(D57="TOTAL",SUM($L$15:L56),$P$4))</f>
        <v/>
      </c>
      <c r="M57" s="34" t="str">
        <f>IF(D57="","",IF(D57="TOTAL",SUM($M$15:M56),(ROUND(L57*AF57/100,0))))</f>
        <v/>
      </c>
      <c r="N57" s="34" t="str">
        <f>IF(D57="","",IF(D57="TOTAL",SUM($N$15:N56),(ROUND(L57*AG57/100,0))))</f>
        <v/>
      </c>
      <c r="O57" s="33">
        <f t="shared" si="17"/>
        <v>0</v>
      </c>
      <c r="P57" s="34" t="str">
        <f t="shared" si="31"/>
        <v/>
      </c>
      <c r="Q57" s="34" t="str">
        <f t="shared" si="31"/>
        <v/>
      </c>
      <c r="R57" s="34" t="str">
        <f t="shared" si="31"/>
        <v/>
      </c>
      <c r="S57" s="26"/>
      <c r="T57" s="33">
        <f t="shared" si="18"/>
        <v>0</v>
      </c>
      <c r="U57" s="62" t="str">
        <f>IF(D57="","",IF(D57="TOTAL",SUM($U$15:U56),IF($Z$5="REGULAR",BA57,AJ57+BF57)))</f>
        <v/>
      </c>
      <c r="V57" s="34" t="str">
        <f>IF(D57="","",IF(D57="TOTAL",SUM($V$15:V56),(ROUND(T57*AN57,0))))</f>
        <v/>
      </c>
      <c r="W57" s="26" t="str">
        <f>IF(D57="","",IF(E57="mar",$Z$2,IF(D57="TOTAL",SUM($W$15:W56),W56)))</f>
        <v/>
      </c>
      <c r="X57" s="33" t="str">
        <f>IF(D57="","",IF(D57="TOTAL",SUM($X$15:X56),(SUM(AH58:AI58))))</f>
        <v/>
      </c>
      <c r="Y57" s="33">
        <f t="shared" si="19"/>
        <v>0</v>
      </c>
      <c r="Z57" s="33">
        <f t="shared" si="20"/>
        <v>0</v>
      </c>
      <c r="AA57" s="31"/>
      <c r="AB57" s="31"/>
      <c r="AC57" s="35" t="str">
        <f t="shared" si="29"/>
        <v/>
      </c>
      <c r="AD57" s="35" t="str">
        <f t="shared" si="27"/>
        <v/>
      </c>
      <c r="AF57" s="7" t="str">
        <f t="shared" si="4"/>
        <v/>
      </c>
      <c r="AG57" s="7" t="str">
        <f t="shared" si="5"/>
        <v/>
      </c>
      <c r="AH57" s="7" t="str">
        <f t="shared" si="6"/>
        <v/>
      </c>
      <c r="AI57" s="7" t="str">
        <f t="shared" si="7"/>
        <v/>
      </c>
      <c r="AJ57" s="7" t="str">
        <f t="shared" si="21"/>
        <v/>
      </c>
      <c r="AK57" s="7" t="str">
        <f t="shared" si="22"/>
        <v/>
      </c>
      <c r="AL57" s="7" t="str">
        <f t="shared" si="8"/>
        <v/>
      </c>
      <c r="AM57" s="7" t="str">
        <f t="shared" si="9"/>
        <v/>
      </c>
      <c r="AN57" s="7" t="str">
        <f t="shared" si="10"/>
        <v/>
      </c>
      <c r="AO57" s="7" t="str">
        <f t="shared" si="11"/>
        <v/>
      </c>
      <c r="AP57" s="7" t="str">
        <f t="shared" si="12"/>
        <v/>
      </c>
      <c r="AQ57" s="2">
        <v>44075</v>
      </c>
      <c r="AR57" s="3" t="str">
        <f t="shared" si="0"/>
        <v>Sep-2020</v>
      </c>
      <c r="AS57" s="7">
        <v>17</v>
      </c>
      <c r="AT57" s="7">
        <f t="shared" si="30"/>
        <v>8</v>
      </c>
      <c r="AV57" s="8">
        <f t="shared" si="13"/>
        <v>0.1</v>
      </c>
      <c r="AW57" s="7"/>
      <c r="AX57" s="7">
        <v>1</v>
      </c>
      <c r="AY57" s="7">
        <f t="shared" si="1"/>
        <v>0</v>
      </c>
      <c r="AZ57" s="7">
        <f t="shared" si="2"/>
        <v>0</v>
      </c>
      <c r="BA57" s="7">
        <f t="shared" si="14"/>
        <v>0</v>
      </c>
      <c r="BF57" s="7">
        <f t="shared" si="23"/>
        <v>0</v>
      </c>
    </row>
    <row r="58" spans="2:58" ht="25.5" customHeight="1" x14ac:dyDescent="0.25">
      <c r="B58" s="34" t="str">
        <f t="shared" si="28"/>
        <v/>
      </c>
      <c r="C58" s="28" t="str">
        <f t="shared" si="24"/>
        <v/>
      </c>
      <c r="D58" s="34" t="str">
        <f t="shared" si="25"/>
        <v/>
      </c>
      <c r="E58" s="34" t="str">
        <f t="shared" si="15"/>
        <v/>
      </c>
      <c r="F58" s="34" t="str">
        <f t="shared" si="26"/>
        <v/>
      </c>
      <c r="G58" s="34" t="str">
        <f>IF(D58="","",IF(F58="YES",MROUND(ROUND(1.03*G57,0),100),IF(D58="TOTAL",SUM($G$15:G57),G57)))</f>
        <v/>
      </c>
      <c r="H58" s="34" t="str">
        <f>IF(D58="","",IF(D58="TOTAL",SUM($H$15:H57),(ROUND(G58*AK58/100,0))))</f>
        <v/>
      </c>
      <c r="I58" s="34" t="str">
        <f>IF(D58="","",IF(D58="TOTAL",SUM($I$15:I57),(ROUND(G58*AL58/100,0))))</f>
        <v/>
      </c>
      <c r="J58" s="75">
        <f t="shared" si="16"/>
        <v>0</v>
      </c>
      <c r="K58" s="75"/>
      <c r="L58" s="34" t="str">
        <f>IF(D58="","",IF(D58="TOTAL",SUM($L$15:L57),$P$4))</f>
        <v/>
      </c>
      <c r="M58" s="34" t="str">
        <f>IF(D58="","",IF(D58="TOTAL",SUM($M$15:M57),(ROUND(L58*AF58/100,0))))</f>
        <v/>
      </c>
      <c r="N58" s="34" t="str">
        <f>IF(D58="","",IF(D58="TOTAL",SUM($N$15:N57),(ROUND(L58*AG58/100,0))))</f>
        <v/>
      </c>
      <c r="O58" s="33">
        <f t="shared" si="17"/>
        <v>0</v>
      </c>
      <c r="P58" s="34" t="str">
        <f t="shared" si="31"/>
        <v/>
      </c>
      <c r="Q58" s="34" t="str">
        <f t="shared" si="31"/>
        <v/>
      </c>
      <c r="R58" s="34" t="str">
        <f t="shared" si="31"/>
        <v/>
      </c>
      <c r="S58" s="26"/>
      <c r="T58" s="33">
        <f t="shared" si="18"/>
        <v>0</v>
      </c>
      <c r="U58" s="62" t="str">
        <f>IF(D58="","",IF(D58="TOTAL",SUM($U$15:U57),IF($Z$5="REGULAR",BA58,AJ58+BF58)))</f>
        <v/>
      </c>
      <c r="V58" s="34" t="str">
        <f>IF(D58="","",IF(D58="TOTAL",SUM($V$15:V57),(ROUND(T58*AN58,0))))</f>
        <v/>
      </c>
      <c r="W58" s="26" t="str">
        <f>IF(D58="","",IF(E58="mar",$Z$2,IF(D58="TOTAL",SUM($W$15:W57),W57)))</f>
        <v/>
      </c>
      <c r="X58" s="33" t="str">
        <f>IF(D58="","",IF(D58="TOTAL",SUM($X$15:X57),(SUM(AH59:AI59))))</f>
        <v/>
      </c>
      <c r="Y58" s="33">
        <f t="shared" si="19"/>
        <v>0</v>
      </c>
      <c r="Z58" s="33">
        <f t="shared" si="20"/>
        <v>0</v>
      </c>
      <c r="AA58" s="31"/>
      <c r="AB58" s="31"/>
      <c r="AC58" s="35" t="str">
        <f t="shared" si="29"/>
        <v/>
      </c>
      <c r="AD58" s="35" t="str">
        <f t="shared" si="27"/>
        <v/>
      </c>
      <c r="AF58" s="7" t="str">
        <f t="shared" si="4"/>
        <v/>
      </c>
      <c r="AG58" s="7" t="str">
        <f t="shared" si="5"/>
        <v/>
      </c>
      <c r="AH58" s="7" t="str">
        <f t="shared" si="6"/>
        <v/>
      </c>
      <c r="AI58" s="7" t="str">
        <f t="shared" si="7"/>
        <v/>
      </c>
      <c r="AJ58" s="7" t="str">
        <f t="shared" si="21"/>
        <v/>
      </c>
      <c r="AK58" s="7" t="str">
        <f t="shared" si="22"/>
        <v/>
      </c>
      <c r="AL58" s="7" t="str">
        <f t="shared" si="8"/>
        <v/>
      </c>
      <c r="AM58" s="7" t="str">
        <f t="shared" si="9"/>
        <v/>
      </c>
      <c r="AN58" s="7" t="str">
        <f t="shared" si="10"/>
        <v/>
      </c>
      <c r="AO58" s="7" t="str">
        <f t="shared" si="11"/>
        <v/>
      </c>
      <c r="AP58" s="7" t="str">
        <f t="shared" si="12"/>
        <v/>
      </c>
      <c r="AQ58" s="2">
        <v>44105</v>
      </c>
      <c r="AR58" s="3" t="str">
        <f t="shared" si="0"/>
        <v>Oct-2020</v>
      </c>
      <c r="AS58" s="7">
        <v>17</v>
      </c>
      <c r="AT58" s="7">
        <f t="shared" si="30"/>
        <v>8</v>
      </c>
      <c r="AV58" s="8">
        <f t="shared" si="13"/>
        <v>0.1</v>
      </c>
      <c r="AW58" s="7"/>
      <c r="AX58" s="7">
        <v>1</v>
      </c>
      <c r="AY58" s="7">
        <f t="shared" si="1"/>
        <v>0</v>
      </c>
      <c r="AZ58" s="7">
        <f t="shared" si="2"/>
        <v>0</v>
      </c>
      <c r="BA58" s="7">
        <f t="shared" si="14"/>
        <v>0</v>
      </c>
      <c r="BF58" s="7">
        <f t="shared" si="23"/>
        <v>0</v>
      </c>
    </row>
    <row r="59" spans="2:58" ht="25.5" customHeight="1" x14ac:dyDescent="0.25">
      <c r="B59" s="34" t="str">
        <f t="shared" si="28"/>
        <v/>
      </c>
      <c r="C59" s="28" t="str">
        <f t="shared" si="24"/>
        <v/>
      </c>
      <c r="D59" s="34" t="str">
        <f t="shared" si="25"/>
        <v/>
      </c>
      <c r="E59" s="34" t="str">
        <f t="shared" si="15"/>
        <v/>
      </c>
      <c r="F59" s="34" t="str">
        <f t="shared" si="26"/>
        <v/>
      </c>
      <c r="G59" s="34" t="str">
        <f>IF(D59="","",IF(F59="YES",MROUND(ROUND(1.03*G58,0),100),IF(D59="TOTAL",SUM($G$15:G58),G58)))</f>
        <v/>
      </c>
      <c r="H59" s="34" t="str">
        <f>IF(D59="","",IF(D59="TOTAL",SUM($H$15:H58),(ROUND(G59*AK59/100,0))))</f>
        <v/>
      </c>
      <c r="I59" s="34" t="str">
        <f>IF(D59="","",IF(D59="TOTAL",SUM($I$15:I58),(ROUND(G59*AL59/100,0))))</f>
        <v/>
      </c>
      <c r="J59" s="75">
        <f t="shared" si="16"/>
        <v>0</v>
      </c>
      <c r="K59" s="75"/>
      <c r="L59" s="34" t="str">
        <f>IF(D59="","",IF(D59="TOTAL",SUM($L$15:L58),$P$4))</f>
        <v/>
      </c>
      <c r="M59" s="34" t="str">
        <f>IF(D59="","",IF(D59="TOTAL",SUM($M$15:M58),(ROUND(L59*AF59/100,0))))</f>
        <v/>
      </c>
      <c r="N59" s="34" t="str">
        <f>IF(D59="","",IF(D59="TOTAL",SUM($N$15:N58),(ROUND(L59*AG59/100,0))))</f>
        <v/>
      </c>
      <c r="O59" s="33">
        <f t="shared" si="17"/>
        <v>0</v>
      </c>
      <c r="P59" s="34" t="str">
        <f t="shared" si="31"/>
        <v/>
      </c>
      <c r="Q59" s="34" t="str">
        <f t="shared" si="31"/>
        <v/>
      </c>
      <c r="R59" s="34" t="str">
        <f t="shared" si="31"/>
        <v/>
      </c>
      <c r="S59" s="26"/>
      <c r="T59" s="33">
        <f t="shared" si="18"/>
        <v>0</v>
      </c>
      <c r="U59" s="62" t="str">
        <f>IF(D59="","",IF(D59="TOTAL",SUM($U$15:U58),IF($Z$5="REGULAR",BA59,AJ59+BF59)))</f>
        <v/>
      </c>
      <c r="V59" s="34" t="str">
        <f>IF(D59="","",IF(D59="TOTAL",SUM($V$15:V58),(ROUND(T59*AN59,0))))</f>
        <v/>
      </c>
      <c r="W59" s="26" t="str">
        <f>IF(D59="","",IF(E59="mar",$Z$2,IF(D59="TOTAL",SUM($W$15:W58),W58)))</f>
        <v/>
      </c>
      <c r="X59" s="33" t="str">
        <f>IF(D59="","",IF(D59="TOTAL",SUM($X$15:X58),(SUM(AH60:AI60))))</f>
        <v/>
      </c>
      <c r="Y59" s="33">
        <f t="shared" si="19"/>
        <v>0</v>
      </c>
      <c r="Z59" s="33">
        <f t="shared" si="20"/>
        <v>0</v>
      </c>
      <c r="AA59" s="31"/>
      <c r="AB59" s="31"/>
      <c r="AC59" s="35" t="str">
        <f t="shared" si="29"/>
        <v/>
      </c>
      <c r="AD59" s="35" t="str">
        <f t="shared" si="27"/>
        <v/>
      </c>
      <c r="AF59" s="7" t="str">
        <f t="shared" si="4"/>
        <v/>
      </c>
      <c r="AG59" s="7" t="str">
        <f t="shared" si="5"/>
        <v/>
      </c>
      <c r="AH59" s="7" t="str">
        <f t="shared" si="6"/>
        <v/>
      </c>
      <c r="AI59" s="7" t="str">
        <f t="shared" si="7"/>
        <v/>
      </c>
      <c r="AJ59" s="7" t="str">
        <f t="shared" si="21"/>
        <v/>
      </c>
      <c r="AK59" s="7" t="str">
        <f t="shared" si="22"/>
        <v/>
      </c>
      <c r="AL59" s="7" t="str">
        <f t="shared" si="8"/>
        <v/>
      </c>
      <c r="AM59" s="7" t="str">
        <f t="shared" si="9"/>
        <v/>
      </c>
      <c r="AN59" s="7" t="str">
        <f t="shared" si="10"/>
        <v/>
      </c>
      <c r="AO59" s="7" t="str">
        <f t="shared" si="11"/>
        <v/>
      </c>
      <c r="AP59" s="7" t="str">
        <f t="shared" si="12"/>
        <v/>
      </c>
      <c r="AQ59" s="2">
        <v>44136</v>
      </c>
      <c r="AR59" s="3" t="str">
        <f t="shared" si="0"/>
        <v>Nov-2020</v>
      </c>
      <c r="AS59" s="7">
        <v>17</v>
      </c>
      <c r="AT59" s="7">
        <f t="shared" si="30"/>
        <v>8</v>
      </c>
      <c r="AV59" s="8">
        <f t="shared" si="13"/>
        <v>0.1</v>
      </c>
      <c r="AY59" s="7">
        <f t="shared" si="1"/>
        <v>0</v>
      </c>
      <c r="AZ59" s="7">
        <f t="shared" si="2"/>
        <v>0</v>
      </c>
      <c r="BA59" s="7">
        <f t="shared" si="14"/>
        <v>0</v>
      </c>
      <c r="BF59" s="7">
        <f t="shared" si="23"/>
        <v>0</v>
      </c>
    </row>
    <row r="60" spans="2:58" ht="25.5" customHeight="1" x14ac:dyDescent="0.25">
      <c r="B60" s="34" t="str">
        <f t="shared" si="28"/>
        <v/>
      </c>
      <c r="C60" s="28" t="str">
        <f t="shared" si="24"/>
        <v/>
      </c>
      <c r="D60" s="34" t="str">
        <f t="shared" si="25"/>
        <v/>
      </c>
      <c r="E60" s="34" t="str">
        <f t="shared" si="15"/>
        <v/>
      </c>
      <c r="F60" s="34" t="str">
        <f t="shared" si="26"/>
        <v/>
      </c>
      <c r="G60" s="34" t="str">
        <f>IF(D60="","",IF(F60="YES",MROUND(ROUND(1.03*G59,0),100),IF(D60="TOTAL",SUM($G$15:G59),G59)))</f>
        <v/>
      </c>
      <c r="H60" s="34" t="str">
        <f>IF(D60="","",IF(D60="TOTAL",SUM($H$15:H59),(ROUND(G60*AK60/100,0))))</f>
        <v/>
      </c>
      <c r="I60" s="34" t="str">
        <f>IF(D60="","",IF(D60="TOTAL",SUM($I$15:I59),(ROUND(G60*AL60/100,0))))</f>
        <v/>
      </c>
      <c r="J60" s="75">
        <f t="shared" si="16"/>
        <v>0</v>
      </c>
      <c r="K60" s="75"/>
      <c r="L60" s="34" t="str">
        <f>IF(D60="","",IF(D60="TOTAL",SUM($L$15:L59),$P$4))</f>
        <v/>
      </c>
      <c r="M60" s="34" t="str">
        <f>IF(D60="","",IF(D60="TOTAL",SUM($M$15:M59),(ROUND(L60*AF60/100,0))))</f>
        <v/>
      </c>
      <c r="N60" s="34" t="str">
        <f>IF(D60="","",IF(D60="TOTAL",SUM($N$15:N59),(ROUND(L60*AG60/100,0))))</f>
        <v/>
      </c>
      <c r="O60" s="33">
        <f t="shared" si="17"/>
        <v>0</v>
      </c>
      <c r="P60" s="34" t="str">
        <f t="shared" si="31"/>
        <v/>
      </c>
      <c r="Q60" s="34" t="str">
        <f t="shared" si="31"/>
        <v/>
      </c>
      <c r="R60" s="34" t="str">
        <f t="shared" si="31"/>
        <v/>
      </c>
      <c r="S60" s="26"/>
      <c r="T60" s="33">
        <f t="shared" si="18"/>
        <v>0</v>
      </c>
      <c r="U60" s="62" t="str">
        <f>IF(D60="","",IF(D60="TOTAL",SUM($U$15:U59),IF($Z$5="REGULAR",BA60,AJ60+BF60)))</f>
        <v/>
      </c>
      <c r="V60" s="34" t="str">
        <f>IF(D60="","",IF(D60="TOTAL",SUM($V$15:V59),(ROUND(T60*AN60,0))))</f>
        <v/>
      </c>
      <c r="W60" s="26" t="str">
        <f>IF(D60="","",IF(E60="mar",$Z$2,IF(D60="TOTAL",SUM($W$15:W59),W59)))</f>
        <v/>
      </c>
      <c r="X60" s="33" t="str">
        <f>IF(D60="","",IF(D60="TOTAL",SUM($X$15:X59),(SUM(AH61:AI61))))</f>
        <v/>
      </c>
      <c r="Y60" s="33">
        <f t="shared" si="19"/>
        <v>0</v>
      </c>
      <c r="Z60" s="33">
        <f t="shared" si="20"/>
        <v>0</v>
      </c>
      <c r="AA60" s="31"/>
      <c r="AB60" s="31"/>
      <c r="AC60" s="35" t="str">
        <f t="shared" si="29"/>
        <v/>
      </c>
      <c r="AD60" s="35" t="str">
        <f t="shared" si="27"/>
        <v/>
      </c>
      <c r="AF60" s="7" t="str">
        <f t="shared" si="4"/>
        <v/>
      </c>
      <c r="AG60" s="7" t="str">
        <f t="shared" si="5"/>
        <v/>
      </c>
      <c r="AH60" s="7" t="str">
        <f t="shared" si="6"/>
        <v/>
      </c>
      <c r="AI60" s="7" t="str">
        <f t="shared" si="7"/>
        <v/>
      </c>
      <c r="AJ60" s="7" t="str">
        <f t="shared" si="21"/>
        <v/>
      </c>
      <c r="AK60" s="7" t="str">
        <f t="shared" si="22"/>
        <v/>
      </c>
      <c r="AL60" s="7" t="str">
        <f t="shared" si="8"/>
        <v/>
      </c>
      <c r="AM60" s="7" t="str">
        <f t="shared" si="9"/>
        <v/>
      </c>
      <c r="AN60" s="7" t="str">
        <f t="shared" si="10"/>
        <v/>
      </c>
      <c r="AO60" s="7" t="str">
        <f t="shared" si="11"/>
        <v/>
      </c>
      <c r="AP60" s="7" t="str">
        <f t="shared" si="12"/>
        <v/>
      </c>
      <c r="AQ60" s="2">
        <v>44166</v>
      </c>
      <c r="AR60" s="3" t="str">
        <f t="shared" si="0"/>
        <v>Dec-2020</v>
      </c>
      <c r="AS60" s="7">
        <v>17</v>
      </c>
      <c r="AT60" s="7">
        <f t="shared" si="30"/>
        <v>8</v>
      </c>
      <c r="AV60" s="8">
        <f t="shared" si="13"/>
        <v>0.1</v>
      </c>
      <c r="AY60" s="7">
        <f t="shared" si="1"/>
        <v>0</v>
      </c>
      <c r="AZ60" s="7">
        <f t="shared" si="2"/>
        <v>0</v>
      </c>
      <c r="BA60" s="7">
        <f t="shared" si="14"/>
        <v>0</v>
      </c>
      <c r="BF60" s="7">
        <f t="shared" si="23"/>
        <v>0</v>
      </c>
    </row>
    <row r="61" spans="2:58" ht="25.5" customHeight="1" x14ac:dyDescent="0.25">
      <c r="B61" s="34" t="str">
        <f t="shared" si="28"/>
        <v/>
      </c>
      <c r="C61" s="28" t="str">
        <f t="shared" si="24"/>
        <v/>
      </c>
      <c r="D61" s="34" t="str">
        <f t="shared" si="25"/>
        <v/>
      </c>
      <c r="E61" s="34" t="str">
        <f t="shared" si="15"/>
        <v/>
      </c>
      <c r="F61" s="34" t="str">
        <f t="shared" si="26"/>
        <v/>
      </c>
      <c r="G61" s="34" t="str">
        <f>IF(D61="","",IF(F61="YES",MROUND(ROUND(1.03*G60,0),100),IF(D61="TOTAL",SUM($G$15:G60),G60)))</f>
        <v/>
      </c>
      <c r="H61" s="34" t="str">
        <f>IF(D61="","",IF(D61="TOTAL",SUM($H$15:H60),(ROUND(G61*AK61/100,0))))</f>
        <v/>
      </c>
      <c r="I61" s="34" t="str">
        <f>IF(D61="","",IF(D61="TOTAL",SUM($I$15:I60),(ROUND(G61*AL61/100,0))))</f>
        <v/>
      </c>
      <c r="J61" s="75">
        <f t="shared" si="16"/>
        <v>0</v>
      </c>
      <c r="K61" s="75"/>
      <c r="L61" s="34" t="str">
        <f>IF(D61="","",IF(D61="TOTAL",SUM($L$15:L60),$P$4))</f>
        <v/>
      </c>
      <c r="M61" s="34" t="str">
        <f>IF(D61="","",IF(D61="TOTAL",SUM($M$15:M60),(ROUND(L61*AF61/100,0))))</f>
        <v/>
      </c>
      <c r="N61" s="34" t="str">
        <f>IF(D61="","",IF(D61="TOTAL",SUM($N$15:N60),(ROUND(L61*AG61/100,0))))</f>
        <v/>
      </c>
      <c r="O61" s="33">
        <f t="shared" si="17"/>
        <v>0</v>
      </c>
      <c r="P61" s="34" t="str">
        <f t="shared" si="31"/>
        <v/>
      </c>
      <c r="Q61" s="34" t="str">
        <f t="shared" si="31"/>
        <v/>
      </c>
      <c r="R61" s="34" t="str">
        <f t="shared" si="31"/>
        <v/>
      </c>
      <c r="S61" s="26"/>
      <c r="T61" s="33">
        <f t="shared" si="18"/>
        <v>0</v>
      </c>
      <c r="U61" s="62" t="str">
        <f>IF(D61="","",IF(D61="TOTAL",SUM($U$15:U60),IF($Z$5="REGULAR",BA61,AJ61+BF61)))</f>
        <v/>
      </c>
      <c r="V61" s="34" t="str">
        <f>IF(D61="","",IF(D61="TOTAL",SUM($V$15:V60),(ROUND(T61*AN61,0))))</f>
        <v/>
      </c>
      <c r="W61" s="26" t="str">
        <f>IF(D61="","",IF(E61="mar",$Z$2,IF(D61="TOTAL",SUM($W$15:W60),W60)))</f>
        <v/>
      </c>
      <c r="X61" s="33" t="str">
        <f>IF(D61="","",IF(D61="TOTAL",SUM($X$15:X60),(SUM(AH62:AI62))))</f>
        <v/>
      </c>
      <c r="Y61" s="33">
        <f t="shared" si="19"/>
        <v>0</v>
      </c>
      <c r="Z61" s="33">
        <f t="shared" si="20"/>
        <v>0</v>
      </c>
      <c r="AA61" s="31"/>
      <c r="AB61" s="31"/>
      <c r="AC61" s="35" t="str">
        <f t="shared" si="29"/>
        <v/>
      </c>
      <c r="AD61" s="35" t="str">
        <f t="shared" si="27"/>
        <v/>
      </c>
      <c r="AF61" s="7" t="str">
        <f t="shared" si="4"/>
        <v/>
      </c>
      <c r="AG61" s="7" t="str">
        <f t="shared" si="5"/>
        <v/>
      </c>
      <c r="AH61" s="7" t="str">
        <f t="shared" si="6"/>
        <v/>
      </c>
      <c r="AI61" s="7" t="str">
        <f t="shared" si="7"/>
        <v/>
      </c>
      <c r="AJ61" s="7" t="str">
        <f t="shared" si="21"/>
        <v/>
      </c>
      <c r="AK61" s="7" t="str">
        <f t="shared" si="22"/>
        <v/>
      </c>
      <c r="AL61" s="7" t="str">
        <f t="shared" si="8"/>
        <v/>
      </c>
      <c r="AM61" s="7" t="str">
        <f t="shared" si="9"/>
        <v/>
      </c>
      <c r="AN61" s="7" t="str">
        <f t="shared" si="10"/>
        <v/>
      </c>
      <c r="AO61" s="7" t="str">
        <f t="shared" si="11"/>
        <v/>
      </c>
      <c r="AP61" s="7" t="str">
        <f t="shared" si="12"/>
        <v/>
      </c>
      <c r="AQ61" s="2">
        <v>44197</v>
      </c>
      <c r="AR61" s="3" t="str">
        <f t="shared" si="0"/>
        <v>Jan-2021</v>
      </c>
      <c r="AS61" s="7">
        <v>17</v>
      </c>
      <c r="AT61" s="7">
        <f t="shared" si="30"/>
        <v>8</v>
      </c>
      <c r="AV61" s="8">
        <f t="shared" si="13"/>
        <v>0.1</v>
      </c>
      <c r="AY61" s="7">
        <f t="shared" si="1"/>
        <v>0</v>
      </c>
      <c r="AZ61" s="7">
        <f t="shared" si="2"/>
        <v>0</v>
      </c>
      <c r="BA61" s="7">
        <f t="shared" si="14"/>
        <v>0</v>
      </c>
      <c r="BF61" s="7">
        <f t="shared" si="23"/>
        <v>0</v>
      </c>
    </row>
    <row r="62" spans="2:58" ht="25.5" customHeight="1" x14ac:dyDescent="0.25">
      <c r="B62" s="34" t="str">
        <f t="shared" si="28"/>
        <v/>
      </c>
      <c r="C62" s="28" t="str">
        <f t="shared" si="24"/>
        <v/>
      </c>
      <c r="D62" s="34" t="str">
        <f t="shared" si="25"/>
        <v/>
      </c>
      <c r="E62" s="34" t="str">
        <f t="shared" si="15"/>
        <v/>
      </c>
      <c r="F62" s="34" t="str">
        <f t="shared" si="26"/>
        <v/>
      </c>
      <c r="G62" s="34" t="str">
        <f>IF(D62="","",IF(F62="YES",MROUND(ROUND(1.03*G61,0),100),IF(D62="TOTAL",SUM($G$15:G61),G61)))</f>
        <v/>
      </c>
      <c r="H62" s="34" t="str">
        <f>IF(D62="","",IF(D62="TOTAL",SUM($H$15:H61),(ROUND(G62*AK62/100,0))))</f>
        <v/>
      </c>
      <c r="I62" s="34" t="str">
        <f>IF(D62="","",IF(D62="TOTAL",SUM($I$15:I61),(ROUND(G62*AL62/100,0))))</f>
        <v/>
      </c>
      <c r="J62" s="75">
        <f t="shared" si="16"/>
        <v>0</v>
      </c>
      <c r="K62" s="75"/>
      <c r="L62" s="34" t="str">
        <f>IF(D62="","",IF(D62="TOTAL",SUM($L$15:L61),$P$4))</f>
        <v/>
      </c>
      <c r="M62" s="34" t="str">
        <f>IF(D62="","",IF(D62="TOTAL",SUM($M$15:M61),(ROUND(L62*AF62/100,0))))</f>
        <v/>
      </c>
      <c r="N62" s="34" t="str">
        <f>IF(D62="","",IF(D62="TOTAL",SUM($N$15:N61),(ROUND(L62*AG62/100,0))))</f>
        <v/>
      </c>
      <c r="O62" s="33">
        <f t="shared" si="17"/>
        <v>0</v>
      </c>
      <c r="P62" s="34" t="str">
        <f t="shared" si="31"/>
        <v/>
      </c>
      <c r="Q62" s="34" t="str">
        <f t="shared" si="31"/>
        <v/>
      </c>
      <c r="R62" s="34" t="str">
        <f t="shared" si="31"/>
        <v/>
      </c>
      <c r="S62" s="26"/>
      <c r="T62" s="33">
        <f t="shared" si="18"/>
        <v>0</v>
      </c>
      <c r="U62" s="62" t="str">
        <f>IF(D62="","",IF(D62="TOTAL",SUM($U$15:U61),IF($Z$5="REGULAR",BA62,AJ62+BF62)))</f>
        <v/>
      </c>
      <c r="V62" s="34" t="str">
        <f>IF(D62="","",IF(D62="TOTAL",SUM($V$15:V61),(ROUND(T62*AN62,0))))</f>
        <v/>
      </c>
      <c r="W62" s="26" t="str">
        <f>IF(D62="","",IF(E62="mar",$Z$2,IF(D62="TOTAL",SUM($W$15:W61),W61)))</f>
        <v/>
      </c>
      <c r="X62" s="33" t="str">
        <f>IF(D62="","",IF(D62="TOTAL",SUM($X$15:X61),(SUM(AH63:AI63))))</f>
        <v/>
      </c>
      <c r="Y62" s="33">
        <f t="shared" si="19"/>
        <v>0</v>
      </c>
      <c r="Z62" s="33">
        <f t="shared" si="20"/>
        <v>0</v>
      </c>
      <c r="AA62" s="31"/>
      <c r="AB62" s="31"/>
      <c r="AC62" s="35" t="str">
        <f t="shared" si="29"/>
        <v/>
      </c>
      <c r="AD62" s="35" t="str">
        <f t="shared" si="27"/>
        <v/>
      </c>
      <c r="AF62" s="7" t="str">
        <f t="shared" si="4"/>
        <v/>
      </c>
      <c r="AG62" s="7" t="str">
        <f t="shared" si="5"/>
        <v/>
      </c>
      <c r="AH62" s="7" t="str">
        <f t="shared" si="6"/>
        <v/>
      </c>
      <c r="AI62" s="7" t="str">
        <f t="shared" si="7"/>
        <v/>
      </c>
      <c r="AJ62" s="7" t="str">
        <f t="shared" si="21"/>
        <v/>
      </c>
      <c r="AK62" s="7" t="str">
        <f t="shared" si="22"/>
        <v/>
      </c>
      <c r="AL62" s="7" t="str">
        <f t="shared" si="8"/>
        <v/>
      </c>
      <c r="AM62" s="7" t="str">
        <f t="shared" si="9"/>
        <v/>
      </c>
      <c r="AN62" s="7" t="str">
        <f t="shared" si="10"/>
        <v/>
      </c>
      <c r="AO62" s="7" t="str">
        <f t="shared" si="11"/>
        <v/>
      </c>
      <c r="AP62" s="7" t="str">
        <f t="shared" si="12"/>
        <v/>
      </c>
      <c r="AQ62" s="2">
        <v>44228</v>
      </c>
      <c r="AR62" s="3" t="str">
        <f t="shared" si="0"/>
        <v>Feb-2021</v>
      </c>
      <c r="AS62" s="7">
        <v>17</v>
      </c>
      <c r="AT62" s="7">
        <f t="shared" si="30"/>
        <v>8</v>
      </c>
      <c r="AV62" s="8">
        <f t="shared" si="13"/>
        <v>0.1</v>
      </c>
      <c r="AY62" s="7">
        <f t="shared" si="1"/>
        <v>0</v>
      </c>
      <c r="AZ62" s="7">
        <f t="shared" si="2"/>
        <v>0</v>
      </c>
      <c r="BA62" s="7">
        <f t="shared" si="14"/>
        <v>0</v>
      </c>
      <c r="BF62" s="7">
        <f t="shared" si="23"/>
        <v>0</v>
      </c>
    </row>
    <row r="63" spans="2:58" ht="25.5" customHeight="1" x14ac:dyDescent="0.25">
      <c r="B63" s="34" t="str">
        <f t="shared" si="28"/>
        <v/>
      </c>
      <c r="C63" s="28" t="str">
        <f t="shared" si="24"/>
        <v/>
      </c>
      <c r="D63" s="34" t="str">
        <f t="shared" si="25"/>
        <v/>
      </c>
      <c r="E63" s="34" t="str">
        <f t="shared" si="15"/>
        <v/>
      </c>
      <c r="F63" s="34" t="str">
        <f t="shared" si="26"/>
        <v/>
      </c>
      <c r="G63" s="34" t="str">
        <f>IF(D63="","",IF(F63="YES",MROUND(ROUND(1.03*G62,0),100),IF(D63="TOTAL",SUM($G$15:G62),G62)))</f>
        <v/>
      </c>
      <c r="H63" s="34" t="str">
        <f>IF(D63="","",IF(D63="TOTAL",SUM($H$15:H62),(ROUND(G63*AK63/100,0))))</f>
        <v/>
      </c>
      <c r="I63" s="34" t="str">
        <f>IF(D63="","",IF(D63="TOTAL",SUM($I$15:I62),(ROUND(G63*AL63/100,0))))</f>
        <v/>
      </c>
      <c r="J63" s="75">
        <f t="shared" si="16"/>
        <v>0</v>
      </c>
      <c r="K63" s="75"/>
      <c r="L63" s="34" t="str">
        <f>IF(D63="","",IF(D63="TOTAL",SUM($L$15:L62),$P$4))</f>
        <v/>
      </c>
      <c r="M63" s="34" t="str">
        <f>IF(D63="","",IF(D63="TOTAL",SUM($M$15:M62),(ROUND(L63*AF63/100,0))))</f>
        <v/>
      </c>
      <c r="N63" s="34" t="str">
        <f>IF(D63="","",IF(D63="TOTAL",SUM($N$15:N62),(ROUND(L63*AG63/100,0))))</f>
        <v/>
      </c>
      <c r="O63" s="33">
        <f t="shared" si="17"/>
        <v>0</v>
      </c>
      <c r="P63" s="34" t="str">
        <f t="shared" si="31"/>
        <v/>
      </c>
      <c r="Q63" s="34" t="str">
        <f t="shared" si="31"/>
        <v/>
      </c>
      <c r="R63" s="34" t="str">
        <f t="shared" si="31"/>
        <v/>
      </c>
      <c r="S63" s="26"/>
      <c r="T63" s="33">
        <f t="shared" si="18"/>
        <v>0</v>
      </c>
      <c r="U63" s="62" t="str">
        <f>IF(D63="","",IF(D63="TOTAL",SUM($U$15:U62),IF($Z$5="REGULAR",BA63,AJ63+BF63)))</f>
        <v/>
      </c>
      <c r="V63" s="34" t="str">
        <f>IF(D63="","",IF(D63="TOTAL",SUM($V$15:V62),(ROUND(T63*AN63,0))))</f>
        <v/>
      </c>
      <c r="W63" s="26" t="str">
        <f>IF(D63="","",IF(E63="mar",$Z$2,IF(D63="TOTAL",SUM($W$15:W62),W62)))</f>
        <v/>
      </c>
      <c r="X63" s="33" t="str">
        <f>IF(D63="","",IF(D63="TOTAL",SUM($X$15:X62),(SUM(AH64:AI64))))</f>
        <v/>
      </c>
      <c r="Y63" s="33">
        <f t="shared" si="19"/>
        <v>0</v>
      </c>
      <c r="Z63" s="33">
        <f t="shared" si="20"/>
        <v>0</v>
      </c>
      <c r="AA63" s="31"/>
      <c r="AB63" s="31"/>
      <c r="AC63" s="35" t="str">
        <f t="shared" si="29"/>
        <v/>
      </c>
      <c r="AD63" s="35" t="str">
        <f t="shared" si="27"/>
        <v/>
      </c>
      <c r="AF63" s="7" t="str">
        <f t="shared" si="4"/>
        <v/>
      </c>
      <c r="AG63" s="7" t="str">
        <f t="shared" si="5"/>
        <v/>
      </c>
      <c r="AH63" s="7" t="str">
        <f t="shared" si="6"/>
        <v/>
      </c>
      <c r="AI63" s="7" t="str">
        <f t="shared" si="7"/>
        <v/>
      </c>
      <c r="AJ63" s="7" t="str">
        <f t="shared" si="21"/>
        <v/>
      </c>
      <c r="AK63" s="7" t="str">
        <f t="shared" si="22"/>
        <v/>
      </c>
      <c r="AL63" s="7" t="str">
        <f t="shared" si="8"/>
        <v/>
      </c>
      <c r="AM63" s="7" t="str">
        <f t="shared" si="9"/>
        <v/>
      </c>
      <c r="AN63" s="7" t="str">
        <f t="shared" si="10"/>
        <v/>
      </c>
      <c r="AO63" s="7" t="str">
        <f t="shared" si="11"/>
        <v/>
      </c>
      <c r="AP63" s="7" t="str">
        <f t="shared" si="12"/>
        <v/>
      </c>
      <c r="AQ63" s="2">
        <v>44256</v>
      </c>
      <c r="AR63" s="3" t="str">
        <f t="shared" si="0"/>
        <v>Mar-2021</v>
      </c>
      <c r="AS63" s="7">
        <v>17</v>
      </c>
      <c r="AT63" s="7">
        <f t="shared" si="30"/>
        <v>8</v>
      </c>
      <c r="AV63" s="8">
        <f t="shared" si="13"/>
        <v>0.1</v>
      </c>
      <c r="AY63" s="7">
        <f t="shared" si="1"/>
        <v>0</v>
      </c>
      <c r="AZ63" s="7">
        <f t="shared" si="2"/>
        <v>0</v>
      </c>
      <c r="BA63" s="7">
        <f t="shared" si="14"/>
        <v>0</v>
      </c>
      <c r="BF63" s="7">
        <f t="shared" si="23"/>
        <v>0</v>
      </c>
    </row>
    <row r="64" spans="2:58" ht="25.5" customHeight="1" x14ac:dyDescent="0.25">
      <c r="B64" s="34" t="str">
        <f t="shared" si="28"/>
        <v/>
      </c>
      <c r="C64" s="28" t="str">
        <f t="shared" si="24"/>
        <v/>
      </c>
      <c r="D64" s="34" t="str">
        <f t="shared" si="25"/>
        <v/>
      </c>
      <c r="E64" s="34" t="str">
        <f t="shared" si="15"/>
        <v/>
      </c>
      <c r="F64" s="34" t="str">
        <f t="shared" si="26"/>
        <v/>
      </c>
      <c r="G64" s="34" t="str">
        <f>IF(D64="","",IF(F64="YES",MROUND(ROUND(1.03*G63,0),100),IF(D64="TOTAL",SUM($G$15:G63),G63)))</f>
        <v/>
      </c>
      <c r="H64" s="34" t="str">
        <f>IF(D64="","",IF(D64="TOTAL",SUM($H$15:H63),(ROUND(G64*AK64/100,0))))</f>
        <v/>
      </c>
      <c r="I64" s="34" t="str">
        <f>IF(D64="","",IF(D64="TOTAL",SUM($I$15:I63),(ROUND(G64*AL64/100,0))))</f>
        <v/>
      </c>
      <c r="J64" s="75">
        <f t="shared" si="16"/>
        <v>0</v>
      </c>
      <c r="K64" s="75"/>
      <c r="L64" s="34" t="str">
        <f>IF(D64="","",IF(D64="TOTAL",SUM($L$15:L63),$P$4))</f>
        <v/>
      </c>
      <c r="M64" s="34" t="str">
        <f>IF(D64="","",IF(D64="TOTAL",SUM($M$15:M63),(ROUND(L64*AF64/100,0))))</f>
        <v/>
      </c>
      <c r="N64" s="34" t="str">
        <f>IF(D64="","",IF(D64="TOTAL",SUM($N$15:N63),(ROUND(L64*AG64/100,0))))</f>
        <v/>
      </c>
      <c r="O64" s="33">
        <f t="shared" si="17"/>
        <v>0</v>
      </c>
      <c r="P64" s="34" t="str">
        <f t="shared" si="31"/>
        <v/>
      </c>
      <c r="Q64" s="34" t="str">
        <f t="shared" si="31"/>
        <v/>
      </c>
      <c r="R64" s="34" t="str">
        <f t="shared" si="31"/>
        <v/>
      </c>
      <c r="S64" s="26"/>
      <c r="T64" s="33">
        <f t="shared" si="18"/>
        <v>0</v>
      </c>
      <c r="U64" s="62" t="str">
        <f>IF(D64="","",IF(D64="TOTAL",SUM($U$15:U63),IF($Z$5="REGULAR",BA64,AJ64+BF64)))</f>
        <v/>
      </c>
      <c r="V64" s="34" t="str">
        <f>IF(D64="","",IF(D64="TOTAL",SUM($V$15:V63),(ROUND(T64*AN64,0))))</f>
        <v/>
      </c>
      <c r="W64" s="26" t="str">
        <f>IF(D64="","",IF(E64="mar",$Z$2,IF(D64="TOTAL",SUM($W$15:W63),W63)))</f>
        <v/>
      </c>
      <c r="X64" s="33" t="str">
        <f>IF(D64="","",IF(D64="TOTAL",SUM($X$15:X63),(SUM(AH65:AI65))))</f>
        <v/>
      </c>
      <c r="Y64" s="33">
        <f t="shared" si="19"/>
        <v>0</v>
      </c>
      <c r="Z64" s="33">
        <f t="shared" si="20"/>
        <v>0</v>
      </c>
      <c r="AA64" s="31"/>
      <c r="AB64" s="31"/>
      <c r="AC64" s="35" t="str">
        <f t="shared" si="29"/>
        <v/>
      </c>
      <c r="AD64" s="35" t="str">
        <f t="shared" si="27"/>
        <v/>
      </c>
      <c r="AF64" s="7" t="str">
        <f t="shared" si="4"/>
        <v/>
      </c>
      <c r="AG64" s="7" t="str">
        <f t="shared" si="5"/>
        <v/>
      </c>
      <c r="AH64" s="7" t="str">
        <f t="shared" si="6"/>
        <v/>
      </c>
      <c r="AI64" s="7" t="str">
        <f t="shared" si="7"/>
        <v/>
      </c>
      <c r="AJ64" s="7" t="str">
        <f t="shared" si="21"/>
        <v/>
      </c>
      <c r="AK64" s="7" t="str">
        <f t="shared" si="22"/>
        <v/>
      </c>
      <c r="AL64" s="7" t="str">
        <f t="shared" si="8"/>
        <v/>
      </c>
      <c r="AM64" s="7" t="str">
        <f t="shared" si="9"/>
        <v/>
      </c>
      <c r="AN64" s="7" t="str">
        <f t="shared" si="10"/>
        <v/>
      </c>
      <c r="AO64" s="7" t="str">
        <f t="shared" si="11"/>
        <v/>
      </c>
      <c r="AP64" s="7" t="str">
        <f t="shared" si="12"/>
        <v/>
      </c>
      <c r="AQ64" s="2">
        <v>44287</v>
      </c>
      <c r="AR64" s="3" t="str">
        <f t="shared" si="0"/>
        <v>Apr-2021</v>
      </c>
      <c r="AS64" s="7">
        <v>17</v>
      </c>
      <c r="AT64" s="7">
        <f t="shared" si="30"/>
        <v>8</v>
      </c>
      <c r="AV64" s="8">
        <f t="shared" si="13"/>
        <v>0.1</v>
      </c>
      <c r="AY64" s="7">
        <f t="shared" si="1"/>
        <v>0</v>
      </c>
      <c r="AZ64" s="7">
        <f t="shared" si="2"/>
        <v>0</v>
      </c>
      <c r="BA64" s="7">
        <f t="shared" si="14"/>
        <v>0</v>
      </c>
      <c r="BF64" s="7">
        <f t="shared" si="23"/>
        <v>0</v>
      </c>
    </row>
    <row r="65" spans="2:58" ht="25.5" customHeight="1" x14ac:dyDescent="0.25">
      <c r="B65" s="34" t="str">
        <f t="shared" si="28"/>
        <v/>
      </c>
      <c r="C65" s="28" t="str">
        <f t="shared" si="24"/>
        <v/>
      </c>
      <c r="D65" s="34" t="str">
        <f t="shared" si="25"/>
        <v/>
      </c>
      <c r="E65" s="34" t="str">
        <f t="shared" si="15"/>
        <v/>
      </c>
      <c r="F65" s="34" t="str">
        <f t="shared" si="26"/>
        <v/>
      </c>
      <c r="G65" s="34" t="str">
        <f>IF(D65="","",IF(F65="YES",MROUND(ROUND(1.03*G64,0),100),IF(D65="TOTAL",SUM($G$15:G64),G64)))</f>
        <v/>
      </c>
      <c r="H65" s="34" t="str">
        <f>IF(D65="","",IF(D65="TOTAL",SUM($H$15:H64),(ROUND(G65*AK65/100,0))))</f>
        <v/>
      </c>
      <c r="I65" s="34" t="str">
        <f>IF(D65="","",IF(D65="TOTAL",SUM($I$15:I64),(ROUND(G65*AL65/100,0))))</f>
        <v/>
      </c>
      <c r="J65" s="75">
        <f t="shared" si="16"/>
        <v>0</v>
      </c>
      <c r="K65" s="75"/>
      <c r="L65" s="34" t="str">
        <f>IF(D65="","",IF(D65="TOTAL",SUM($L$15:L64),$P$4))</f>
        <v/>
      </c>
      <c r="M65" s="34" t="str">
        <f>IF(D65="","",IF(D65="TOTAL",SUM($M$15:M64),(ROUND(L65*AF65/100,0))))</f>
        <v/>
      </c>
      <c r="N65" s="34" t="str">
        <f>IF(D65="","",IF(D65="TOTAL",SUM($N$15:N64),(ROUND(L65*AG65/100,0))))</f>
        <v/>
      </c>
      <c r="O65" s="33">
        <f t="shared" si="17"/>
        <v>0</v>
      </c>
      <c r="P65" s="34" t="str">
        <f t="shared" si="31"/>
        <v/>
      </c>
      <c r="Q65" s="34" t="str">
        <f t="shared" si="31"/>
        <v/>
      </c>
      <c r="R65" s="34" t="str">
        <f t="shared" si="31"/>
        <v/>
      </c>
      <c r="S65" s="26"/>
      <c r="T65" s="33">
        <f t="shared" si="18"/>
        <v>0</v>
      </c>
      <c r="U65" s="62" t="str">
        <f>IF(D65="","",IF(D65="TOTAL",SUM($U$15:U64),IF($Z$5="REGULAR",BA65,AJ65+BF65)))</f>
        <v/>
      </c>
      <c r="V65" s="34" t="str">
        <f>IF(D65="","",IF(D65="TOTAL",SUM($V$15:V64),(ROUND(T65*AN65,0))))</f>
        <v/>
      </c>
      <c r="W65" s="26" t="str">
        <f>IF(D65="","",IF(E65="mar",$Z$2,IF(D65="TOTAL",SUM($W$15:W64),W64)))</f>
        <v/>
      </c>
      <c r="X65" s="33" t="str">
        <f>IF(D65="","",IF(D65="TOTAL",SUM($X$15:X64),(SUM(AH66:AI66))))</f>
        <v/>
      </c>
      <c r="Y65" s="33">
        <f t="shared" si="19"/>
        <v>0</v>
      </c>
      <c r="Z65" s="33">
        <f t="shared" si="20"/>
        <v>0</v>
      </c>
      <c r="AA65" s="31"/>
      <c r="AB65" s="31"/>
      <c r="AC65" s="35" t="str">
        <f t="shared" si="29"/>
        <v/>
      </c>
      <c r="AD65" s="35" t="str">
        <f t="shared" si="27"/>
        <v/>
      </c>
      <c r="AF65" s="7" t="str">
        <f t="shared" si="4"/>
        <v/>
      </c>
      <c r="AG65" s="7" t="str">
        <f t="shared" si="5"/>
        <v/>
      </c>
      <c r="AH65" s="7" t="str">
        <f t="shared" si="6"/>
        <v/>
      </c>
      <c r="AI65" s="7" t="str">
        <f t="shared" si="7"/>
        <v/>
      </c>
      <c r="AJ65" s="7" t="str">
        <f t="shared" si="21"/>
        <v/>
      </c>
      <c r="AK65" s="7" t="str">
        <f t="shared" si="22"/>
        <v/>
      </c>
      <c r="AL65" s="7" t="str">
        <f t="shared" si="8"/>
        <v/>
      </c>
      <c r="AM65" s="7" t="str">
        <f t="shared" si="9"/>
        <v/>
      </c>
      <c r="AN65" s="7" t="str">
        <f t="shared" si="10"/>
        <v/>
      </c>
      <c r="AO65" s="7" t="str">
        <f t="shared" si="11"/>
        <v/>
      </c>
      <c r="AP65" s="7" t="str">
        <f t="shared" si="12"/>
        <v/>
      </c>
      <c r="AQ65" s="2">
        <v>44317</v>
      </c>
      <c r="AR65" s="3" t="str">
        <f t="shared" si="0"/>
        <v>May-2021</v>
      </c>
      <c r="AS65" s="7">
        <v>17</v>
      </c>
      <c r="AT65" s="7">
        <f t="shared" si="30"/>
        <v>8</v>
      </c>
      <c r="AV65" s="8">
        <f t="shared" si="13"/>
        <v>0.1</v>
      </c>
      <c r="AY65" s="7">
        <f t="shared" si="1"/>
        <v>0</v>
      </c>
      <c r="AZ65" s="7">
        <f t="shared" si="2"/>
        <v>0</v>
      </c>
      <c r="BA65" s="7">
        <f t="shared" si="14"/>
        <v>0</v>
      </c>
      <c r="BF65" s="7">
        <f t="shared" si="23"/>
        <v>0</v>
      </c>
    </row>
    <row r="66" spans="2:58" ht="25.5" customHeight="1" x14ac:dyDescent="0.25">
      <c r="B66" s="34" t="str">
        <f t="shared" si="28"/>
        <v/>
      </c>
      <c r="C66" s="28" t="str">
        <f t="shared" si="24"/>
        <v/>
      </c>
      <c r="D66" s="34" t="str">
        <f t="shared" si="25"/>
        <v/>
      </c>
      <c r="E66" s="34" t="str">
        <f t="shared" si="15"/>
        <v/>
      </c>
      <c r="F66" s="34" t="str">
        <f t="shared" si="26"/>
        <v/>
      </c>
      <c r="G66" s="34" t="str">
        <f>IF(D66="","",IF(F66="YES",MROUND(ROUND(1.03*G65,0),100),IF(D66="TOTAL",SUM($G$15:G65),G65)))</f>
        <v/>
      </c>
      <c r="H66" s="34" t="str">
        <f>IF(D66="","",IF(D66="TOTAL",SUM($H$15:H65),(ROUND(G66*AK66/100,0))))</f>
        <v/>
      </c>
      <c r="I66" s="34" t="str">
        <f>IF(D66="","",IF(D66="TOTAL",SUM($I$15:I65),(ROUND(G66*AL66/100,0))))</f>
        <v/>
      </c>
      <c r="J66" s="75">
        <f t="shared" si="16"/>
        <v>0</v>
      </c>
      <c r="K66" s="75"/>
      <c r="L66" s="34" t="str">
        <f>IF(D66="","",IF(D66="TOTAL",SUM($L$15:L65),$P$4))</f>
        <v/>
      </c>
      <c r="M66" s="34" t="str">
        <f>IF(D66="","",IF(D66="TOTAL",SUM($M$15:M65),(ROUND(L66*AF66/100,0))))</f>
        <v/>
      </c>
      <c r="N66" s="34" t="str">
        <f>IF(D66="","",IF(D66="TOTAL",SUM($N$15:N65),(ROUND(L66*AG66/100,0))))</f>
        <v/>
      </c>
      <c r="O66" s="33">
        <f t="shared" si="17"/>
        <v>0</v>
      </c>
      <c r="P66" s="34" t="str">
        <f t="shared" si="31"/>
        <v/>
      </c>
      <c r="Q66" s="34" t="str">
        <f t="shared" si="31"/>
        <v/>
      </c>
      <c r="R66" s="34" t="str">
        <f t="shared" si="31"/>
        <v/>
      </c>
      <c r="S66" s="26"/>
      <c r="T66" s="33">
        <f t="shared" si="18"/>
        <v>0</v>
      </c>
      <c r="U66" s="62" t="str">
        <f>IF(D66="","",IF(D66="TOTAL",SUM($U$15:U65),IF($Z$5="REGULAR",BA66,AJ66+BF66)))</f>
        <v/>
      </c>
      <c r="V66" s="34" t="str">
        <f>IF(D66="","",IF(D66="TOTAL",SUM($V$15:V65),(ROUND(T66*AN66,0))))</f>
        <v/>
      </c>
      <c r="W66" s="26" t="str">
        <f>IF(D66="","",IF(E66="mar",$Z$2,IF(D66="TOTAL",SUM($W$15:W65),W65)))</f>
        <v/>
      </c>
      <c r="X66" s="33" t="str">
        <f>IF(D66="","",IF(D66="TOTAL",SUM($X$15:X65),(SUM(AH67:AI67))))</f>
        <v/>
      </c>
      <c r="Y66" s="33">
        <f t="shared" si="19"/>
        <v>0</v>
      </c>
      <c r="Z66" s="33">
        <f t="shared" si="20"/>
        <v>0</v>
      </c>
      <c r="AA66" s="31"/>
      <c r="AB66" s="31"/>
      <c r="AC66" s="35" t="str">
        <f t="shared" si="29"/>
        <v/>
      </c>
      <c r="AD66" s="35" t="str">
        <f t="shared" si="27"/>
        <v/>
      </c>
      <c r="AF66" s="7" t="str">
        <f t="shared" si="4"/>
        <v/>
      </c>
      <c r="AG66" s="7" t="str">
        <f t="shared" si="5"/>
        <v/>
      </c>
      <c r="AH66" s="7" t="str">
        <f t="shared" si="6"/>
        <v/>
      </c>
      <c r="AI66" s="7" t="str">
        <f t="shared" si="7"/>
        <v/>
      </c>
      <c r="AJ66" s="7" t="str">
        <f t="shared" si="21"/>
        <v/>
      </c>
      <c r="AK66" s="7" t="str">
        <f t="shared" si="22"/>
        <v/>
      </c>
      <c r="AL66" s="7" t="str">
        <f t="shared" si="8"/>
        <v/>
      </c>
      <c r="AM66" s="7" t="str">
        <f t="shared" si="9"/>
        <v/>
      </c>
      <c r="AN66" s="7" t="str">
        <f t="shared" si="10"/>
        <v/>
      </c>
      <c r="AO66" s="7" t="str">
        <f t="shared" si="11"/>
        <v/>
      </c>
      <c r="AP66" s="7" t="str">
        <f t="shared" si="12"/>
        <v/>
      </c>
      <c r="AQ66" s="2">
        <v>44348</v>
      </c>
      <c r="AR66" s="3" t="str">
        <f t="shared" si="0"/>
        <v>Jun-2021</v>
      </c>
      <c r="AS66" s="7">
        <v>17</v>
      </c>
      <c r="AT66" s="7">
        <f t="shared" si="30"/>
        <v>8</v>
      </c>
      <c r="AV66" s="8">
        <f t="shared" si="13"/>
        <v>0.1</v>
      </c>
      <c r="AY66" s="7">
        <f t="shared" si="1"/>
        <v>0</v>
      </c>
      <c r="AZ66" s="7">
        <f t="shared" si="2"/>
        <v>0</v>
      </c>
      <c r="BA66" s="7">
        <f t="shared" si="14"/>
        <v>0</v>
      </c>
      <c r="BF66" s="7">
        <f t="shared" si="23"/>
        <v>0</v>
      </c>
    </row>
    <row r="67" spans="2:58" ht="25.5" customHeight="1" x14ac:dyDescent="0.25">
      <c r="B67" s="34" t="str">
        <f t="shared" si="28"/>
        <v/>
      </c>
      <c r="C67" s="28" t="str">
        <f t="shared" si="24"/>
        <v/>
      </c>
      <c r="D67" s="34" t="str">
        <f t="shared" si="25"/>
        <v/>
      </c>
      <c r="E67" s="34" t="str">
        <f t="shared" si="15"/>
        <v/>
      </c>
      <c r="F67" s="34" t="str">
        <f t="shared" si="26"/>
        <v/>
      </c>
      <c r="G67" s="34" t="str">
        <f>IF(D67="","",IF(F67="YES",MROUND(ROUND(1.03*G66,0),100),IF(D67="TOTAL",SUM($G$15:G66),G66)))</f>
        <v/>
      </c>
      <c r="H67" s="34" t="str">
        <f>IF(D67="","",IF(D67="TOTAL",SUM($H$15:H66),(ROUND(G67*AK67/100,0))))</f>
        <v/>
      </c>
      <c r="I67" s="34" t="str">
        <f>IF(D67="","",IF(D67="TOTAL",SUM($I$15:I66),(ROUND(G67*AL67/100,0))))</f>
        <v/>
      </c>
      <c r="J67" s="75">
        <f t="shared" si="16"/>
        <v>0</v>
      </c>
      <c r="K67" s="75"/>
      <c r="L67" s="34" t="str">
        <f>IF(D67="","",IF(D67="TOTAL",SUM($L$15:L66),$P$4))</f>
        <v/>
      </c>
      <c r="M67" s="34" t="str">
        <f>IF(D67="","",IF(D67="TOTAL",SUM($M$15:M66),(ROUND(L67*AF67/100,0))))</f>
        <v/>
      </c>
      <c r="N67" s="34" t="str">
        <f>IF(D67="","",IF(D67="TOTAL",SUM($N$15:N66),(ROUND(L67*AG67/100,0))))</f>
        <v/>
      </c>
      <c r="O67" s="33">
        <f t="shared" si="17"/>
        <v>0</v>
      </c>
      <c r="P67" s="34" t="str">
        <f t="shared" si="31"/>
        <v/>
      </c>
      <c r="Q67" s="34" t="str">
        <f t="shared" si="31"/>
        <v/>
      </c>
      <c r="R67" s="34" t="str">
        <f t="shared" si="31"/>
        <v/>
      </c>
      <c r="S67" s="26"/>
      <c r="T67" s="33">
        <f t="shared" si="18"/>
        <v>0</v>
      </c>
      <c r="U67" s="62" t="str">
        <f>IF(D67="","",IF(D67="TOTAL",SUM($U$15:U66),IF($Z$5="REGULAR",BA67,AJ67+BF67)))</f>
        <v/>
      </c>
      <c r="V67" s="34" t="str">
        <f>IF(D67="","",IF(D67="TOTAL",SUM($V$15:V66),(ROUND(T67*AN67,0))))</f>
        <v/>
      </c>
      <c r="W67" s="26" t="str">
        <f>IF(D67="","",IF(E67="mar",$Z$2,IF(D67="TOTAL",SUM($W$15:W66),W66)))</f>
        <v/>
      </c>
      <c r="X67" s="33" t="str">
        <f>IF(D67="","",IF(D67="TOTAL",SUM($X$15:X66),(SUM(AH68:AI68))))</f>
        <v/>
      </c>
      <c r="Y67" s="33">
        <f t="shared" si="19"/>
        <v>0</v>
      </c>
      <c r="Z67" s="33">
        <f t="shared" si="20"/>
        <v>0</v>
      </c>
      <c r="AA67" s="31"/>
      <c r="AB67" s="31"/>
      <c r="AC67" s="35" t="str">
        <f t="shared" si="29"/>
        <v/>
      </c>
      <c r="AD67" s="35" t="str">
        <f t="shared" si="27"/>
        <v/>
      </c>
      <c r="AF67" s="7" t="str">
        <f t="shared" si="4"/>
        <v/>
      </c>
      <c r="AG67" s="7" t="str">
        <f t="shared" si="5"/>
        <v/>
      </c>
      <c r="AH67" s="7" t="str">
        <f t="shared" si="6"/>
        <v/>
      </c>
      <c r="AI67" s="7" t="str">
        <f t="shared" si="7"/>
        <v/>
      </c>
      <c r="AJ67" s="7" t="str">
        <f t="shared" si="21"/>
        <v/>
      </c>
      <c r="AK67" s="7" t="str">
        <f t="shared" si="22"/>
        <v/>
      </c>
      <c r="AL67" s="7" t="str">
        <f t="shared" si="8"/>
        <v/>
      </c>
      <c r="AM67" s="7" t="str">
        <f t="shared" si="9"/>
        <v/>
      </c>
      <c r="AN67" s="7" t="str">
        <f t="shared" si="10"/>
        <v/>
      </c>
      <c r="AO67" s="7" t="str">
        <f t="shared" si="11"/>
        <v/>
      </c>
      <c r="AP67" s="7" t="str">
        <f t="shared" si="12"/>
        <v/>
      </c>
      <c r="AQ67" s="2">
        <v>44378</v>
      </c>
      <c r="AR67" s="3" t="str">
        <f t="shared" si="0"/>
        <v>Jul-2021</v>
      </c>
      <c r="AS67" s="7">
        <v>31</v>
      </c>
      <c r="AT67" s="7">
        <f>W5</f>
        <v>9</v>
      </c>
      <c r="AV67" s="8">
        <f t="shared" si="13"/>
        <v>0.1</v>
      </c>
      <c r="AY67" s="7">
        <f t="shared" si="1"/>
        <v>0</v>
      </c>
      <c r="AZ67" s="7">
        <f>IF($Z$5="REGULAR",$W$5,0)</f>
        <v>0</v>
      </c>
      <c r="BA67" s="7">
        <f t="shared" si="14"/>
        <v>0</v>
      </c>
      <c r="BF67" s="7">
        <f t="shared" si="23"/>
        <v>0</v>
      </c>
    </row>
    <row r="68" spans="2:58" ht="25.5" customHeight="1" x14ac:dyDescent="0.25">
      <c r="B68" s="34" t="str">
        <f t="shared" si="28"/>
        <v/>
      </c>
      <c r="C68" s="28" t="str">
        <f t="shared" si="24"/>
        <v/>
      </c>
      <c r="D68" s="34" t="str">
        <f t="shared" si="25"/>
        <v/>
      </c>
      <c r="E68" s="34" t="str">
        <f t="shared" si="15"/>
        <v/>
      </c>
      <c r="F68" s="34" t="str">
        <f t="shared" si="26"/>
        <v/>
      </c>
      <c r="G68" s="34" t="str">
        <f>IF(D68="","",IF(F68="YES",MROUND(ROUND(1.03*G67,0),100),IF(D68="TOTAL",SUM($G$15:G67),G67)))</f>
        <v/>
      </c>
      <c r="H68" s="34" t="str">
        <f>IF(D68="","",IF(D68="TOTAL",SUM($H$15:H67),(ROUND(G68*AK68/100,0))))</f>
        <v/>
      </c>
      <c r="I68" s="34" t="str">
        <f>IF(D68="","",IF(D68="TOTAL",SUM($I$15:I67),(ROUND(G68*AL68/100,0))))</f>
        <v/>
      </c>
      <c r="J68" s="75">
        <f t="shared" si="16"/>
        <v>0</v>
      </c>
      <c r="K68" s="75"/>
      <c r="L68" s="34" t="str">
        <f>IF(D68="","",IF(D68="TOTAL",SUM($L$15:L67),$P$4))</f>
        <v/>
      </c>
      <c r="M68" s="34" t="str">
        <f>IF(D68="","",IF(D68="TOTAL",SUM($M$15:M67),(ROUND(L68*AF68/100,0))))</f>
        <v/>
      </c>
      <c r="N68" s="34" t="str">
        <f>IF(D68="","",IF(D68="TOTAL",SUM($N$15:N67),(ROUND(L68*AG68/100,0))))</f>
        <v/>
      </c>
      <c r="O68" s="33">
        <f t="shared" si="17"/>
        <v>0</v>
      </c>
      <c r="P68" s="34" t="str">
        <f t="shared" si="31"/>
        <v/>
      </c>
      <c r="Q68" s="34" t="str">
        <f t="shared" si="31"/>
        <v/>
      </c>
      <c r="R68" s="34" t="str">
        <f t="shared" si="31"/>
        <v/>
      </c>
      <c r="S68" s="26"/>
      <c r="T68" s="33">
        <f t="shared" si="18"/>
        <v>0</v>
      </c>
      <c r="U68" s="62" t="str">
        <f>IF(D68="","",IF(D68="TOTAL",SUM($U$15:U67),IF($Z$5="REGULAR",BA68,AJ68+BF68)))</f>
        <v/>
      </c>
      <c r="V68" s="34" t="str">
        <f>IF(D68="","",IF(D68="TOTAL",SUM($V$15:V67),(ROUND(T68*AN68,0))))</f>
        <v/>
      </c>
      <c r="W68" s="26" t="str">
        <f>IF(D68="","",IF(E68="mar",$Z$2,IF(D68="TOTAL",SUM($W$15:W67),W67)))</f>
        <v/>
      </c>
      <c r="X68" s="33" t="str">
        <f>IF(D68="","",IF(D68="TOTAL",SUM($X$15:X67),(SUM(AH69:AI69))))</f>
        <v/>
      </c>
      <c r="Y68" s="33">
        <f t="shared" si="19"/>
        <v>0</v>
      </c>
      <c r="Z68" s="33">
        <f t="shared" si="20"/>
        <v>0</v>
      </c>
      <c r="AA68" s="31"/>
      <c r="AB68" s="31"/>
      <c r="AC68" s="35" t="str">
        <f t="shared" si="29"/>
        <v/>
      </c>
      <c r="AD68" s="35" t="str">
        <f t="shared" si="27"/>
        <v/>
      </c>
      <c r="AF68" s="7" t="str">
        <f t="shared" si="4"/>
        <v/>
      </c>
      <c r="AG68" s="7" t="str">
        <f t="shared" si="5"/>
        <v/>
      </c>
      <c r="AH68" s="7" t="str">
        <f t="shared" si="6"/>
        <v/>
      </c>
      <c r="AI68" s="7" t="str">
        <f t="shared" si="7"/>
        <v/>
      </c>
      <c r="AJ68" s="7" t="str">
        <f t="shared" si="21"/>
        <v/>
      </c>
      <c r="AK68" s="7" t="str">
        <f t="shared" si="22"/>
        <v/>
      </c>
      <c r="AL68" s="7" t="str">
        <f t="shared" si="8"/>
        <v/>
      </c>
      <c r="AM68" s="7" t="str">
        <f t="shared" si="9"/>
        <v/>
      </c>
      <c r="AN68" s="7" t="str">
        <f t="shared" si="10"/>
        <v/>
      </c>
      <c r="AO68" s="7" t="str">
        <f t="shared" si="11"/>
        <v/>
      </c>
      <c r="AP68" s="7" t="str">
        <f t="shared" si="12"/>
        <v/>
      </c>
      <c r="AQ68" s="2">
        <v>44409</v>
      </c>
      <c r="AR68" s="3" t="str">
        <f t="shared" si="0"/>
        <v>Aug-2021</v>
      </c>
      <c r="AS68" s="7">
        <v>31</v>
      </c>
      <c r="AT68" s="7">
        <f>AT67</f>
        <v>9</v>
      </c>
      <c r="AV68" s="8">
        <f t="shared" si="13"/>
        <v>0.1</v>
      </c>
      <c r="AY68" s="7">
        <f t="shared" si="1"/>
        <v>0</v>
      </c>
      <c r="AZ68" s="7">
        <f t="shared" ref="AZ68:AZ121" si="32">IF($Z$5="REGULAR",$W$5,0)</f>
        <v>0</v>
      </c>
      <c r="BA68" s="7">
        <f t="shared" si="14"/>
        <v>0</v>
      </c>
      <c r="BF68" s="7">
        <f t="shared" si="23"/>
        <v>0</v>
      </c>
    </row>
    <row r="69" spans="2:58" ht="25.5" customHeight="1" x14ac:dyDescent="0.25">
      <c r="B69" s="34" t="str">
        <f t="shared" si="28"/>
        <v/>
      </c>
      <c r="C69" s="28" t="str">
        <f t="shared" si="24"/>
        <v/>
      </c>
      <c r="D69" s="34" t="str">
        <f t="shared" si="25"/>
        <v/>
      </c>
      <c r="E69" s="34" t="str">
        <f t="shared" si="15"/>
        <v/>
      </c>
      <c r="F69" s="34" t="str">
        <f t="shared" si="26"/>
        <v/>
      </c>
      <c r="G69" s="34" t="str">
        <f>IF(D69="","",IF(F69="YES",MROUND(ROUND(1.03*G68,0),100),IF(D69="TOTAL",SUM($G$15:G68),G68)))</f>
        <v/>
      </c>
      <c r="H69" s="34" t="str">
        <f>IF(D69="","",IF(D69="TOTAL",SUM($H$15:H68),(ROUND(G69*AK69/100,0))))</f>
        <v/>
      </c>
      <c r="I69" s="34" t="str">
        <f>IF(D69="","",IF(D69="TOTAL",SUM($I$15:I68),(ROUND(G69*AL69/100,0))))</f>
        <v/>
      </c>
      <c r="J69" s="75">
        <f t="shared" si="16"/>
        <v>0</v>
      </c>
      <c r="K69" s="75"/>
      <c r="L69" s="34" t="str">
        <f>IF(D69="","",IF(D69="TOTAL",SUM($L$15:L68),$P$4))</f>
        <v/>
      </c>
      <c r="M69" s="34" t="str">
        <f>IF(D69="","",IF(D69="TOTAL",SUM($M$15:M68),(ROUND(L69*AF69/100,0))))</f>
        <v/>
      </c>
      <c r="N69" s="34" t="str">
        <f>IF(D69="","",IF(D69="TOTAL",SUM($N$15:N68),(ROUND(L69*AG69/100,0))))</f>
        <v/>
      </c>
      <c r="O69" s="33">
        <f t="shared" si="17"/>
        <v>0</v>
      </c>
      <c r="P69" s="34" t="str">
        <f t="shared" si="31"/>
        <v/>
      </c>
      <c r="Q69" s="34" t="str">
        <f t="shared" si="31"/>
        <v/>
      </c>
      <c r="R69" s="34" t="str">
        <f t="shared" si="31"/>
        <v/>
      </c>
      <c r="S69" s="26"/>
      <c r="T69" s="33">
        <f t="shared" si="18"/>
        <v>0</v>
      </c>
      <c r="U69" s="62" t="str">
        <f>IF(D69="","",IF(D69="TOTAL",SUM($U$15:U68),IF($Z$5="REGULAR",BA69,AJ69+BF69)))</f>
        <v/>
      </c>
      <c r="V69" s="34" t="str">
        <f>IF(D69="","",IF(D69="TOTAL",SUM($V$15:V68),(ROUND(T69*AN69,0))))</f>
        <v/>
      </c>
      <c r="W69" s="26" t="str">
        <f>IF(D69="","",IF(E69="mar",$Z$2,IF(D69="TOTAL",SUM($W$15:W68),W68)))</f>
        <v/>
      </c>
      <c r="X69" s="33" t="str">
        <f>IF(D69="","",IF(D69="TOTAL",SUM($X$15:X68),(SUM(AH70:AI70))))</f>
        <v/>
      </c>
      <c r="Y69" s="33">
        <f t="shared" si="19"/>
        <v>0</v>
      </c>
      <c r="Z69" s="33">
        <f t="shared" si="20"/>
        <v>0</v>
      </c>
      <c r="AA69" s="31"/>
      <c r="AB69" s="31"/>
      <c r="AC69" s="35" t="str">
        <f t="shared" si="29"/>
        <v/>
      </c>
      <c r="AD69" s="35" t="str">
        <f t="shared" si="27"/>
        <v/>
      </c>
      <c r="AF69" s="7" t="str">
        <f t="shared" si="4"/>
        <v/>
      </c>
      <c r="AG69" s="7" t="str">
        <f t="shared" si="5"/>
        <v/>
      </c>
      <c r="AH69" s="7" t="str">
        <f t="shared" si="6"/>
        <v/>
      </c>
      <c r="AI69" s="7" t="str">
        <f t="shared" si="7"/>
        <v/>
      </c>
      <c r="AJ69" s="7" t="str">
        <f t="shared" si="21"/>
        <v/>
      </c>
      <c r="AK69" s="7" t="str">
        <f t="shared" si="22"/>
        <v/>
      </c>
      <c r="AL69" s="7" t="str">
        <f t="shared" si="8"/>
        <v/>
      </c>
      <c r="AM69" s="7" t="str">
        <f t="shared" si="9"/>
        <v/>
      </c>
      <c r="AN69" s="7" t="str">
        <f t="shared" si="10"/>
        <v/>
      </c>
      <c r="AO69" s="7" t="str">
        <f t="shared" si="11"/>
        <v/>
      </c>
      <c r="AP69" s="7" t="str">
        <f t="shared" si="12"/>
        <v/>
      </c>
      <c r="AQ69" s="2">
        <v>44440</v>
      </c>
      <c r="AR69" s="3" t="str">
        <f t="shared" si="0"/>
        <v>Sep-2021</v>
      </c>
      <c r="AS69" s="7">
        <v>31</v>
      </c>
      <c r="AT69" s="7">
        <f t="shared" ref="AT69:AT132" si="33">AT68</f>
        <v>9</v>
      </c>
      <c r="AV69" s="8">
        <f t="shared" si="13"/>
        <v>0.1</v>
      </c>
      <c r="AY69" s="7">
        <f t="shared" si="1"/>
        <v>0</v>
      </c>
      <c r="AZ69" s="7">
        <f t="shared" si="32"/>
        <v>0</v>
      </c>
      <c r="BA69" s="7">
        <f t="shared" si="14"/>
        <v>0</v>
      </c>
      <c r="BF69" s="7">
        <f t="shared" si="23"/>
        <v>0</v>
      </c>
    </row>
    <row r="70" spans="2:58" ht="25.5" customHeight="1" x14ac:dyDescent="0.25">
      <c r="B70" s="34" t="str">
        <f t="shared" si="28"/>
        <v/>
      </c>
      <c r="C70" s="28" t="str">
        <f t="shared" si="24"/>
        <v/>
      </c>
      <c r="D70" s="34" t="str">
        <f t="shared" si="25"/>
        <v/>
      </c>
      <c r="E70" s="34" t="str">
        <f t="shared" si="15"/>
        <v/>
      </c>
      <c r="F70" s="34" t="str">
        <f t="shared" si="26"/>
        <v/>
      </c>
      <c r="G70" s="34" t="str">
        <f>IF(D70="","",IF(F70="YES",MROUND(ROUND(1.03*G69,0),100),IF(D70="TOTAL",SUM($G$15:G69),G69)))</f>
        <v/>
      </c>
      <c r="H70" s="34" t="str">
        <f>IF(D70="","",IF(D70="TOTAL",SUM($H$15:H69),(ROUND(G70*AK70/100,0))))</f>
        <v/>
      </c>
      <c r="I70" s="34" t="str">
        <f>IF(D70="","",IF(D70="TOTAL",SUM($I$15:I69),(ROUND(G70*AL70/100,0))))</f>
        <v/>
      </c>
      <c r="J70" s="75">
        <f t="shared" si="16"/>
        <v>0</v>
      </c>
      <c r="K70" s="75"/>
      <c r="L70" s="34" t="str">
        <f>IF(D70="","",IF(D70="TOTAL",SUM($L$15:L69),$P$4))</f>
        <v/>
      </c>
      <c r="M70" s="34" t="str">
        <f>IF(D70="","",IF(D70="TOTAL",SUM($M$15:M69),(ROUND(L70*AF70/100,0))))</f>
        <v/>
      </c>
      <c r="N70" s="34" t="str">
        <f>IF(D70="","",IF(D70="TOTAL",SUM($N$15:N69),(ROUND(L70*AG70/100,0))))</f>
        <v/>
      </c>
      <c r="O70" s="33">
        <f t="shared" si="17"/>
        <v>0</v>
      </c>
      <c r="P70" s="34" t="str">
        <f t="shared" si="31"/>
        <v/>
      </c>
      <c r="Q70" s="34" t="str">
        <f t="shared" si="31"/>
        <v/>
      </c>
      <c r="R70" s="34" t="str">
        <f t="shared" si="31"/>
        <v/>
      </c>
      <c r="S70" s="26"/>
      <c r="T70" s="33">
        <f t="shared" si="18"/>
        <v>0</v>
      </c>
      <c r="U70" s="62" t="str">
        <f>IF(D70="","",IF(D70="TOTAL",SUM($U$15:U69),IF($Z$5="REGULAR",BA70,AJ70+BF70)))</f>
        <v/>
      </c>
      <c r="V70" s="34" t="str">
        <f>IF(D70="","",IF(D70="TOTAL",SUM($V$15:V69),(ROUND(T70*AN70,0))))</f>
        <v/>
      </c>
      <c r="W70" s="26" t="str">
        <f>IF(D70="","",IF(E70="mar",$Z$2,IF(D70="TOTAL",SUM($W$15:W69),W69)))</f>
        <v/>
      </c>
      <c r="X70" s="33" t="str">
        <f>IF(D70="","",IF(D70="TOTAL",SUM($X$15:X69),(SUM(AH71:AI71))))</f>
        <v/>
      </c>
      <c r="Y70" s="33">
        <f t="shared" si="19"/>
        <v>0</v>
      </c>
      <c r="Z70" s="33">
        <f t="shared" si="20"/>
        <v>0</v>
      </c>
      <c r="AA70" s="31"/>
      <c r="AB70" s="31"/>
      <c r="AC70" s="35" t="str">
        <f t="shared" si="29"/>
        <v/>
      </c>
      <c r="AD70" s="35" t="str">
        <f t="shared" si="27"/>
        <v/>
      </c>
      <c r="AF70" s="7" t="str">
        <f t="shared" si="4"/>
        <v/>
      </c>
      <c r="AG70" s="7" t="str">
        <f t="shared" si="5"/>
        <v/>
      </c>
      <c r="AH70" s="7" t="str">
        <f t="shared" si="6"/>
        <v/>
      </c>
      <c r="AI70" s="7" t="str">
        <f t="shared" si="7"/>
        <v/>
      </c>
      <c r="AJ70" s="7" t="str">
        <f t="shared" si="21"/>
        <v/>
      </c>
      <c r="AK70" s="7" t="str">
        <f t="shared" si="22"/>
        <v/>
      </c>
      <c r="AL70" s="7" t="str">
        <f t="shared" si="8"/>
        <v/>
      </c>
      <c r="AM70" s="7" t="str">
        <f t="shared" si="9"/>
        <v/>
      </c>
      <c r="AN70" s="7" t="str">
        <f t="shared" si="10"/>
        <v/>
      </c>
      <c r="AO70" s="7" t="str">
        <f t="shared" si="11"/>
        <v/>
      </c>
      <c r="AP70" s="7" t="str">
        <f t="shared" si="12"/>
        <v/>
      </c>
      <c r="AQ70" s="2">
        <v>44470</v>
      </c>
      <c r="AR70" s="3" t="str">
        <f t="shared" si="0"/>
        <v>Oct-2021</v>
      </c>
      <c r="AS70" s="7">
        <v>31</v>
      </c>
      <c r="AT70" s="7">
        <f t="shared" si="33"/>
        <v>9</v>
      </c>
      <c r="AV70" s="8">
        <f t="shared" si="13"/>
        <v>0.1</v>
      </c>
      <c r="AY70" s="7">
        <f t="shared" si="1"/>
        <v>0</v>
      </c>
      <c r="AZ70" s="7">
        <f t="shared" si="32"/>
        <v>0</v>
      </c>
      <c r="BA70" s="7">
        <f t="shared" si="14"/>
        <v>0</v>
      </c>
      <c r="BF70" s="7">
        <f t="shared" si="23"/>
        <v>0</v>
      </c>
    </row>
    <row r="71" spans="2:58" ht="25.5" customHeight="1" x14ac:dyDescent="0.25">
      <c r="B71" s="34" t="str">
        <f t="shared" si="28"/>
        <v/>
      </c>
      <c r="C71" s="28" t="str">
        <f t="shared" si="24"/>
        <v/>
      </c>
      <c r="D71" s="34" t="str">
        <f t="shared" si="25"/>
        <v/>
      </c>
      <c r="E71" s="34" t="str">
        <f t="shared" si="15"/>
        <v/>
      </c>
      <c r="F71" s="34" t="str">
        <f t="shared" si="26"/>
        <v/>
      </c>
      <c r="G71" s="34" t="str">
        <f>IF(D71="","",IF(F71="YES",MROUND(ROUND(1.03*G70,0),100),IF(D71="TOTAL",SUM($G$15:G70),G70)))</f>
        <v/>
      </c>
      <c r="H71" s="34" t="str">
        <f>IF(D71="","",IF(D71="TOTAL",SUM($H$15:H70),(ROUND(G71*AK71/100,0))))</f>
        <v/>
      </c>
      <c r="I71" s="34" t="str">
        <f>IF(D71="","",IF(D71="TOTAL",SUM($I$15:I70),(ROUND(G71*AL71/100,0))))</f>
        <v/>
      </c>
      <c r="J71" s="75">
        <f t="shared" si="16"/>
        <v>0</v>
      </c>
      <c r="K71" s="75"/>
      <c r="L71" s="34" t="str">
        <f>IF(D71="","",IF(D71="TOTAL",SUM($L$15:L70),$P$4))</f>
        <v/>
      </c>
      <c r="M71" s="34" t="str">
        <f>IF(D71="","",IF(D71="TOTAL",SUM($M$15:M70),(ROUND(L71*AF71/100,0))))</f>
        <v/>
      </c>
      <c r="N71" s="34" t="str">
        <f>IF(D71="","",IF(D71="TOTAL",SUM($N$15:N70),(ROUND(L71*AG71/100,0))))</f>
        <v/>
      </c>
      <c r="O71" s="33">
        <f t="shared" si="17"/>
        <v>0</v>
      </c>
      <c r="P71" s="34" t="str">
        <f t="shared" si="31"/>
        <v/>
      </c>
      <c r="Q71" s="34" t="str">
        <f t="shared" si="31"/>
        <v/>
      </c>
      <c r="R71" s="34" t="str">
        <f t="shared" si="31"/>
        <v/>
      </c>
      <c r="S71" s="26"/>
      <c r="T71" s="33">
        <f t="shared" si="18"/>
        <v>0</v>
      </c>
      <c r="U71" s="62" t="str">
        <f>IF(D71="","",IF(D71="TOTAL",SUM($U$15:U70),IF($Z$5="REGULAR",BA71,AJ71+BF71)))</f>
        <v/>
      </c>
      <c r="V71" s="34" t="str">
        <f>IF(D71="","",IF(D71="TOTAL",SUM($V$15:V70),(ROUND(T71*AN71,0))))</f>
        <v/>
      </c>
      <c r="W71" s="26" t="str">
        <f>IF(D71="","",IF(E71="mar",$Z$2,IF(D71="TOTAL",SUM($W$15:W70),W70)))</f>
        <v/>
      </c>
      <c r="X71" s="33" t="str">
        <f>IF(D71="","",IF(D71="TOTAL",SUM($X$15:X70),(SUM(AH72:AI72))))</f>
        <v/>
      </c>
      <c r="Y71" s="33">
        <f t="shared" si="19"/>
        <v>0</v>
      </c>
      <c r="Z71" s="33">
        <f t="shared" si="20"/>
        <v>0</v>
      </c>
      <c r="AA71" s="31"/>
      <c r="AB71" s="31"/>
      <c r="AC71" s="35" t="str">
        <f t="shared" si="29"/>
        <v/>
      </c>
      <c r="AD71" s="35" t="str">
        <f t="shared" si="27"/>
        <v/>
      </c>
      <c r="AF71" s="7" t="str">
        <f t="shared" si="4"/>
        <v/>
      </c>
      <c r="AG71" s="7" t="str">
        <f t="shared" si="5"/>
        <v/>
      </c>
      <c r="AH71" s="7" t="str">
        <f t="shared" si="6"/>
        <v/>
      </c>
      <c r="AI71" s="7" t="str">
        <f t="shared" si="7"/>
        <v/>
      </c>
      <c r="AJ71" s="7" t="str">
        <f t="shared" si="21"/>
        <v/>
      </c>
      <c r="AK71" s="7" t="str">
        <f t="shared" si="22"/>
        <v/>
      </c>
      <c r="AL71" s="7" t="str">
        <f t="shared" si="8"/>
        <v/>
      </c>
      <c r="AM71" s="7" t="str">
        <f t="shared" si="9"/>
        <v/>
      </c>
      <c r="AN71" s="7" t="str">
        <f t="shared" si="10"/>
        <v/>
      </c>
      <c r="AO71" s="7" t="str">
        <f t="shared" si="11"/>
        <v/>
      </c>
      <c r="AP71" s="7" t="str">
        <f t="shared" si="12"/>
        <v/>
      </c>
      <c r="AQ71" s="2">
        <v>44501</v>
      </c>
      <c r="AR71" s="3" t="str">
        <f t="shared" si="0"/>
        <v>Nov-2021</v>
      </c>
      <c r="AS71" s="7">
        <v>31</v>
      </c>
      <c r="AT71" s="7">
        <f t="shared" si="33"/>
        <v>9</v>
      </c>
      <c r="AV71" s="8">
        <f t="shared" si="13"/>
        <v>0.1</v>
      </c>
      <c r="AY71" s="7">
        <f t="shared" si="1"/>
        <v>0</v>
      </c>
      <c r="AZ71" s="7">
        <f t="shared" si="32"/>
        <v>0</v>
      </c>
      <c r="BA71" s="7">
        <f t="shared" si="14"/>
        <v>0</v>
      </c>
      <c r="BF71" s="7">
        <f t="shared" si="23"/>
        <v>0</v>
      </c>
    </row>
    <row r="72" spans="2:58" ht="25.5" customHeight="1" x14ac:dyDescent="0.25">
      <c r="B72" s="34" t="str">
        <f t="shared" si="28"/>
        <v/>
      </c>
      <c r="C72" s="28" t="str">
        <f t="shared" si="24"/>
        <v/>
      </c>
      <c r="D72" s="34" t="str">
        <f t="shared" si="25"/>
        <v/>
      </c>
      <c r="E72" s="34" t="str">
        <f t="shared" si="15"/>
        <v/>
      </c>
      <c r="F72" s="34" t="str">
        <f t="shared" si="26"/>
        <v/>
      </c>
      <c r="G72" s="34" t="str">
        <f>IF(D72="","",IF(F72="YES",MROUND(ROUND(1.03*G71,0),100),IF(D72="TOTAL",SUM($G$15:G71),G71)))</f>
        <v/>
      </c>
      <c r="H72" s="34" t="str">
        <f>IF(D72="","",IF(D72="TOTAL",SUM($H$15:H71),(ROUND(G72*AK72/100,0))))</f>
        <v/>
      </c>
      <c r="I72" s="34" t="str">
        <f>IF(D72="","",IF(D72="TOTAL",SUM($I$15:I71),(ROUND(G72*AL72/100,0))))</f>
        <v/>
      </c>
      <c r="J72" s="75">
        <f t="shared" si="16"/>
        <v>0</v>
      </c>
      <c r="K72" s="75"/>
      <c r="L72" s="34" t="str">
        <f>IF(D72="","",IF(D72="TOTAL",SUM($L$15:L71),$P$4))</f>
        <v/>
      </c>
      <c r="M72" s="34" t="str">
        <f>IF(D72="","",IF(D72="TOTAL",SUM($M$15:M71),(ROUND(L72*AF72/100,0))))</f>
        <v/>
      </c>
      <c r="N72" s="34" t="str">
        <f>IF(D72="","",IF(D72="TOTAL",SUM($N$15:N71),(ROUND(L72*AG72/100,0))))</f>
        <v/>
      </c>
      <c r="O72" s="33">
        <f t="shared" si="17"/>
        <v>0</v>
      </c>
      <c r="P72" s="34" t="str">
        <f t="shared" si="31"/>
        <v/>
      </c>
      <c r="Q72" s="34" t="str">
        <f t="shared" si="31"/>
        <v/>
      </c>
      <c r="R72" s="34" t="str">
        <f t="shared" si="31"/>
        <v/>
      </c>
      <c r="S72" s="26"/>
      <c r="T72" s="33">
        <f t="shared" si="18"/>
        <v>0</v>
      </c>
      <c r="U72" s="62" t="str">
        <f>IF(D72="","",IF(D72="TOTAL",SUM($U$15:U71),IF($Z$5="REGULAR",BA72,AJ72+BF72)))</f>
        <v/>
      </c>
      <c r="V72" s="34" t="str">
        <f>IF(D72="","",IF(D72="TOTAL",SUM($V$15:V71),(ROUND(T72*AN72,0))))</f>
        <v/>
      </c>
      <c r="W72" s="26" t="str">
        <f>IF(D72="","",IF(E72="mar",$Z$2,IF(D72="TOTAL",SUM($W$15:W71),W71)))</f>
        <v/>
      </c>
      <c r="X72" s="33" t="str">
        <f>IF(D72="","",IF(D72="TOTAL",SUM($X$15:X71),(SUM(AH73:AI73))))</f>
        <v/>
      </c>
      <c r="Y72" s="33">
        <f t="shared" si="19"/>
        <v>0</v>
      </c>
      <c r="Z72" s="33">
        <f t="shared" si="20"/>
        <v>0</v>
      </c>
      <c r="AA72" s="31"/>
      <c r="AB72" s="31"/>
      <c r="AC72" s="35" t="str">
        <f t="shared" si="29"/>
        <v/>
      </c>
      <c r="AD72" s="35" t="str">
        <f t="shared" si="27"/>
        <v/>
      </c>
      <c r="AF72" s="7" t="str">
        <f t="shared" si="4"/>
        <v/>
      </c>
      <c r="AG72" s="7" t="str">
        <f t="shared" si="5"/>
        <v/>
      </c>
      <c r="AH72" s="7" t="str">
        <f t="shared" si="6"/>
        <v/>
      </c>
      <c r="AI72" s="7" t="str">
        <f t="shared" si="7"/>
        <v/>
      </c>
      <c r="AJ72" s="7" t="str">
        <f t="shared" si="21"/>
        <v/>
      </c>
      <c r="AK72" s="7" t="str">
        <f t="shared" si="22"/>
        <v/>
      </c>
      <c r="AL72" s="7" t="str">
        <f t="shared" si="8"/>
        <v/>
      </c>
      <c r="AM72" s="7" t="str">
        <f t="shared" si="9"/>
        <v/>
      </c>
      <c r="AN72" s="7" t="str">
        <f t="shared" si="10"/>
        <v/>
      </c>
      <c r="AO72" s="7" t="str">
        <f t="shared" si="11"/>
        <v/>
      </c>
      <c r="AP72" s="7" t="str">
        <f t="shared" si="12"/>
        <v/>
      </c>
      <c r="AQ72" s="2">
        <v>44531</v>
      </c>
      <c r="AR72" s="3" t="str">
        <f t="shared" si="0"/>
        <v>Dec-2021</v>
      </c>
      <c r="AS72" s="7">
        <v>31</v>
      </c>
      <c r="AT72" s="7">
        <f t="shared" si="33"/>
        <v>9</v>
      </c>
      <c r="AV72" s="8">
        <f t="shared" si="13"/>
        <v>0.1</v>
      </c>
      <c r="AY72" s="7">
        <f t="shared" si="1"/>
        <v>0</v>
      </c>
      <c r="AZ72" s="7">
        <f t="shared" si="32"/>
        <v>0</v>
      </c>
      <c r="BA72" s="7">
        <f t="shared" si="14"/>
        <v>0</v>
      </c>
      <c r="BF72" s="7">
        <f t="shared" si="23"/>
        <v>0</v>
      </c>
    </row>
    <row r="73" spans="2:58" ht="25.5" customHeight="1" x14ac:dyDescent="0.25">
      <c r="B73" s="34" t="str">
        <f t="shared" si="28"/>
        <v/>
      </c>
      <c r="C73" s="28" t="str">
        <f t="shared" si="24"/>
        <v/>
      </c>
      <c r="D73" s="34" t="str">
        <f t="shared" si="25"/>
        <v/>
      </c>
      <c r="E73" s="34" t="str">
        <f t="shared" si="15"/>
        <v/>
      </c>
      <c r="F73" s="34" t="str">
        <f t="shared" si="26"/>
        <v/>
      </c>
      <c r="G73" s="34" t="str">
        <f>IF(D73="","",IF(F73="YES",MROUND(ROUND(1.03*G72,0),100),IF(D73="TOTAL",SUM($G$15:G72),G72)))</f>
        <v/>
      </c>
      <c r="H73" s="34" t="str">
        <f>IF(D73="","",IF(D73="TOTAL",SUM($H$15:H72),(ROUND(G73*AK73/100,0))))</f>
        <v/>
      </c>
      <c r="I73" s="34" t="str">
        <f>IF(D73="","",IF(D73="TOTAL",SUM($I$15:I72),(ROUND(G73*AL73/100,0))))</f>
        <v/>
      </c>
      <c r="J73" s="75">
        <f t="shared" si="16"/>
        <v>0</v>
      </c>
      <c r="K73" s="75"/>
      <c r="L73" s="34" t="str">
        <f>IF(D73="","",IF(D73="TOTAL",SUM($L$15:L72),$P$4))</f>
        <v/>
      </c>
      <c r="M73" s="34" t="str">
        <f>IF(D73="","",IF(D73="TOTAL",SUM($M$15:M72),(ROUND(L73*AF73/100,0))))</f>
        <v/>
      </c>
      <c r="N73" s="34" t="str">
        <f>IF(D73="","",IF(D73="TOTAL",SUM($N$15:N72),(ROUND(L73*AG73/100,0))))</f>
        <v/>
      </c>
      <c r="O73" s="33">
        <f t="shared" si="17"/>
        <v>0</v>
      </c>
      <c r="P73" s="34" t="str">
        <f t="shared" si="31"/>
        <v/>
      </c>
      <c r="Q73" s="34" t="str">
        <f t="shared" si="31"/>
        <v/>
      </c>
      <c r="R73" s="34" t="str">
        <f t="shared" si="31"/>
        <v/>
      </c>
      <c r="S73" s="26"/>
      <c r="T73" s="33">
        <f t="shared" si="18"/>
        <v>0</v>
      </c>
      <c r="U73" s="62" t="str">
        <f>IF(D73="","",IF(D73="TOTAL",SUM($U$15:U72),IF($Z$5="REGULAR",BA73,AJ73+BF73)))</f>
        <v/>
      </c>
      <c r="V73" s="34" t="str">
        <f>IF(D73="","",IF(D73="TOTAL",SUM($V$15:V72),(ROUND(T73*AN73,0))))</f>
        <v/>
      </c>
      <c r="W73" s="26" t="str">
        <f>IF(D73="","",IF(E73="mar",$Z$2,IF(D73="TOTAL",SUM($W$15:W72),W72)))</f>
        <v/>
      </c>
      <c r="X73" s="33" t="str">
        <f>IF(D73="","",IF(D73="TOTAL",SUM($X$15:X72),(SUM(AH74:AI74))))</f>
        <v/>
      </c>
      <c r="Y73" s="33">
        <f t="shared" si="19"/>
        <v>0</v>
      </c>
      <c r="Z73" s="33">
        <f t="shared" si="20"/>
        <v>0</v>
      </c>
      <c r="AA73" s="31"/>
      <c r="AB73" s="31"/>
      <c r="AC73" s="35" t="str">
        <f t="shared" si="29"/>
        <v/>
      </c>
      <c r="AD73" s="35" t="str">
        <f t="shared" si="27"/>
        <v/>
      </c>
      <c r="AF73" s="7" t="str">
        <f t="shared" si="4"/>
        <v/>
      </c>
      <c r="AG73" s="7" t="str">
        <f t="shared" si="5"/>
        <v/>
      </c>
      <c r="AH73" s="7" t="str">
        <f t="shared" si="6"/>
        <v/>
      </c>
      <c r="AI73" s="7" t="str">
        <f t="shared" si="7"/>
        <v/>
      </c>
      <c r="AJ73" s="7" t="str">
        <f t="shared" si="21"/>
        <v/>
      </c>
      <c r="AK73" s="7" t="str">
        <f t="shared" si="22"/>
        <v/>
      </c>
      <c r="AL73" s="7" t="str">
        <f t="shared" si="8"/>
        <v/>
      </c>
      <c r="AM73" s="7" t="str">
        <f t="shared" si="9"/>
        <v/>
      </c>
      <c r="AN73" s="7" t="str">
        <f t="shared" si="10"/>
        <v/>
      </c>
      <c r="AO73" s="7" t="str">
        <f t="shared" si="11"/>
        <v/>
      </c>
      <c r="AP73" s="7" t="str">
        <f t="shared" si="12"/>
        <v/>
      </c>
      <c r="AQ73" s="2">
        <v>44562</v>
      </c>
      <c r="AR73" s="3" t="str">
        <f t="shared" si="0"/>
        <v>Jan-2022</v>
      </c>
      <c r="AS73" s="7">
        <v>34</v>
      </c>
      <c r="AT73" s="7">
        <f t="shared" si="33"/>
        <v>9</v>
      </c>
      <c r="AV73" s="8">
        <f t="shared" si="13"/>
        <v>0.1</v>
      </c>
      <c r="AY73" s="7">
        <f t="shared" si="1"/>
        <v>0</v>
      </c>
      <c r="AZ73" s="7">
        <f t="shared" si="32"/>
        <v>0</v>
      </c>
      <c r="BA73" s="7">
        <f t="shared" si="14"/>
        <v>0</v>
      </c>
      <c r="BF73" s="7">
        <f t="shared" si="23"/>
        <v>0</v>
      </c>
    </row>
    <row r="74" spans="2:58" ht="25.5" customHeight="1" x14ac:dyDescent="0.25">
      <c r="B74" s="34" t="str">
        <f t="shared" si="28"/>
        <v/>
      </c>
      <c r="C74" s="28" t="str">
        <f t="shared" si="24"/>
        <v/>
      </c>
      <c r="D74" s="34" t="str">
        <f t="shared" si="25"/>
        <v/>
      </c>
      <c r="E74" s="34" t="str">
        <f t="shared" si="15"/>
        <v/>
      </c>
      <c r="F74" s="34" t="str">
        <f t="shared" si="26"/>
        <v/>
      </c>
      <c r="G74" s="34" t="str">
        <f>IF(D74="","",IF(F74="YES",MROUND(ROUND(1.03*G73,0),100),IF(D74="TOTAL",SUM($G$15:G73),G73)))</f>
        <v/>
      </c>
      <c r="H74" s="34" t="str">
        <f>IF(D74="","",IF(D74="TOTAL",SUM($H$15:H73),(ROUND(G74*AK74/100,0))))</f>
        <v/>
      </c>
      <c r="I74" s="34" t="str">
        <f>IF(D74="","",IF(D74="TOTAL",SUM($I$15:I73),(ROUND(G74*AL74/100,0))))</f>
        <v/>
      </c>
      <c r="J74" s="75">
        <f t="shared" si="16"/>
        <v>0</v>
      </c>
      <c r="K74" s="75"/>
      <c r="L74" s="34" t="str">
        <f>IF(D74="","",IF(D74="TOTAL",SUM($L$15:L73),$P$4))</f>
        <v/>
      </c>
      <c r="M74" s="34" t="str">
        <f>IF(D74="","",IF(D74="TOTAL",SUM($M$15:M73),(ROUND(L74*AF74/100,0))))</f>
        <v/>
      </c>
      <c r="N74" s="34" t="str">
        <f>IF(D74="","",IF(D74="TOTAL",SUM($N$15:N73),(ROUND(L74*AG74/100,0))))</f>
        <v/>
      </c>
      <c r="O74" s="33">
        <f t="shared" si="17"/>
        <v>0</v>
      </c>
      <c r="P74" s="34" t="str">
        <f t="shared" si="31"/>
        <v/>
      </c>
      <c r="Q74" s="34" t="str">
        <f t="shared" si="31"/>
        <v/>
      </c>
      <c r="R74" s="34" t="str">
        <f t="shared" si="31"/>
        <v/>
      </c>
      <c r="S74" s="26"/>
      <c r="T74" s="33">
        <f t="shared" si="18"/>
        <v>0</v>
      </c>
      <c r="U74" s="62" t="str">
        <f>IF(D74="","",IF(D74="TOTAL",SUM($U$15:U73),IF($Z$5="REGULAR",BA74,AJ74+BF74)))</f>
        <v/>
      </c>
      <c r="V74" s="34" t="str">
        <f>IF(D74="","",IF(D74="TOTAL",SUM($V$15:V73),(ROUND(T74*AN74,0))))</f>
        <v/>
      </c>
      <c r="W74" s="26" t="str">
        <f>IF(D74="","",IF(E74="mar",$Z$2,IF(D74="TOTAL",SUM($W$15:W73),W73)))</f>
        <v/>
      </c>
      <c r="X74" s="33" t="str">
        <f>IF(D74="","",IF(D74="TOTAL",SUM($X$15:X73),(SUM(AH75:AI75))))</f>
        <v/>
      </c>
      <c r="Y74" s="33">
        <f t="shared" si="19"/>
        <v>0</v>
      </c>
      <c r="Z74" s="33">
        <f t="shared" si="20"/>
        <v>0</v>
      </c>
      <c r="AA74" s="31"/>
      <c r="AB74" s="31"/>
      <c r="AC74" s="35" t="str">
        <f t="shared" si="29"/>
        <v/>
      </c>
      <c r="AD74" s="35" t="str">
        <f t="shared" si="27"/>
        <v/>
      </c>
      <c r="AF74" s="7" t="str">
        <f t="shared" si="4"/>
        <v/>
      </c>
      <c r="AG74" s="7" t="str">
        <f t="shared" si="5"/>
        <v/>
      </c>
      <c r="AH74" s="7" t="str">
        <f t="shared" si="6"/>
        <v/>
      </c>
      <c r="AI74" s="7" t="str">
        <f t="shared" si="7"/>
        <v/>
      </c>
      <c r="AJ74" s="7" t="str">
        <f t="shared" si="21"/>
        <v/>
      </c>
      <c r="AK74" s="7" t="str">
        <f t="shared" si="22"/>
        <v/>
      </c>
      <c r="AL74" s="7" t="str">
        <f t="shared" si="8"/>
        <v/>
      </c>
      <c r="AM74" s="7" t="str">
        <f t="shared" si="9"/>
        <v/>
      </c>
      <c r="AN74" s="7" t="str">
        <f t="shared" si="10"/>
        <v/>
      </c>
      <c r="AO74" s="7" t="str">
        <f t="shared" si="11"/>
        <v/>
      </c>
      <c r="AP74" s="7" t="str">
        <f t="shared" si="12"/>
        <v/>
      </c>
      <c r="AQ74" s="2">
        <v>44593</v>
      </c>
      <c r="AR74" s="3" t="str">
        <f t="shared" si="0"/>
        <v>Feb-2022</v>
      </c>
      <c r="AS74" s="7">
        <v>34</v>
      </c>
      <c r="AT74" s="7">
        <f t="shared" si="33"/>
        <v>9</v>
      </c>
      <c r="AV74" s="8">
        <f t="shared" si="13"/>
        <v>0.1</v>
      </c>
      <c r="AY74" s="7">
        <f t="shared" si="1"/>
        <v>0</v>
      </c>
      <c r="AZ74" s="7">
        <f t="shared" si="32"/>
        <v>0</v>
      </c>
      <c r="BA74" s="7">
        <f t="shared" si="14"/>
        <v>0</v>
      </c>
      <c r="BF74" s="7">
        <f t="shared" si="23"/>
        <v>0</v>
      </c>
    </row>
    <row r="75" spans="2:58" ht="25.5" customHeight="1" x14ac:dyDescent="0.25">
      <c r="B75" s="34" t="str">
        <f t="shared" si="28"/>
        <v/>
      </c>
      <c r="C75" s="28" t="str">
        <f t="shared" si="24"/>
        <v/>
      </c>
      <c r="D75" s="34" t="str">
        <f t="shared" si="25"/>
        <v/>
      </c>
      <c r="E75" s="34" t="str">
        <f t="shared" si="15"/>
        <v/>
      </c>
      <c r="F75" s="34" t="str">
        <f t="shared" si="26"/>
        <v/>
      </c>
      <c r="G75" s="34" t="str">
        <f>IF(D75="","",IF(F75="YES",MROUND(ROUND(1.03*G74,0),100),IF(D75="TOTAL",SUM($G$15:G74),G74)))</f>
        <v/>
      </c>
      <c r="H75" s="34" t="str">
        <f>IF(D75="","",IF(D75="TOTAL",SUM($H$15:H74),(ROUND(G75*AK75/100,0))))</f>
        <v/>
      </c>
      <c r="I75" s="34" t="str">
        <f>IF(D75="","",IF(D75="TOTAL",SUM($I$15:I74),(ROUND(G75*AL75/100,0))))</f>
        <v/>
      </c>
      <c r="J75" s="75">
        <f t="shared" si="16"/>
        <v>0</v>
      </c>
      <c r="K75" s="75"/>
      <c r="L75" s="34" t="str">
        <f>IF(D75="","",IF(D75="TOTAL",SUM($L$15:L74),$P$4))</f>
        <v/>
      </c>
      <c r="M75" s="34" t="str">
        <f>IF(D75="","",IF(D75="TOTAL",SUM($M$15:M74),(ROUND(L75*AF75/100,0))))</f>
        <v/>
      </c>
      <c r="N75" s="34" t="str">
        <f>IF(D75="","",IF(D75="TOTAL",SUM($N$15:N74),(ROUND(L75*AG75/100,0))))</f>
        <v/>
      </c>
      <c r="O75" s="33">
        <f t="shared" si="17"/>
        <v>0</v>
      </c>
      <c r="P75" s="34" t="str">
        <f t="shared" si="31"/>
        <v/>
      </c>
      <c r="Q75" s="34" t="str">
        <f t="shared" si="31"/>
        <v/>
      </c>
      <c r="R75" s="34" t="str">
        <f t="shared" si="31"/>
        <v/>
      </c>
      <c r="S75" s="26"/>
      <c r="T75" s="33">
        <f t="shared" si="18"/>
        <v>0</v>
      </c>
      <c r="U75" s="62" t="str">
        <f>IF(D75="","",IF(D75="TOTAL",SUM($U$15:U74),IF($Z$5="REGULAR",BA75,AJ75+BF75)))</f>
        <v/>
      </c>
      <c r="V75" s="34" t="str">
        <f>IF(D75="","",IF(D75="TOTAL",SUM($V$15:V74),(ROUND(T75*AN75,0))))</f>
        <v/>
      </c>
      <c r="W75" s="26" t="str">
        <f>IF(D75="","",IF(E75="mar",$Z$2,IF(D75="TOTAL",SUM($W$15:W74),W74)))</f>
        <v/>
      </c>
      <c r="X75" s="33" t="str">
        <f>IF(D75="","",IF(D75="TOTAL",SUM($X$15:X74),(SUM(AH76:AI76))))</f>
        <v/>
      </c>
      <c r="Y75" s="33">
        <f t="shared" si="19"/>
        <v>0</v>
      </c>
      <c r="Z75" s="33">
        <f t="shared" si="20"/>
        <v>0</v>
      </c>
      <c r="AA75" s="31"/>
      <c r="AB75" s="31"/>
      <c r="AC75" s="35" t="str">
        <f t="shared" si="29"/>
        <v/>
      </c>
      <c r="AD75" s="35" t="str">
        <f t="shared" si="27"/>
        <v/>
      </c>
      <c r="AF75" s="7" t="str">
        <f t="shared" si="4"/>
        <v/>
      </c>
      <c r="AG75" s="7" t="str">
        <f t="shared" si="5"/>
        <v/>
      </c>
      <c r="AH75" s="7" t="str">
        <f t="shared" si="6"/>
        <v/>
      </c>
      <c r="AI75" s="7" t="str">
        <f t="shared" si="7"/>
        <v/>
      </c>
      <c r="AJ75" s="7" t="str">
        <f t="shared" si="21"/>
        <v/>
      </c>
      <c r="AK75" s="7" t="str">
        <f t="shared" si="22"/>
        <v/>
      </c>
      <c r="AL75" s="7" t="str">
        <f t="shared" si="8"/>
        <v/>
      </c>
      <c r="AM75" s="7" t="str">
        <f t="shared" si="9"/>
        <v/>
      </c>
      <c r="AN75" s="7" t="str">
        <f t="shared" si="10"/>
        <v/>
      </c>
      <c r="AO75" s="7" t="str">
        <f t="shared" si="11"/>
        <v/>
      </c>
      <c r="AP75" s="7" t="str">
        <f t="shared" si="12"/>
        <v/>
      </c>
      <c r="AQ75" s="2">
        <v>44621</v>
      </c>
      <c r="AR75" s="3" t="str">
        <f t="shared" si="0"/>
        <v>Mar-2022</v>
      </c>
      <c r="AS75" s="7">
        <v>34</v>
      </c>
      <c r="AT75" s="7">
        <f t="shared" si="33"/>
        <v>9</v>
      </c>
      <c r="AV75" s="8">
        <f t="shared" si="13"/>
        <v>0.1</v>
      </c>
      <c r="AY75" s="7">
        <f t="shared" si="1"/>
        <v>0</v>
      </c>
      <c r="AZ75" s="7">
        <f t="shared" si="32"/>
        <v>0</v>
      </c>
      <c r="BA75" s="7">
        <f t="shared" si="14"/>
        <v>0</v>
      </c>
      <c r="BF75" s="7">
        <f t="shared" si="23"/>
        <v>0</v>
      </c>
    </row>
    <row r="76" spans="2:58" ht="25.5" customHeight="1" x14ac:dyDescent="0.25">
      <c r="B76" s="34" t="str">
        <f t="shared" si="28"/>
        <v/>
      </c>
      <c r="C76" s="28" t="str">
        <f t="shared" si="24"/>
        <v/>
      </c>
      <c r="D76" s="34" t="str">
        <f t="shared" si="25"/>
        <v/>
      </c>
      <c r="E76" s="34" t="str">
        <f t="shared" si="15"/>
        <v/>
      </c>
      <c r="F76" s="34" t="str">
        <f t="shared" si="26"/>
        <v/>
      </c>
      <c r="G76" s="34" t="str">
        <f>IF(D76="","",IF(F76="YES",MROUND(ROUND(1.03*G75,0),100),IF(D76="TOTAL",SUM($G$15:G75),G75)))</f>
        <v/>
      </c>
      <c r="H76" s="34" t="str">
        <f>IF(D76="","",IF(D76="TOTAL",SUM($H$15:H75),(ROUND(G76*AK76/100,0))))</f>
        <v/>
      </c>
      <c r="I76" s="34" t="str">
        <f>IF(D76="","",IF(D76="TOTAL",SUM($I$15:I75),(ROUND(G76*AL76/100,0))))</f>
        <v/>
      </c>
      <c r="J76" s="75">
        <f t="shared" si="16"/>
        <v>0</v>
      </c>
      <c r="K76" s="75"/>
      <c r="L76" s="34" t="str">
        <f>IF(D76="","",IF(D76="TOTAL",SUM($L$15:L75),$P$4))</f>
        <v/>
      </c>
      <c r="M76" s="34" t="str">
        <f>IF(D76="","",IF(D76="TOTAL",SUM($M$15:M75),(ROUND(L76*AF76/100,0))))</f>
        <v/>
      </c>
      <c r="N76" s="34" t="str">
        <f>IF(D76="","",IF(D76="TOTAL",SUM($N$15:N75),(ROUND(L76*AG76/100,0))))</f>
        <v/>
      </c>
      <c r="O76" s="33">
        <f t="shared" si="17"/>
        <v>0</v>
      </c>
      <c r="P76" s="34" t="str">
        <f t="shared" si="31"/>
        <v/>
      </c>
      <c r="Q76" s="34" t="str">
        <f t="shared" si="31"/>
        <v/>
      </c>
      <c r="R76" s="34" t="str">
        <f t="shared" si="31"/>
        <v/>
      </c>
      <c r="S76" s="26"/>
      <c r="T76" s="33">
        <f t="shared" si="18"/>
        <v>0</v>
      </c>
      <c r="U76" s="62" t="str">
        <f>IF(D76="","",IF(D76="TOTAL",SUM($U$15:U75),IF($Z$5="REGULAR",BA76,AJ76+BF76)))</f>
        <v/>
      </c>
      <c r="V76" s="34" t="str">
        <f>IF(D76="","",IF(D76="TOTAL",SUM($V$15:V75),(ROUND(T76*AN76,0))))</f>
        <v/>
      </c>
      <c r="W76" s="26" t="str">
        <f>IF(D76="","",IF(E76="mar",$Z$2,IF(D76="TOTAL",SUM($W$15:W75),W75)))</f>
        <v/>
      </c>
      <c r="X76" s="33" t="str">
        <f>IF(D76="","",IF(D76="TOTAL",SUM($X$15:X75),(SUM(AH77:AI77))))</f>
        <v/>
      </c>
      <c r="Y76" s="33">
        <f t="shared" si="19"/>
        <v>0</v>
      </c>
      <c r="Z76" s="33">
        <f t="shared" si="20"/>
        <v>0</v>
      </c>
      <c r="AA76" s="31"/>
      <c r="AB76" s="31"/>
      <c r="AC76" s="35" t="str">
        <f t="shared" si="29"/>
        <v/>
      </c>
      <c r="AD76" s="35" t="str">
        <f t="shared" si="27"/>
        <v/>
      </c>
      <c r="AF76" s="7" t="str">
        <f t="shared" si="4"/>
        <v/>
      </c>
      <c r="AG76" s="7" t="str">
        <f t="shared" si="5"/>
        <v/>
      </c>
      <c r="AH76" s="7" t="str">
        <f t="shared" si="6"/>
        <v/>
      </c>
      <c r="AI76" s="7" t="str">
        <f t="shared" si="7"/>
        <v/>
      </c>
      <c r="AJ76" s="7" t="str">
        <f t="shared" si="21"/>
        <v/>
      </c>
      <c r="AK76" s="7" t="str">
        <f t="shared" si="22"/>
        <v/>
      </c>
      <c r="AL76" s="7" t="str">
        <f t="shared" si="8"/>
        <v/>
      </c>
      <c r="AM76" s="7" t="str">
        <f t="shared" si="9"/>
        <v/>
      </c>
      <c r="AN76" s="7" t="str">
        <f t="shared" si="10"/>
        <v/>
      </c>
      <c r="AO76" s="7" t="str">
        <f t="shared" si="11"/>
        <v/>
      </c>
      <c r="AP76" s="7" t="str">
        <f t="shared" si="12"/>
        <v/>
      </c>
      <c r="AQ76" s="2">
        <v>44652</v>
      </c>
      <c r="AR76" s="3" t="str">
        <f t="shared" si="0"/>
        <v>Apr-2022</v>
      </c>
      <c r="AS76" s="7">
        <v>34</v>
      </c>
      <c r="AT76" s="7">
        <f t="shared" si="33"/>
        <v>9</v>
      </c>
      <c r="AV76" s="8">
        <f t="shared" si="13"/>
        <v>0.1</v>
      </c>
      <c r="AY76" s="7">
        <f t="shared" si="1"/>
        <v>0</v>
      </c>
      <c r="AZ76" s="7">
        <f t="shared" si="32"/>
        <v>0</v>
      </c>
      <c r="BA76" s="7">
        <f t="shared" si="14"/>
        <v>0</v>
      </c>
      <c r="BD76" s="7">
        <f t="shared" ref="BD76:BD135" si="34">IFERROR(VLOOKUP($AE$2,$BB$12:$BC$36,2,0),"")</f>
        <v>1000</v>
      </c>
      <c r="BF76" s="7">
        <f t="shared" si="23"/>
        <v>0</v>
      </c>
    </row>
    <row r="77" spans="2:58" ht="25.5" customHeight="1" x14ac:dyDescent="0.25">
      <c r="B77" s="34" t="str">
        <f t="shared" si="28"/>
        <v/>
      </c>
      <c r="C77" s="28" t="str">
        <f t="shared" si="24"/>
        <v/>
      </c>
      <c r="D77" s="34" t="str">
        <f t="shared" si="25"/>
        <v/>
      </c>
      <c r="E77" s="34" t="str">
        <f t="shared" si="15"/>
        <v/>
      </c>
      <c r="F77" s="34" t="str">
        <f t="shared" si="26"/>
        <v/>
      </c>
      <c r="G77" s="34" t="str">
        <f>IF(D77="","",IF(F77="YES",MROUND(ROUND(1.03*G76,0),100),IF(D77="TOTAL",SUM($G$15:G76),G76)))</f>
        <v/>
      </c>
      <c r="H77" s="34" t="str">
        <f>IF(D77="","",IF(D77="TOTAL",SUM($H$15:H76),(ROUND(G77*AK77/100,0))))</f>
        <v/>
      </c>
      <c r="I77" s="34" t="str">
        <f>IF(D77="","",IF(D77="TOTAL",SUM($I$15:I76),(ROUND(G77*AL77/100,0))))</f>
        <v/>
      </c>
      <c r="J77" s="75">
        <f t="shared" si="16"/>
        <v>0</v>
      </c>
      <c r="K77" s="75"/>
      <c r="L77" s="34" t="str">
        <f>IF(D77="","",IF(D77="TOTAL",SUM($L$15:L76),$P$4))</f>
        <v/>
      </c>
      <c r="M77" s="34" t="str">
        <f>IF(D77="","",IF(D77="TOTAL",SUM($M$15:M76),(ROUND(L77*AF77/100,0))))</f>
        <v/>
      </c>
      <c r="N77" s="34" t="str">
        <f>IF(D77="","",IF(D77="TOTAL",SUM($N$15:N76),(ROUND(L77*AG77/100,0))))</f>
        <v/>
      </c>
      <c r="O77" s="33">
        <f t="shared" si="17"/>
        <v>0</v>
      </c>
      <c r="P77" s="34" t="str">
        <f t="shared" si="31"/>
        <v/>
      </c>
      <c r="Q77" s="34" t="str">
        <f t="shared" si="31"/>
        <v/>
      </c>
      <c r="R77" s="34" t="str">
        <f t="shared" si="31"/>
        <v/>
      </c>
      <c r="S77" s="26"/>
      <c r="T77" s="33">
        <f t="shared" si="18"/>
        <v>0</v>
      </c>
      <c r="U77" s="62" t="str">
        <f>IF(D77="","",IF(D77="TOTAL",SUM($U$15:U76),IF($Z$5="REGULAR",BA77,AJ77+BF77)))</f>
        <v/>
      </c>
      <c r="V77" s="34" t="str">
        <f>IF(D77="","",IF(D77="TOTAL",SUM($V$15:V76),(ROUND(T77*AN77,0))))</f>
        <v/>
      </c>
      <c r="W77" s="26" t="str">
        <f>IF(D77="","",IF(E77="mar",$Z$2,IF(D77="TOTAL",SUM($W$15:W76),W76)))</f>
        <v/>
      </c>
      <c r="X77" s="33" t="str">
        <f>IF(D77="","",IF(D77="TOTAL",SUM($X$15:X76),(SUM(AH78:AI78))))</f>
        <v/>
      </c>
      <c r="Y77" s="33">
        <f t="shared" si="19"/>
        <v>0</v>
      </c>
      <c r="Z77" s="33">
        <f t="shared" si="20"/>
        <v>0</v>
      </c>
      <c r="AA77" s="31"/>
      <c r="AB77" s="31"/>
      <c r="AC77" s="35" t="str">
        <f t="shared" si="29"/>
        <v/>
      </c>
      <c r="AD77" s="35" t="str">
        <f t="shared" si="27"/>
        <v/>
      </c>
      <c r="AF77" s="7" t="str">
        <f t="shared" si="4"/>
        <v/>
      </c>
      <c r="AG77" s="7" t="str">
        <f t="shared" si="5"/>
        <v/>
      </c>
      <c r="AH77" s="7" t="str">
        <f t="shared" si="6"/>
        <v/>
      </c>
      <c r="AI77" s="7" t="str">
        <f t="shared" si="7"/>
        <v/>
      </c>
      <c r="AJ77" s="7" t="str">
        <f t="shared" si="21"/>
        <v/>
      </c>
      <c r="AK77" s="7" t="str">
        <f t="shared" si="22"/>
        <v/>
      </c>
      <c r="AL77" s="7" t="str">
        <f t="shared" si="8"/>
        <v/>
      </c>
      <c r="AM77" s="7" t="str">
        <f t="shared" si="9"/>
        <v/>
      </c>
      <c r="AN77" s="7" t="str">
        <f t="shared" si="10"/>
        <v/>
      </c>
      <c r="AO77" s="7" t="str">
        <f t="shared" si="11"/>
        <v/>
      </c>
      <c r="AP77" s="7" t="str">
        <f t="shared" si="12"/>
        <v/>
      </c>
      <c r="AQ77" s="2">
        <v>44682</v>
      </c>
      <c r="AR77" s="3" t="str">
        <f t="shared" si="0"/>
        <v>May-2022</v>
      </c>
      <c r="AS77" s="7">
        <v>34</v>
      </c>
      <c r="AT77" s="7">
        <f t="shared" si="33"/>
        <v>9</v>
      </c>
      <c r="AV77" s="8">
        <f t="shared" si="13"/>
        <v>0.1</v>
      </c>
      <c r="AY77" s="7">
        <f t="shared" si="1"/>
        <v>0</v>
      </c>
      <c r="AZ77" s="7">
        <f t="shared" si="32"/>
        <v>0</v>
      </c>
      <c r="BA77" s="7">
        <f t="shared" si="14"/>
        <v>0</v>
      </c>
      <c r="BD77" s="7">
        <f t="shared" si="34"/>
        <v>1000</v>
      </c>
      <c r="BF77" s="7">
        <f t="shared" si="23"/>
        <v>0</v>
      </c>
    </row>
    <row r="78" spans="2:58" ht="25.5" customHeight="1" x14ac:dyDescent="0.25">
      <c r="B78" s="34" t="str">
        <f t="shared" si="28"/>
        <v/>
      </c>
      <c r="C78" s="28" t="str">
        <f t="shared" si="24"/>
        <v/>
      </c>
      <c r="D78" s="34" t="str">
        <f t="shared" si="25"/>
        <v/>
      </c>
      <c r="E78" s="34" t="str">
        <f t="shared" si="15"/>
        <v/>
      </c>
      <c r="F78" s="34" t="str">
        <f t="shared" si="26"/>
        <v/>
      </c>
      <c r="G78" s="34" t="str">
        <f>IF(D78="","",IF(F78="YES",MROUND(ROUND(1.03*G77,0),100),IF(D78="TOTAL",SUM($G$15:G77),G77)))</f>
        <v/>
      </c>
      <c r="H78" s="34" t="str">
        <f>IF(D78="","",IF(D78="TOTAL",SUM($H$15:H77),(ROUND(G78*AK78/100,0))))</f>
        <v/>
      </c>
      <c r="I78" s="34" t="str">
        <f>IF(D78="","",IF(D78="TOTAL",SUM($I$15:I77),(ROUND(G78*AL78/100,0))))</f>
        <v/>
      </c>
      <c r="J78" s="75">
        <f t="shared" si="16"/>
        <v>0</v>
      </c>
      <c r="K78" s="75"/>
      <c r="L78" s="34" t="str">
        <f>IF(D78="","",IF(D78="TOTAL",SUM($L$15:L77),$P$4))</f>
        <v/>
      </c>
      <c r="M78" s="34" t="str">
        <f>IF(D78="","",IF(D78="TOTAL",SUM($M$15:M77),(ROUND(L78*AF78/100,0))))</f>
        <v/>
      </c>
      <c r="N78" s="34" t="str">
        <f>IF(D78="","",IF(D78="TOTAL",SUM($N$15:N77),(ROUND(L78*AG78/100,0))))</f>
        <v/>
      </c>
      <c r="O78" s="33">
        <f t="shared" si="17"/>
        <v>0</v>
      </c>
      <c r="P78" s="34" t="str">
        <f t="shared" si="31"/>
        <v/>
      </c>
      <c r="Q78" s="34" t="str">
        <f t="shared" si="31"/>
        <v/>
      </c>
      <c r="R78" s="34" t="str">
        <f t="shared" si="31"/>
        <v/>
      </c>
      <c r="S78" s="26"/>
      <c r="T78" s="33">
        <f t="shared" si="18"/>
        <v>0</v>
      </c>
      <c r="U78" s="62" t="str">
        <f>IF(D78="","",IF(D78="TOTAL",SUM($U$15:U77),IF($Z$5="REGULAR",BA78,AJ78+BF78)))</f>
        <v/>
      </c>
      <c r="V78" s="34" t="str">
        <f>IF(D78="","",IF(D78="TOTAL",SUM($V$15:V77),(ROUND(T78*AN78,0))))</f>
        <v/>
      </c>
      <c r="W78" s="26" t="str">
        <f>IF(D78="","",IF(E78="mar",$Z$2,IF(D78="TOTAL",SUM($W$15:W77),W77)))</f>
        <v/>
      </c>
      <c r="X78" s="33" t="str">
        <f>IF(D78="","",IF(D78="TOTAL",SUM($X$15:X77),(SUM(AH79:AI79))))</f>
        <v/>
      </c>
      <c r="Y78" s="33">
        <f t="shared" si="19"/>
        <v>0</v>
      </c>
      <c r="Z78" s="33">
        <f t="shared" si="20"/>
        <v>0</v>
      </c>
      <c r="AA78" s="31"/>
      <c r="AB78" s="31"/>
      <c r="AC78" s="35" t="str">
        <f t="shared" si="29"/>
        <v/>
      </c>
      <c r="AD78" s="35" t="str">
        <f t="shared" si="27"/>
        <v/>
      </c>
      <c r="AF78" s="7" t="str">
        <f t="shared" si="4"/>
        <v/>
      </c>
      <c r="AG78" s="7" t="str">
        <f t="shared" si="5"/>
        <v/>
      </c>
      <c r="AH78" s="7" t="str">
        <f t="shared" si="6"/>
        <v/>
      </c>
      <c r="AI78" s="7" t="str">
        <f t="shared" si="7"/>
        <v/>
      </c>
      <c r="AJ78" s="7" t="str">
        <f t="shared" si="21"/>
        <v/>
      </c>
      <c r="AK78" s="7" t="str">
        <f t="shared" si="22"/>
        <v/>
      </c>
      <c r="AL78" s="7" t="str">
        <f t="shared" si="8"/>
        <v/>
      </c>
      <c r="AM78" s="7" t="str">
        <f t="shared" si="9"/>
        <v/>
      </c>
      <c r="AN78" s="7" t="str">
        <f t="shared" si="10"/>
        <v/>
      </c>
      <c r="AO78" s="7" t="str">
        <f t="shared" si="11"/>
        <v/>
      </c>
      <c r="AP78" s="7" t="str">
        <f t="shared" si="12"/>
        <v/>
      </c>
      <c r="AQ78" s="2">
        <v>44713</v>
      </c>
      <c r="AR78" s="3" t="str">
        <f t="shared" ref="AR78:AR133" si="35">TEXT(AQ78,"mmm-yyyy")</f>
        <v>Jun-2022</v>
      </c>
      <c r="AS78" s="7">
        <v>34</v>
      </c>
      <c r="AT78" s="7">
        <f t="shared" si="33"/>
        <v>9</v>
      </c>
      <c r="AV78" s="8">
        <f t="shared" si="13"/>
        <v>0.1</v>
      </c>
      <c r="AY78" s="7">
        <f t="shared" ref="AY78:AY121" si="36">IF($Z$5="REGULAR",AS78,0)</f>
        <v>0</v>
      </c>
      <c r="AZ78" s="7">
        <f t="shared" si="32"/>
        <v>0</v>
      </c>
      <c r="BA78" s="7">
        <f t="shared" si="14"/>
        <v>0</v>
      </c>
      <c r="BD78" s="7">
        <f t="shared" si="34"/>
        <v>1000</v>
      </c>
      <c r="BF78" s="7">
        <f t="shared" si="23"/>
        <v>0</v>
      </c>
    </row>
    <row r="79" spans="2:58" ht="25.5" customHeight="1" x14ac:dyDescent="0.25">
      <c r="B79" s="34" t="str">
        <f t="shared" si="28"/>
        <v/>
      </c>
      <c r="C79" s="28" t="str">
        <f t="shared" si="24"/>
        <v/>
      </c>
      <c r="D79" s="34" t="str">
        <f t="shared" si="25"/>
        <v/>
      </c>
      <c r="E79" s="34" t="str">
        <f t="shared" si="15"/>
        <v/>
      </c>
      <c r="F79" s="34" t="str">
        <f t="shared" si="26"/>
        <v/>
      </c>
      <c r="G79" s="34" t="str">
        <f>IF(D79="","",IF(F79="YES",MROUND(ROUND(1.03*G78,0),100),IF(D79="TOTAL",SUM($G$15:G78),G78)))</f>
        <v/>
      </c>
      <c r="H79" s="34" t="str">
        <f>IF(D79="","",IF(D79="TOTAL",SUM($H$15:H78),(ROUND(G79*AK79/100,0))))</f>
        <v/>
      </c>
      <c r="I79" s="34" t="str">
        <f>IF(D79="","",IF(D79="TOTAL",SUM($I$15:I78),(ROUND(G79*AL79/100,0))))</f>
        <v/>
      </c>
      <c r="J79" s="75">
        <f t="shared" si="16"/>
        <v>0</v>
      </c>
      <c r="K79" s="75"/>
      <c r="L79" s="34" t="str">
        <f>IF(D79="","",IF(D79="TOTAL",SUM($L$15:L78),$P$4))</f>
        <v/>
      </c>
      <c r="M79" s="34" t="str">
        <f>IF(D79="","",IF(D79="TOTAL",SUM($M$15:M78),(ROUND(L79*AF79/100,0))))</f>
        <v/>
      </c>
      <c r="N79" s="34" t="str">
        <f>IF(D79="","",IF(D79="TOTAL",SUM($N$15:N78),(ROUND(L79*AG79/100,0))))</f>
        <v/>
      </c>
      <c r="O79" s="33">
        <f t="shared" si="17"/>
        <v>0</v>
      </c>
      <c r="P79" s="34" t="str">
        <f t="shared" ref="P79:R111" si="37">IFERROR(MIN(G79-L79),"")</f>
        <v/>
      </c>
      <c r="Q79" s="34" t="str">
        <f t="shared" si="37"/>
        <v/>
      </c>
      <c r="R79" s="34" t="str">
        <f t="shared" si="37"/>
        <v/>
      </c>
      <c r="S79" s="26"/>
      <c r="T79" s="33">
        <f t="shared" si="18"/>
        <v>0</v>
      </c>
      <c r="U79" s="62" t="str">
        <f>IF(D79="","",IF(D79="TOTAL",SUM($U$15:U78),IF($Z$5="REGULAR",BA79,AJ79+BF79)))</f>
        <v/>
      </c>
      <c r="V79" s="34" t="str">
        <f>IF(D79="","",IF(D79="TOTAL",SUM($V$15:V78),(ROUND(T79*AN79,0))))</f>
        <v/>
      </c>
      <c r="W79" s="26" t="str">
        <f>IF(D79="","",IF(E79="mar",$Z$2,IF(D79="TOTAL",SUM($W$15:W78),W78)))</f>
        <v/>
      </c>
      <c r="X79" s="33" t="str">
        <f>IF(D79="","",IF(D79="TOTAL",SUM($X$15:X78),(SUM(AH80:AI80))))</f>
        <v/>
      </c>
      <c r="Y79" s="33">
        <f t="shared" si="19"/>
        <v>0</v>
      </c>
      <c r="Z79" s="33">
        <f t="shared" si="20"/>
        <v>0</v>
      </c>
      <c r="AA79" s="31"/>
      <c r="AB79" s="31"/>
      <c r="AC79" s="35" t="str">
        <f t="shared" si="29"/>
        <v/>
      </c>
      <c r="AD79" s="35" t="str">
        <f t="shared" si="27"/>
        <v/>
      </c>
      <c r="AF79" s="7" t="str">
        <f t="shared" ref="AF79:AF121" si="38">IFERROR(VLOOKUP(D79,$AR$13:$BF$209,8,0),"")</f>
        <v/>
      </c>
      <c r="AG79" s="7" t="str">
        <f t="shared" ref="AG79:AG122" si="39">IFERROR(VLOOKUP(D79,$AR$13:$BF$209,9,0),"")</f>
        <v/>
      </c>
      <c r="AH79" s="7" t="str">
        <f t="shared" ref="AH79:AH122" si="40">IFERROR(ROUND(P79/31*AO79,0),"")</f>
        <v/>
      </c>
      <c r="AI79" s="7" t="str">
        <f t="shared" ref="AI79:AI123" si="41">IFERROR(ROUND(T79/31*AP79,0),"")</f>
        <v/>
      </c>
      <c r="AJ79" s="7" t="str">
        <f t="shared" si="21"/>
        <v/>
      </c>
      <c r="AK79" s="7" t="str">
        <f t="shared" si="22"/>
        <v/>
      </c>
      <c r="AL79" s="7" t="str">
        <f t="shared" ref="AL79:AL134" si="42">IFERROR(VLOOKUP(D79,$AR$13:$AAU$209,3,0),"")</f>
        <v/>
      </c>
      <c r="AM79" s="7" t="str">
        <f t="shared" ref="AM79:AM121" si="43">IFERROR(VLOOKUP(D79,$AR$13:$AAV$209,4,0),"")</f>
        <v/>
      </c>
      <c r="AN79" s="7" t="str">
        <f t="shared" ref="AN79:AN134" si="44">IFERROR(VLOOKUP(D79,$AR$13:$AAV$209,5,0),"")</f>
        <v/>
      </c>
      <c r="AO79" s="7" t="str">
        <f t="shared" ref="AO79:AO122" si="45">IFERROR(VLOOKUP(D79,$AR$13:$AAV$109,6,0),"")</f>
        <v/>
      </c>
      <c r="AP79" s="7" t="str">
        <f t="shared" ref="AP79:AP122" si="46">IFERROR(VLOOKUP(D79,$AR$13:$AAV$109,7,0),"")</f>
        <v/>
      </c>
      <c r="AQ79" s="2">
        <v>44743</v>
      </c>
      <c r="AR79" s="3" t="str">
        <f t="shared" si="35"/>
        <v>Jul-2022</v>
      </c>
      <c r="AS79" s="7">
        <v>38</v>
      </c>
      <c r="AT79" s="7">
        <f t="shared" si="33"/>
        <v>9</v>
      </c>
      <c r="AU79" s="7">
        <v>3</v>
      </c>
      <c r="AV79" s="8">
        <f t="shared" ref="AV79:AV133" si="47">AV78</f>
        <v>0.1</v>
      </c>
      <c r="AY79" s="7">
        <f t="shared" si="36"/>
        <v>0</v>
      </c>
      <c r="AZ79" s="7">
        <f t="shared" si="32"/>
        <v>0</v>
      </c>
      <c r="BA79" s="7">
        <f t="shared" ref="BA79:BA104" si="48">IFERROR(ROUND(P79*AM79/100,0)+S79,0)</f>
        <v>0</v>
      </c>
      <c r="BD79" s="7">
        <f t="shared" si="34"/>
        <v>1000</v>
      </c>
      <c r="BF79" s="7">
        <f t="shared" si="23"/>
        <v>0</v>
      </c>
    </row>
    <row r="80" spans="2:58" ht="25.5" customHeight="1" x14ac:dyDescent="0.25">
      <c r="B80" s="34" t="str">
        <f t="shared" si="28"/>
        <v/>
      </c>
      <c r="C80" s="28" t="str">
        <f t="shared" si="24"/>
        <v/>
      </c>
      <c r="D80" s="34" t="str">
        <f t="shared" si="25"/>
        <v/>
      </c>
      <c r="E80" s="34" t="str">
        <f t="shared" ref="E80:E134" si="49">TEXT(D80,"mmm")</f>
        <v/>
      </c>
      <c r="F80" s="34" t="str">
        <f t="shared" si="26"/>
        <v/>
      </c>
      <c r="G80" s="34" t="str">
        <f>IF(D80="","",IF(F80="YES",MROUND(ROUND(1.03*G79,0),100),IF(D80="TOTAL",SUM($G$15:G79),G79)))</f>
        <v/>
      </c>
      <c r="H80" s="34" t="str">
        <f>IF(D80="","",IF(D80="TOTAL",SUM($H$15:H79),(ROUND(G80*AK80/100,0))))</f>
        <v/>
      </c>
      <c r="I80" s="34" t="str">
        <f>IF(D80="","",IF(D80="TOTAL",SUM($I$15:I79),(ROUND(G80*AL80/100,0))))</f>
        <v/>
      </c>
      <c r="J80" s="75">
        <f t="shared" ref="J80:J137" si="50">SUM(G80:I80)</f>
        <v>0</v>
      </c>
      <c r="K80" s="75"/>
      <c r="L80" s="34" t="str">
        <f>IF(D80="","",IF(D80="TOTAL",SUM($L$15:L79),$P$4))</f>
        <v/>
      </c>
      <c r="M80" s="34" t="str">
        <f>IF(D80="","",IF(D80="TOTAL",SUM($M$15:M79),(ROUND(L80*AF80/100,0))))</f>
        <v/>
      </c>
      <c r="N80" s="34" t="str">
        <f>IF(D80="","",IF(D80="TOTAL",SUM($N$15:N79),(ROUND(L80*AG80/100,0))))</f>
        <v/>
      </c>
      <c r="O80" s="33">
        <f t="shared" ref="O80:O135" si="51">IFERROR(SUM(L80:N80),"")</f>
        <v>0</v>
      </c>
      <c r="P80" s="34" t="str">
        <f t="shared" si="37"/>
        <v/>
      </c>
      <c r="Q80" s="34" t="str">
        <f t="shared" si="37"/>
        <v/>
      </c>
      <c r="R80" s="34" t="str">
        <f t="shared" si="37"/>
        <v/>
      </c>
      <c r="S80" s="26"/>
      <c r="T80" s="33">
        <f t="shared" ref="T80:T104" si="52">IFERROR(SUM(P80:S80),"")</f>
        <v>0</v>
      </c>
      <c r="U80" s="62" t="str">
        <f>IF(D80="","",IF(D80="TOTAL",SUM($U$15:U79),IF($Z$5="REGULAR",BA80,AJ80+BF80)))</f>
        <v/>
      </c>
      <c r="V80" s="34" t="str">
        <f>IF(D80="","",IF(D80="TOTAL",SUM($V$15:V79),(ROUND(T80*AN80,0))))</f>
        <v/>
      </c>
      <c r="W80" s="26" t="str">
        <f>IF(D80="","",IF(E80="mar",$Z$2,IF(D80="TOTAL",SUM($W$15:W79),W79)))</f>
        <v/>
      </c>
      <c r="X80" s="33" t="str">
        <f>IF(D80="","",IF(D80="TOTAL",SUM($X$15:X79),(SUM(AH81:AI81))))</f>
        <v/>
      </c>
      <c r="Y80" s="33">
        <f t="shared" ref="Y80:Y135" si="53">IFERROR(SUM(U80:X80),"")</f>
        <v>0</v>
      </c>
      <c r="Z80" s="33">
        <f t="shared" ref="Z80:Z135" si="54">T80-Y80</f>
        <v>0</v>
      </c>
      <c r="AA80" s="31"/>
      <c r="AB80" s="31"/>
      <c r="AC80" s="35" t="str">
        <f t="shared" si="29"/>
        <v/>
      </c>
      <c r="AD80" s="35" t="str">
        <f t="shared" si="27"/>
        <v/>
      </c>
      <c r="AF80" s="7" t="str">
        <f t="shared" si="38"/>
        <v/>
      </c>
      <c r="AG80" s="7" t="str">
        <f t="shared" si="39"/>
        <v/>
      </c>
      <c r="AH80" s="7" t="str">
        <f t="shared" si="40"/>
        <v/>
      </c>
      <c r="AI80" s="7" t="str">
        <f t="shared" si="41"/>
        <v/>
      </c>
      <c r="AJ80" s="7" t="str">
        <f t="shared" ref="AJ80:AJ134" si="55">IFERROR(VLOOKUP(D80,$AR$13:$BD$209,13,0),"")</f>
        <v/>
      </c>
      <c r="AK80" s="7" t="str">
        <f t="shared" ref="AK80:AK134" si="56">IFERROR(VLOOKUP(D80,$AR$13:$AS$209,2,0),"")</f>
        <v/>
      </c>
      <c r="AL80" s="7" t="str">
        <f t="shared" si="42"/>
        <v/>
      </c>
      <c r="AM80" s="7" t="str">
        <f t="shared" si="43"/>
        <v/>
      </c>
      <c r="AN80" s="7" t="str">
        <f t="shared" si="44"/>
        <v/>
      </c>
      <c r="AO80" s="7" t="str">
        <f t="shared" si="45"/>
        <v/>
      </c>
      <c r="AP80" s="7" t="str">
        <f t="shared" si="46"/>
        <v/>
      </c>
      <c r="AQ80" s="2">
        <v>44774</v>
      </c>
      <c r="AR80" s="3" t="str">
        <f t="shared" si="35"/>
        <v>Aug-2022</v>
      </c>
      <c r="AS80" s="7">
        <v>38</v>
      </c>
      <c r="AT80" s="7">
        <f t="shared" si="33"/>
        <v>9</v>
      </c>
      <c r="AU80" s="7">
        <v>3</v>
      </c>
      <c r="AV80" s="8">
        <f t="shared" si="47"/>
        <v>0.1</v>
      </c>
      <c r="AY80" s="7">
        <f t="shared" si="36"/>
        <v>0</v>
      </c>
      <c r="AZ80" s="7">
        <f t="shared" si="32"/>
        <v>0</v>
      </c>
      <c r="BA80" s="7">
        <f t="shared" si="48"/>
        <v>0</v>
      </c>
      <c r="BD80" s="7">
        <f t="shared" si="34"/>
        <v>1000</v>
      </c>
      <c r="BF80" s="7">
        <f t="shared" ref="BF80:BF120" si="57">IFERROR(ROUND(G80*AM80/100,0),0)</f>
        <v>0</v>
      </c>
    </row>
    <row r="81" spans="2:58" ht="25.5" customHeight="1" x14ac:dyDescent="0.25">
      <c r="B81" s="34" t="str">
        <f t="shared" si="28"/>
        <v/>
      </c>
      <c r="C81" s="28" t="str">
        <f t="shared" ref="C81:C144" si="58">IFERROR(IF(AC81="","",IF(DATE(YEAR(AC81),MONTH(AC81),DAY(AC81))=DATE(YEAR($O$7),MONTH($O$7)+1,DAY($O$7)),"TOTAL",IF(AC81&gt;$O$7,"",AC81))),"")</f>
        <v/>
      </c>
      <c r="D81" s="34" t="str">
        <f t="shared" ref="D81:D135" si="59">TEXT(C81,"mmm-yyyy")</f>
        <v/>
      </c>
      <c r="E81" s="34" t="str">
        <f t="shared" si="49"/>
        <v/>
      </c>
      <c r="F81" s="34" t="str">
        <f t="shared" ref="F81:F134" si="60">IF(D82="","",IF($X$2=E81,"YES","NO"))</f>
        <v/>
      </c>
      <c r="G81" s="34" t="str">
        <f>IF(D81="","",IF(F81="YES",MROUND(ROUND(1.03*G80,0),100),IF(D81="TOTAL",SUM($G$15:G80),G80)))</f>
        <v/>
      </c>
      <c r="H81" s="34" t="str">
        <f>IF(D81="","",IF(D81="TOTAL",SUM($H$15:H80),(ROUND(G81*AK81/100,0))))</f>
        <v/>
      </c>
      <c r="I81" s="34" t="str">
        <f>IF(D81="","",IF(D81="TOTAL",SUM($I$15:I80),(ROUND(G81*AL81/100,0))))</f>
        <v/>
      </c>
      <c r="J81" s="75">
        <f t="shared" si="50"/>
        <v>0</v>
      </c>
      <c r="K81" s="75"/>
      <c r="L81" s="34" t="str">
        <f>IF(D81="","",IF(D81="TOTAL",SUM($L$15:L80),$P$4))</f>
        <v/>
      </c>
      <c r="M81" s="34" t="str">
        <f>IF(D81="","",IF(D81="TOTAL",SUM($M$15:M80),(ROUND(L81*AF81/100,0))))</f>
        <v/>
      </c>
      <c r="N81" s="34" t="str">
        <f>IF(D81="","",IF(D81="TOTAL",SUM($N$15:N80),(ROUND(L81*AG81/100,0))))</f>
        <v/>
      </c>
      <c r="O81" s="33">
        <f t="shared" si="51"/>
        <v>0</v>
      </c>
      <c r="P81" s="34" t="str">
        <f t="shared" si="37"/>
        <v/>
      </c>
      <c r="Q81" s="34" t="str">
        <f t="shared" si="37"/>
        <v/>
      </c>
      <c r="R81" s="34" t="str">
        <f t="shared" si="37"/>
        <v/>
      </c>
      <c r="S81" s="26"/>
      <c r="T81" s="33">
        <f t="shared" si="52"/>
        <v>0</v>
      </c>
      <c r="U81" s="62" t="str">
        <f>IF(D81="","",IF(D81="TOTAL",SUM($U$15:U80),IF($Z$5="REGULAR",BA81,AJ81+BF81)))</f>
        <v/>
      </c>
      <c r="V81" s="34" t="str">
        <f>IF(D81="","",IF(D81="TOTAL",SUM($V$15:V80),(ROUND(T81*AN81,0))))</f>
        <v/>
      </c>
      <c r="W81" s="26" t="str">
        <f>IF(D81="","",IF(E81="mar",$Z$2,IF(D81="TOTAL",SUM($W$15:W80),W80)))</f>
        <v/>
      </c>
      <c r="X81" s="33" t="str">
        <f>IF(D81="","",IF(D81="TOTAL",SUM($X$15:X80),(SUM(AH82:AI82))))</f>
        <v/>
      </c>
      <c r="Y81" s="33">
        <f t="shared" si="53"/>
        <v>0</v>
      </c>
      <c r="Z81" s="33">
        <f t="shared" si="54"/>
        <v>0</v>
      </c>
      <c r="AA81" s="31"/>
      <c r="AB81" s="31"/>
      <c r="AC81" s="35" t="str">
        <f t="shared" si="29"/>
        <v/>
      </c>
      <c r="AD81" s="35" t="str">
        <f t="shared" ref="AD81:AD135" si="61">IFERROR(IF(AC81="","",IF(DATE(YEAR(AC81),MONTH(AC81),DAY(AC81))=DATE(YEAR($O$7),MONTH($O$7)+1,DAY($O$7)),"TOTAL",IF(AC81&gt;$O$7,"",AC81))),"")</f>
        <v/>
      </c>
      <c r="AF81" s="7" t="str">
        <f t="shared" si="38"/>
        <v/>
      </c>
      <c r="AG81" s="7" t="str">
        <f t="shared" si="39"/>
        <v/>
      </c>
      <c r="AH81" s="7" t="str">
        <f t="shared" si="40"/>
        <v/>
      </c>
      <c r="AI81" s="7" t="str">
        <f t="shared" si="41"/>
        <v/>
      </c>
      <c r="AJ81" s="7" t="str">
        <f t="shared" si="55"/>
        <v/>
      </c>
      <c r="AK81" s="7" t="str">
        <f t="shared" si="56"/>
        <v/>
      </c>
      <c r="AL81" s="7" t="str">
        <f t="shared" si="42"/>
        <v/>
      </c>
      <c r="AM81" s="7" t="str">
        <f t="shared" si="43"/>
        <v/>
      </c>
      <c r="AN81" s="7" t="str">
        <f t="shared" si="44"/>
        <v/>
      </c>
      <c r="AO81" s="7" t="str">
        <f t="shared" si="45"/>
        <v/>
      </c>
      <c r="AP81" s="7" t="str">
        <f t="shared" si="46"/>
        <v/>
      </c>
      <c r="AQ81" s="2">
        <v>44805</v>
      </c>
      <c r="AR81" s="3" t="str">
        <f t="shared" si="35"/>
        <v>Sep-2022</v>
      </c>
      <c r="AS81" s="7">
        <v>38</v>
      </c>
      <c r="AT81" s="7">
        <f t="shared" si="33"/>
        <v>9</v>
      </c>
      <c r="AU81" s="7">
        <v>3</v>
      </c>
      <c r="AV81" s="8">
        <f t="shared" si="47"/>
        <v>0.1</v>
      </c>
      <c r="AY81" s="7">
        <f t="shared" si="36"/>
        <v>0</v>
      </c>
      <c r="AZ81" s="7">
        <f t="shared" si="32"/>
        <v>0</v>
      </c>
      <c r="BA81" s="7">
        <f t="shared" si="48"/>
        <v>0</v>
      </c>
      <c r="BD81" s="7">
        <f t="shared" si="34"/>
        <v>1000</v>
      </c>
      <c r="BF81" s="7">
        <f t="shared" si="57"/>
        <v>0</v>
      </c>
    </row>
    <row r="82" spans="2:58" ht="25.5" customHeight="1" x14ac:dyDescent="0.25">
      <c r="B82" s="34" t="str">
        <f t="shared" ref="B82:B135" si="62">IF(B81&gt;=$J$7,"",(B81+1))</f>
        <v/>
      </c>
      <c r="C82" s="28" t="str">
        <f t="shared" si="58"/>
        <v/>
      </c>
      <c r="D82" s="34" t="str">
        <f t="shared" si="59"/>
        <v/>
      </c>
      <c r="E82" s="34" t="str">
        <f t="shared" si="49"/>
        <v/>
      </c>
      <c r="F82" s="34" t="str">
        <f t="shared" si="60"/>
        <v/>
      </c>
      <c r="G82" s="34" t="str">
        <f>IF(D82="","",IF(F82="YES",MROUND(ROUND(1.03*G81,0),100),IF(D82="TOTAL",SUM($G$15:G81),G81)))</f>
        <v/>
      </c>
      <c r="H82" s="34" t="str">
        <f>IF(D82="","",IF(D82="TOTAL",SUM($H$15:H81),(ROUND(G82*AK82/100,0))))</f>
        <v/>
      </c>
      <c r="I82" s="34" t="str">
        <f>IF(D82="","",IF(D82="TOTAL",SUM($I$15:I81),(ROUND(G82*AL82/100,0))))</f>
        <v/>
      </c>
      <c r="J82" s="75">
        <f t="shared" si="50"/>
        <v>0</v>
      </c>
      <c r="K82" s="75"/>
      <c r="L82" s="34" t="str">
        <f>IF(D82="","",IF(D82="TOTAL",SUM($L$15:L81),$P$4))</f>
        <v/>
      </c>
      <c r="M82" s="34" t="str">
        <f>IF(D82="","",IF(D82="TOTAL",SUM($M$15:M81),(ROUND(L82*AF82/100,0))))</f>
        <v/>
      </c>
      <c r="N82" s="34" t="str">
        <f>IF(D82="","",IF(D82="TOTAL",SUM($N$15:N81),(ROUND(L82*AG82/100,0))))</f>
        <v/>
      </c>
      <c r="O82" s="33">
        <f t="shared" si="51"/>
        <v>0</v>
      </c>
      <c r="P82" s="34" t="str">
        <f t="shared" si="37"/>
        <v/>
      </c>
      <c r="Q82" s="34" t="str">
        <f t="shared" si="37"/>
        <v/>
      </c>
      <c r="R82" s="34" t="str">
        <f t="shared" si="37"/>
        <v/>
      </c>
      <c r="S82" s="26"/>
      <c r="T82" s="33">
        <f t="shared" si="52"/>
        <v>0</v>
      </c>
      <c r="U82" s="62" t="str">
        <f>IF(D82="","",IF(D82="TOTAL",SUM($U$15:U81),IF($Z$5="REGULAR",BA82,AJ82+BF82)))</f>
        <v/>
      </c>
      <c r="V82" s="34" t="str">
        <f>IF(D82="","",IF(D82="TOTAL",SUM($V$15:V81),(ROUND(T82*AN82,0))))</f>
        <v/>
      </c>
      <c r="W82" s="26" t="str">
        <f>IF(D82="","",IF(E82="mar",$Z$2,IF(D82="TOTAL",SUM($W$15:W81),W81)))</f>
        <v/>
      </c>
      <c r="X82" s="33" t="str">
        <f>IF(D82="","",IF(D82="TOTAL",SUM($X$15:X81),(SUM(AH83:AI83))))</f>
        <v/>
      </c>
      <c r="Y82" s="33">
        <f t="shared" si="53"/>
        <v>0</v>
      </c>
      <c r="Z82" s="33">
        <f t="shared" si="54"/>
        <v>0</v>
      </c>
      <c r="AA82" s="31"/>
      <c r="AB82" s="31"/>
      <c r="AC82" s="35" t="str">
        <f t="shared" ref="AC82:AC135" si="63">IFERROR(DATE(YEAR(C81),MONTH(C81)+1,DAY(C81)),"")</f>
        <v/>
      </c>
      <c r="AD82" s="35" t="str">
        <f t="shared" si="61"/>
        <v/>
      </c>
      <c r="AF82" s="7" t="str">
        <f t="shared" si="38"/>
        <v/>
      </c>
      <c r="AG82" s="7" t="str">
        <f t="shared" si="39"/>
        <v/>
      </c>
      <c r="AH82" s="7" t="str">
        <f t="shared" si="40"/>
        <v/>
      </c>
      <c r="AI82" s="7" t="str">
        <f t="shared" si="41"/>
        <v/>
      </c>
      <c r="AJ82" s="7" t="str">
        <f t="shared" si="55"/>
        <v/>
      </c>
      <c r="AK82" s="7" t="str">
        <f t="shared" si="56"/>
        <v/>
      </c>
      <c r="AL82" s="7" t="str">
        <f t="shared" si="42"/>
        <v/>
      </c>
      <c r="AM82" s="7" t="str">
        <f t="shared" si="43"/>
        <v/>
      </c>
      <c r="AN82" s="7" t="str">
        <f t="shared" si="44"/>
        <v/>
      </c>
      <c r="AO82" s="7" t="str">
        <f t="shared" si="45"/>
        <v/>
      </c>
      <c r="AP82" s="7" t="str">
        <f t="shared" si="46"/>
        <v/>
      </c>
      <c r="AQ82" s="2">
        <v>44835</v>
      </c>
      <c r="AR82" s="3" t="str">
        <f t="shared" si="35"/>
        <v>Oct-2022</v>
      </c>
      <c r="AS82" s="7">
        <v>38</v>
      </c>
      <c r="AT82" s="7">
        <f t="shared" si="33"/>
        <v>9</v>
      </c>
      <c r="AV82" s="8">
        <f t="shared" si="47"/>
        <v>0.1</v>
      </c>
      <c r="AY82" s="7">
        <f t="shared" si="36"/>
        <v>0</v>
      </c>
      <c r="AZ82" s="7">
        <f t="shared" si="32"/>
        <v>0</v>
      </c>
      <c r="BA82" s="7">
        <f t="shared" si="48"/>
        <v>0</v>
      </c>
      <c r="BD82" s="7">
        <f t="shared" si="34"/>
        <v>1000</v>
      </c>
      <c r="BF82" s="7">
        <f t="shared" si="57"/>
        <v>0</v>
      </c>
    </row>
    <row r="83" spans="2:58" ht="25.5" customHeight="1" x14ac:dyDescent="0.25">
      <c r="B83" s="34" t="str">
        <f t="shared" si="62"/>
        <v/>
      </c>
      <c r="C83" s="28" t="str">
        <f t="shared" si="58"/>
        <v/>
      </c>
      <c r="D83" s="34" t="str">
        <f t="shared" si="59"/>
        <v/>
      </c>
      <c r="E83" s="34" t="str">
        <f t="shared" si="49"/>
        <v/>
      </c>
      <c r="F83" s="34" t="str">
        <f t="shared" si="60"/>
        <v/>
      </c>
      <c r="G83" s="34" t="str">
        <f>IF(D83="","",IF(F83="YES",MROUND(ROUND(1.03*G82,0),100),IF(D83="TOTAL",SUM($G$15:G82),G82)))</f>
        <v/>
      </c>
      <c r="H83" s="34" t="str">
        <f>IF(D83="","",IF(D83="TOTAL",SUM($H$15:H82),(ROUND(G83*AK83/100,0))))</f>
        <v/>
      </c>
      <c r="I83" s="34" t="str">
        <f>IF(D83="","",IF(D83="TOTAL",SUM($I$15:I82),(ROUND(G83*AL83/100,0))))</f>
        <v/>
      </c>
      <c r="J83" s="75">
        <f t="shared" si="50"/>
        <v>0</v>
      </c>
      <c r="K83" s="75"/>
      <c r="L83" s="34" t="str">
        <f>IF(D83="","",IF(D83="TOTAL",SUM($L$15:L82),$P$4))</f>
        <v/>
      </c>
      <c r="M83" s="34" t="str">
        <f>IF(D83="","",IF(D83="TOTAL",SUM($M$15:M82),(ROUND(L83*AF83/100,0))))</f>
        <v/>
      </c>
      <c r="N83" s="34" t="str">
        <f>IF(D83="","",IF(D83="TOTAL",SUM($N$15:N82),(ROUND(L83*AG83/100,0))))</f>
        <v/>
      </c>
      <c r="O83" s="33">
        <f t="shared" si="51"/>
        <v>0</v>
      </c>
      <c r="P83" s="34" t="str">
        <f t="shared" si="37"/>
        <v/>
      </c>
      <c r="Q83" s="34" t="str">
        <f t="shared" si="37"/>
        <v/>
      </c>
      <c r="R83" s="34" t="str">
        <f t="shared" si="37"/>
        <v/>
      </c>
      <c r="S83" s="26"/>
      <c r="T83" s="33">
        <f t="shared" si="52"/>
        <v>0</v>
      </c>
      <c r="U83" s="62" t="str">
        <f>IF(D83="","",IF(D83="TOTAL",SUM($U$15:U82),IF($Z$5="REGULAR",BA83,AJ83+BF83)))</f>
        <v/>
      </c>
      <c r="V83" s="34" t="str">
        <f>IF(D83="","",IF(D83="TOTAL",SUM($V$15:V82),(ROUND(T83*AN83,0))))</f>
        <v/>
      </c>
      <c r="W83" s="26" t="str">
        <f>IF(D83="","",IF(E83="mar",$Z$2,IF(D83="TOTAL",SUM($W$15:W82),W82)))</f>
        <v/>
      </c>
      <c r="X83" s="33" t="str">
        <f>IF(D83="","",IF(D83="TOTAL",SUM($X$15:X82),(SUM(AH84:AI84))))</f>
        <v/>
      </c>
      <c r="Y83" s="33">
        <f t="shared" si="53"/>
        <v>0</v>
      </c>
      <c r="Z83" s="33">
        <f t="shared" si="54"/>
        <v>0</v>
      </c>
      <c r="AA83" s="31"/>
      <c r="AB83" s="31"/>
      <c r="AC83" s="35" t="str">
        <f t="shared" si="63"/>
        <v/>
      </c>
      <c r="AD83" s="35" t="str">
        <f t="shared" si="61"/>
        <v/>
      </c>
      <c r="AF83" s="7" t="str">
        <f t="shared" si="38"/>
        <v/>
      </c>
      <c r="AG83" s="7" t="str">
        <f t="shared" si="39"/>
        <v/>
      </c>
      <c r="AH83" s="7" t="str">
        <f t="shared" si="40"/>
        <v/>
      </c>
      <c r="AI83" s="7" t="str">
        <f t="shared" si="41"/>
        <v/>
      </c>
      <c r="AJ83" s="7" t="str">
        <f t="shared" si="55"/>
        <v/>
      </c>
      <c r="AK83" s="7" t="str">
        <f t="shared" si="56"/>
        <v/>
      </c>
      <c r="AL83" s="7" t="str">
        <f t="shared" si="42"/>
        <v/>
      </c>
      <c r="AM83" s="7" t="str">
        <f t="shared" si="43"/>
        <v/>
      </c>
      <c r="AN83" s="7" t="str">
        <f t="shared" si="44"/>
        <v/>
      </c>
      <c r="AO83" s="7" t="str">
        <f t="shared" si="45"/>
        <v/>
      </c>
      <c r="AP83" s="7" t="str">
        <f t="shared" si="46"/>
        <v/>
      </c>
      <c r="AQ83" s="2">
        <v>44866</v>
      </c>
      <c r="AR83" s="3" t="str">
        <f t="shared" si="35"/>
        <v>Nov-2022</v>
      </c>
      <c r="AS83" s="7">
        <v>38</v>
      </c>
      <c r="AT83" s="7">
        <f t="shared" si="33"/>
        <v>9</v>
      </c>
      <c r="AV83" s="8">
        <f t="shared" si="47"/>
        <v>0.1</v>
      </c>
      <c r="AY83" s="7">
        <f t="shared" si="36"/>
        <v>0</v>
      </c>
      <c r="AZ83" s="7">
        <f t="shared" si="32"/>
        <v>0</v>
      </c>
      <c r="BA83" s="7">
        <f t="shared" si="48"/>
        <v>0</v>
      </c>
      <c r="BD83" s="7">
        <f t="shared" si="34"/>
        <v>1000</v>
      </c>
      <c r="BF83" s="7">
        <f t="shared" si="57"/>
        <v>0</v>
      </c>
    </row>
    <row r="84" spans="2:58" ht="25.5" customHeight="1" x14ac:dyDescent="0.25">
      <c r="B84" s="34" t="str">
        <f t="shared" si="62"/>
        <v/>
      </c>
      <c r="C84" s="28" t="str">
        <f t="shared" si="58"/>
        <v/>
      </c>
      <c r="D84" s="34" t="str">
        <f t="shared" si="59"/>
        <v/>
      </c>
      <c r="E84" s="34" t="str">
        <f t="shared" si="49"/>
        <v/>
      </c>
      <c r="F84" s="34" t="str">
        <f t="shared" si="60"/>
        <v/>
      </c>
      <c r="G84" s="34" t="str">
        <f>IF(D84="","",IF(F84="YES",MROUND(ROUND(1.03*G83,0),100),IF(D84="TOTAL",SUM($G$15:G83),G83)))</f>
        <v/>
      </c>
      <c r="H84" s="34" t="str">
        <f>IF(D84="","",IF(D84="TOTAL",SUM($H$15:H83),(ROUND(G84*AK84/100,0))))</f>
        <v/>
      </c>
      <c r="I84" s="34" t="str">
        <f>IF(D84="","",IF(D84="TOTAL",SUM($I$15:I83),(ROUND(G84*AL84/100,0))))</f>
        <v/>
      </c>
      <c r="J84" s="75">
        <f t="shared" si="50"/>
        <v>0</v>
      </c>
      <c r="K84" s="75"/>
      <c r="L84" s="34" t="str">
        <f>IF(D84="","",IF(D84="TOTAL",SUM($L$15:L83),$P$4))</f>
        <v/>
      </c>
      <c r="M84" s="34" t="str">
        <f>IF(D84="","",IF(D84="TOTAL",SUM($M$15:M83),(ROUND(L84*AF84/100,0))))</f>
        <v/>
      </c>
      <c r="N84" s="34" t="str">
        <f>IF(D84="","",IF(D84="TOTAL",SUM($N$15:N83),(ROUND(L84*AG84/100,0))))</f>
        <v/>
      </c>
      <c r="O84" s="33">
        <f t="shared" si="51"/>
        <v>0</v>
      </c>
      <c r="P84" s="34" t="str">
        <f t="shared" si="37"/>
        <v/>
      </c>
      <c r="Q84" s="34" t="str">
        <f t="shared" si="37"/>
        <v/>
      </c>
      <c r="R84" s="34" t="str">
        <f t="shared" si="37"/>
        <v/>
      </c>
      <c r="S84" s="26"/>
      <c r="T84" s="33">
        <f t="shared" si="52"/>
        <v>0</v>
      </c>
      <c r="U84" s="62" t="str">
        <f>IF(D84="","",IF(D84="TOTAL",SUM($U$15:U83),IF($Z$5="REGULAR",BA84,AJ84+BF84)))</f>
        <v/>
      </c>
      <c r="V84" s="34" t="str">
        <f>IF(D84="","",IF(D84="TOTAL",SUM($V$15:V83),(ROUND(T84*AN84,0))))</f>
        <v/>
      </c>
      <c r="W84" s="26" t="str">
        <f>IF(D84="","",IF(E84="mar",$Z$2,IF(D84="TOTAL",SUM($W$15:W83),W83)))</f>
        <v/>
      </c>
      <c r="X84" s="33" t="str">
        <f>IF(D84="","",IF(D84="TOTAL",SUM($X$15:X83),(SUM(AH85:AI85))))</f>
        <v/>
      </c>
      <c r="Y84" s="33">
        <f t="shared" si="53"/>
        <v>0</v>
      </c>
      <c r="Z84" s="33">
        <f t="shared" si="54"/>
        <v>0</v>
      </c>
      <c r="AA84" s="31"/>
      <c r="AB84" s="31"/>
      <c r="AC84" s="35" t="str">
        <f t="shared" si="63"/>
        <v/>
      </c>
      <c r="AD84" s="35" t="str">
        <f t="shared" si="61"/>
        <v/>
      </c>
      <c r="AF84" s="7" t="str">
        <f t="shared" si="38"/>
        <v/>
      </c>
      <c r="AG84" s="7" t="str">
        <f t="shared" si="39"/>
        <v/>
      </c>
      <c r="AH84" s="7" t="str">
        <f t="shared" si="40"/>
        <v/>
      </c>
      <c r="AI84" s="7" t="str">
        <f t="shared" si="41"/>
        <v/>
      </c>
      <c r="AJ84" s="7" t="str">
        <f t="shared" si="55"/>
        <v/>
      </c>
      <c r="AK84" s="7" t="str">
        <f t="shared" si="56"/>
        <v/>
      </c>
      <c r="AL84" s="7" t="str">
        <f t="shared" si="42"/>
        <v/>
      </c>
      <c r="AM84" s="7" t="str">
        <f t="shared" si="43"/>
        <v/>
      </c>
      <c r="AN84" s="7" t="str">
        <f t="shared" si="44"/>
        <v/>
      </c>
      <c r="AO84" s="7" t="str">
        <f t="shared" si="45"/>
        <v/>
      </c>
      <c r="AP84" s="7" t="str">
        <f t="shared" si="46"/>
        <v/>
      </c>
      <c r="AQ84" s="2">
        <v>44896</v>
      </c>
      <c r="AR84" s="3" t="str">
        <f t="shared" si="35"/>
        <v>Dec-2022</v>
      </c>
      <c r="AS84" s="7">
        <v>38</v>
      </c>
      <c r="AT84" s="7">
        <f t="shared" si="33"/>
        <v>9</v>
      </c>
      <c r="AV84" s="8">
        <f t="shared" si="47"/>
        <v>0.1</v>
      </c>
      <c r="AY84" s="7">
        <f t="shared" si="36"/>
        <v>0</v>
      </c>
      <c r="AZ84" s="7">
        <f t="shared" si="32"/>
        <v>0</v>
      </c>
      <c r="BA84" s="7">
        <f t="shared" si="48"/>
        <v>0</v>
      </c>
      <c r="BD84" s="7">
        <f t="shared" si="34"/>
        <v>1000</v>
      </c>
      <c r="BF84" s="7">
        <f t="shared" si="57"/>
        <v>0</v>
      </c>
    </row>
    <row r="85" spans="2:58" ht="25.5" customHeight="1" x14ac:dyDescent="0.25">
      <c r="B85" s="34" t="str">
        <f t="shared" si="62"/>
        <v/>
      </c>
      <c r="C85" s="28" t="str">
        <f t="shared" si="58"/>
        <v/>
      </c>
      <c r="D85" s="34" t="str">
        <f t="shared" si="59"/>
        <v/>
      </c>
      <c r="E85" s="34" t="str">
        <f t="shared" si="49"/>
        <v/>
      </c>
      <c r="F85" s="34" t="str">
        <f t="shared" si="60"/>
        <v/>
      </c>
      <c r="G85" s="34" t="str">
        <f>IF(D85="","",IF(F85="YES",MROUND(ROUND(1.03*G84,0),100),IF(D85="TOTAL",SUM($G$15:G84),G84)))</f>
        <v/>
      </c>
      <c r="H85" s="34" t="str">
        <f>IF(D85="","",IF(D85="TOTAL",SUM($H$15:H84),(ROUND(G85*AK85/100,0))))</f>
        <v/>
      </c>
      <c r="I85" s="34" t="str">
        <f>IF(D85="","",IF(D85="TOTAL",SUM($I$15:I84),(ROUND(G85*AL85/100,0))))</f>
        <v/>
      </c>
      <c r="J85" s="75">
        <f t="shared" si="50"/>
        <v>0</v>
      </c>
      <c r="K85" s="75"/>
      <c r="L85" s="34" t="str">
        <f>IF(D85="","",IF(D85="TOTAL",SUM($L$15:L84),$P$4))</f>
        <v/>
      </c>
      <c r="M85" s="34" t="str">
        <f>IF(D85="","",IF(D85="TOTAL",SUM($M$15:M84),(ROUND(L85*AF85/100,0))))</f>
        <v/>
      </c>
      <c r="N85" s="34" t="str">
        <f>IF(D85="","",IF(D85="TOTAL",SUM($N$15:N84),(ROUND(L85*AG85/100,0))))</f>
        <v/>
      </c>
      <c r="O85" s="33">
        <f t="shared" si="51"/>
        <v>0</v>
      </c>
      <c r="P85" s="34" t="str">
        <f t="shared" si="37"/>
        <v/>
      </c>
      <c r="Q85" s="34" t="str">
        <f t="shared" si="37"/>
        <v/>
      </c>
      <c r="R85" s="34" t="str">
        <f t="shared" si="37"/>
        <v/>
      </c>
      <c r="S85" s="26"/>
      <c r="T85" s="33">
        <f t="shared" si="52"/>
        <v>0</v>
      </c>
      <c r="U85" s="62" t="str">
        <f>IF(D85="","",IF(D85="TOTAL",SUM($U$15:U84),IF($Z$5="REGULAR",BA85,AJ85+BF85)))</f>
        <v/>
      </c>
      <c r="V85" s="34" t="str">
        <f>IF(D85="","",IF(D85="TOTAL",SUM($V$15:V84),(ROUND(T85*AN85,0))))</f>
        <v/>
      </c>
      <c r="W85" s="26" t="str">
        <f>IF(D85="","",IF(E85="mar",$Z$2,IF(D85="TOTAL",SUM($W$15:W84),W84)))</f>
        <v/>
      </c>
      <c r="X85" s="33" t="str">
        <f>IF(D85="","",IF(D85="TOTAL",SUM($X$15:X84),(SUM(AH86:AI86))))</f>
        <v/>
      </c>
      <c r="Y85" s="33">
        <f t="shared" si="53"/>
        <v>0</v>
      </c>
      <c r="Z85" s="33">
        <f t="shared" si="54"/>
        <v>0</v>
      </c>
      <c r="AA85" s="31"/>
      <c r="AB85" s="31"/>
      <c r="AC85" s="35" t="str">
        <f t="shared" si="63"/>
        <v/>
      </c>
      <c r="AD85" s="35" t="str">
        <f t="shared" si="61"/>
        <v/>
      </c>
      <c r="AF85" s="7" t="str">
        <f t="shared" si="38"/>
        <v/>
      </c>
      <c r="AG85" s="7" t="str">
        <f t="shared" si="39"/>
        <v/>
      </c>
      <c r="AH85" s="7" t="str">
        <f t="shared" si="40"/>
        <v/>
      </c>
      <c r="AI85" s="7" t="str">
        <f t="shared" si="41"/>
        <v/>
      </c>
      <c r="AJ85" s="7" t="str">
        <f t="shared" si="55"/>
        <v/>
      </c>
      <c r="AK85" s="7" t="str">
        <f t="shared" si="56"/>
        <v/>
      </c>
      <c r="AL85" s="7" t="str">
        <f t="shared" si="42"/>
        <v/>
      </c>
      <c r="AM85" s="7" t="str">
        <f t="shared" si="43"/>
        <v/>
      </c>
      <c r="AN85" s="7" t="str">
        <f t="shared" si="44"/>
        <v/>
      </c>
      <c r="AO85" s="7" t="str">
        <f t="shared" si="45"/>
        <v/>
      </c>
      <c r="AP85" s="7" t="str">
        <f t="shared" si="46"/>
        <v/>
      </c>
      <c r="AQ85" s="2">
        <v>44927</v>
      </c>
      <c r="AR85" s="3" t="str">
        <f t="shared" si="35"/>
        <v>Jan-2023</v>
      </c>
      <c r="AS85" s="7">
        <v>42</v>
      </c>
      <c r="AT85" s="7">
        <f t="shared" si="33"/>
        <v>9</v>
      </c>
      <c r="AU85" s="7">
        <v>4</v>
      </c>
      <c r="AV85" s="8">
        <f t="shared" si="47"/>
        <v>0.1</v>
      </c>
      <c r="AY85" s="7">
        <f t="shared" si="36"/>
        <v>0</v>
      </c>
      <c r="AZ85" s="7">
        <f t="shared" si="32"/>
        <v>0</v>
      </c>
      <c r="BA85" s="7">
        <f t="shared" si="48"/>
        <v>0</v>
      </c>
      <c r="BD85" s="7">
        <f t="shared" si="34"/>
        <v>1000</v>
      </c>
      <c r="BF85" s="7">
        <f t="shared" si="57"/>
        <v>0</v>
      </c>
    </row>
    <row r="86" spans="2:58" ht="25.5" customHeight="1" x14ac:dyDescent="0.25">
      <c r="B86" s="34" t="str">
        <f t="shared" si="62"/>
        <v/>
      </c>
      <c r="C86" s="28" t="str">
        <f t="shared" si="58"/>
        <v/>
      </c>
      <c r="D86" s="34" t="str">
        <f t="shared" si="59"/>
        <v/>
      </c>
      <c r="E86" s="34" t="str">
        <f t="shared" si="49"/>
        <v/>
      </c>
      <c r="F86" s="34" t="str">
        <f t="shared" si="60"/>
        <v/>
      </c>
      <c r="G86" s="34" t="str">
        <f>IF(D86="","",IF(F86="YES",MROUND(ROUND(1.03*G85,0),100),IF(D86="TOTAL",SUM($G$15:G85),G85)))</f>
        <v/>
      </c>
      <c r="H86" s="34" t="str">
        <f>IF(D86="","",IF(D86="TOTAL",SUM($H$15:H85),(ROUND(G86*AK86/100,0))))</f>
        <v/>
      </c>
      <c r="I86" s="34" t="str">
        <f>IF(D86="","",IF(D86="TOTAL",SUM($I$15:I85),(ROUND(G86*AL86/100,0))))</f>
        <v/>
      </c>
      <c r="J86" s="75">
        <f t="shared" si="50"/>
        <v>0</v>
      </c>
      <c r="K86" s="75"/>
      <c r="L86" s="34" t="str">
        <f>IF(D86="","",IF(D86="TOTAL",SUM($L$15:L85),$P$4))</f>
        <v/>
      </c>
      <c r="M86" s="34" t="str">
        <f>IF(D86="","",IF(D86="TOTAL",SUM($M$15:M85),(ROUND(L86*AF86/100,0))))</f>
        <v/>
      </c>
      <c r="N86" s="34" t="str">
        <f>IF(D86="","",IF(D86="TOTAL",SUM($N$15:N85),(ROUND(L86*AG86/100,0))))</f>
        <v/>
      </c>
      <c r="O86" s="33">
        <f t="shared" si="51"/>
        <v>0</v>
      </c>
      <c r="P86" s="34" t="str">
        <f t="shared" si="37"/>
        <v/>
      </c>
      <c r="Q86" s="34" t="str">
        <f t="shared" si="37"/>
        <v/>
      </c>
      <c r="R86" s="34" t="str">
        <f t="shared" si="37"/>
        <v/>
      </c>
      <c r="S86" s="26"/>
      <c r="T86" s="33">
        <f t="shared" si="52"/>
        <v>0</v>
      </c>
      <c r="U86" s="62" t="str">
        <f>IF(D86="","",IF(D86="TOTAL",SUM($U$15:U85),IF($Z$5="REGULAR",BA86,AJ86+BF86)))</f>
        <v/>
      </c>
      <c r="V86" s="34" t="str">
        <f>IF(D86="","",IF(D86="TOTAL",SUM($V$15:V85),(ROUND(T86*AN86,0))))</f>
        <v/>
      </c>
      <c r="W86" s="26" t="str">
        <f>IF(D86="","",IF(E86="mar",$Z$2,IF(D86="TOTAL",SUM($W$15:W85),W85)))</f>
        <v/>
      </c>
      <c r="X86" s="33" t="str">
        <f>IF(D86="","",IF(D86="TOTAL",SUM($X$15:X85),(SUM(AH87:AI87))))</f>
        <v/>
      </c>
      <c r="Y86" s="33">
        <f t="shared" si="53"/>
        <v>0</v>
      </c>
      <c r="Z86" s="33">
        <f t="shared" si="54"/>
        <v>0</v>
      </c>
      <c r="AA86" s="31"/>
      <c r="AB86" s="31"/>
      <c r="AC86" s="35" t="str">
        <f t="shared" si="63"/>
        <v/>
      </c>
      <c r="AD86" s="35" t="str">
        <f t="shared" si="61"/>
        <v/>
      </c>
      <c r="AF86" s="7" t="str">
        <f t="shared" si="38"/>
        <v/>
      </c>
      <c r="AG86" s="7" t="str">
        <f t="shared" si="39"/>
        <v/>
      </c>
      <c r="AH86" s="7" t="str">
        <f t="shared" si="40"/>
        <v/>
      </c>
      <c r="AI86" s="7" t="str">
        <f t="shared" si="41"/>
        <v/>
      </c>
      <c r="AJ86" s="7" t="str">
        <f t="shared" si="55"/>
        <v/>
      </c>
      <c r="AK86" s="7" t="str">
        <f t="shared" si="56"/>
        <v/>
      </c>
      <c r="AL86" s="7" t="str">
        <f t="shared" si="42"/>
        <v/>
      </c>
      <c r="AM86" s="7" t="str">
        <f t="shared" si="43"/>
        <v/>
      </c>
      <c r="AN86" s="7" t="str">
        <f t="shared" si="44"/>
        <v/>
      </c>
      <c r="AO86" s="7" t="str">
        <f t="shared" si="45"/>
        <v/>
      </c>
      <c r="AP86" s="7" t="str">
        <f t="shared" si="46"/>
        <v/>
      </c>
      <c r="AQ86" s="2">
        <v>44958</v>
      </c>
      <c r="AR86" s="3" t="str">
        <f t="shared" si="35"/>
        <v>Feb-2023</v>
      </c>
      <c r="AS86" s="7">
        <v>42</v>
      </c>
      <c r="AT86" s="7">
        <f t="shared" si="33"/>
        <v>9</v>
      </c>
      <c r="AU86" s="7">
        <v>4</v>
      </c>
      <c r="AV86" s="8">
        <f t="shared" si="47"/>
        <v>0.1</v>
      </c>
      <c r="AY86" s="7">
        <f t="shared" si="36"/>
        <v>0</v>
      </c>
      <c r="AZ86" s="7">
        <f t="shared" si="32"/>
        <v>0</v>
      </c>
      <c r="BA86" s="7">
        <f t="shared" si="48"/>
        <v>0</v>
      </c>
      <c r="BD86" s="7">
        <f t="shared" si="34"/>
        <v>1000</v>
      </c>
      <c r="BF86" s="7">
        <f t="shared" si="57"/>
        <v>0</v>
      </c>
    </row>
    <row r="87" spans="2:58" ht="25.5" customHeight="1" x14ac:dyDescent="0.25">
      <c r="B87" s="34" t="str">
        <f t="shared" si="62"/>
        <v/>
      </c>
      <c r="C87" s="28" t="str">
        <f t="shared" si="58"/>
        <v/>
      </c>
      <c r="D87" s="34" t="str">
        <f t="shared" si="59"/>
        <v/>
      </c>
      <c r="E87" s="34" t="str">
        <f t="shared" si="49"/>
        <v/>
      </c>
      <c r="F87" s="34" t="str">
        <f t="shared" si="60"/>
        <v/>
      </c>
      <c r="G87" s="34" t="str">
        <f>IF(D87="","",IF(F87="YES",MROUND(ROUND(1.03*G86,0),100),IF(D87="TOTAL",SUM($G$15:G86),G86)))</f>
        <v/>
      </c>
      <c r="H87" s="34" t="str">
        <f>IF(D87="","",IF(D87="TOTAL",SUM($H$15:H86),(ROUND(G87*AK87/100,0))))</f>
        <v/>
      </c>
      <c r="I87" s="34" t="str">
        <f>IF(D87="","",IF(D87="TOTAL",SUM($I$15:I86),(ROUND(G87*AL87/100,0))))</f>
        <v/>
      </c>
      <c r="J87" s="75">
        <f t="shared" si="50"/>
        <v>0</v>
      </c>
      <c r="K87" s="75"/>
      <c r="L87" s="34" t="str">
        <f>IF(D87="","",IF(D87="TOTAL",SUM($L$15:L86),$P$4))</f>
        <v/>
      </c>
      <c r="M87" s="34" t="str">
        <f>IF(D87="","",IF(D87="TOTAL",SUM($M$15:M86),(ROUND(L87*AF87/100,0))))</f>
        <v/>
      </c>
      <c r="N87" s="34" t="str">
        <f>IF(D87="","",IF(D87="TOTAL",SUM($N$15:N86),(ROUND(L87*AG87/100,0))))</f>
        <v/>
      </c>
      <c r="O87" s="33">
        <f t="shared" si="51"/>
        <v>0</v>
      </c>
      <c r="P87" s="34" t="str">
        <f t="shared" si="37"/>
        <v/>
      </c>
      <c r="Q87" s="34" t="str">
        <f t="shared" si="37"/>
        <v/>
      </c>
      <c r="R87" s="34" t="str">
        <f t="shared" si="37"/>
        <v/>
      </c>
      <c r="S87" s="26"/>
      <c r="T87" s="33">
        <f t="shared" si="52"/>
        <v>0</v>
      </c>
      <c r="U87" s="62" t="str">
        <f>IF(D87="","",IF(D87="TOTAL",SUM($U$15:U86),IF($Z$5="REGULAR",BA87,AJ87+BF87)))</f>
        <v/>
      </c>
      <c r="V87" s="34" t="str">
        <f>IF(D87="","",IF(D87="TOTAL",SUM($V$15:V86),(ROUND(T87*AN87,0))))</f>
        <v/>
      </c>
      <c r="W87" s="26" t="str">
        <f>IF(D87="","",IF(E87="mar",$Z$2,IF(D87="TOTAL",SUM($W$15:W86),W86)))</f>
        <v/>
      </c>
      <c r="X87" s="33" t="str">
        <f>IF(D87="","",IF(D87="TOTAL",SUM($X$15:X86),(SUM(AH88:AI88))))</f>
        <v/>
      </c>
      <c r="Y87" s="33">
        <f t="shared" si="53"/>
        <v>0</v>
      </c>
      <c r="Z87" s="33">
        <f t="shared" si="54"/>
        <v>0</v>
      </c>
      <c r="AA87" s="31"/>
      <c r="AB87" s="31"/>
      <c r="AC87" s="35" t="str">
        <f t="shared" si="63"/>
        <v/>
      </c>
      <c r="AD87" s="35" t="str">
        <f t="shared" si="61"/>
        <v/>
      </c>
      <c r="AF87" s="7" t="str">
        <f t="shared" si="38"/>
        <v/>
      </c>
      <c r="AG87" s="7" t="str">
        <f t="shared" si="39"/>
        <v/>
      </c>
      <c r="AH87" s="7" t="str">
        <f t="shared" si="40"/>
        <v/>
      </c>
      <c r="AI87" s="7" t="str">
        <f t="shared" si="41"/>
        <v/>
      </c>
      <c r="AJ87" s="7" t="str">
        <f t="shared" si="55"/>
        <v/>
      </c>
      <c r="AK87" s="7" t="str">
        <f t="shared" si="56"/>
        <v/>
      </c>
      <c r="AL87" s="7" t="str">
        <f t="shared" si="42"/>
        <v/>
      </c>
      <c r="AM87" s="7" t="str">
        <f t="shared" si="43"/>
        <v/>
      </c>
      <c r="AN87" s="7" t="str">
        <f t="shared" si="44"/>
        <v/>
      </c>
      <c r="AO87" s="7" t="str">
        <f t="shared" si="45"/>
        <v/>
      </c>
      <c r="AP87" s="7" t="str">
        <f t="shared" si="46"/>
        <v/>
      </c>
      <c r="AQ87" s="2">
        <v>44986</v>
      </c>
      <c r="AR87" s="3" t="str">
        <f t="shared" si="35"/>
        <v>Mar-2023</v>
      </c>
      <c r="AS87" s="7">
        <v>42</v>
      </c>
      <c r="AT87" s="7">
        <f t="shared" si="33"/>
        <v>9</v>
      </c>
      <c r="AU87" s="7">
        <v>4</v>
      </c>
      <c r="AV87" s="8">
        <f t="shared" si="47"/>
        <v>0.1</v>
      </c>
      <c r="AY87" s="7">
        <f t="shared" si="36"/>
        <v>0</v>
      </c>
      <c r="AZ87" s="7">
        <f t="shared" si="32"/>
        <v>0</v>
      </c>
      <c r="BA87" s="7">
        <f t="shared" si="48"/>
        <v>0</v>
      </c>
      <c r="BD87" s="7">
        <f t="shared" si="34"/>
        <v>1000</v>
      </c>
      <c r="BF87" s="7">
        <f t="shared" si="57"/>
        <v>0</v>
      </c>
    </row>
    <row r="88" spans="2:58" ht="25.5" customHeight="1" x14ac:dyDescent="0.25">
      <c r="B88" s="34" t="str">
        <f t="shared" si="62"/>
        <v/>
      </c>
      <c r="C88" s="28" t="str">
        <f t="shared" si="58"/>
        <v/>
      </c>
      <c r="D88" s="34" t="str">
        <f t="shared" si="59"/>
        <v/>
      </c>
      <c r="E88" s="34" t="str">
        <f t="shared" si="49"/>
        <v/>
      </c>
      <c r="F88" s="34" t="str">
        <f t="shared" si="60"/>
        <v/>
      </c>
      <c r="G88" s="34" t="str">
        <f>IF(D88="","",IF(F88="YES",MROUND(ROUND(1.03*G87,0),100),IF(D88="TOTAL",SUM($G$15:G87),G87)))</f>
        <v/>
      </c>
      <c r="H88" s="34" t="str">
        <f>IF(D88="","",IF(D88="TOTAL",SUM($H$15:H87),(ROUND(G88*AK88/100,0))))</f>
        <v/>
      </c>
      <c r="I88" s="34" t="str">
        <f>IF(D88="","",IF(D88="TOTAL",SUM($I$15:I87),(ROUND(G88*AL88/100,0))))</f>
        <v/>
      </c>
      <c r="J88" s="75">
        <f t="shared" si="50"/>
        <v>0</v>
      </c>
      <c r="K88" s="75"/>
      <c r="L88" s="34" t="str">
        <f>IF(D88="","",IF(D88="TOTAL",SUM($L$15:L87),$P$4))</f>
        <v/>
      </c>
      <c r="M88" s="34" t="str">
        <f>IF(D88="","",IF(D88="TOTAL",SUM($M$15:M87),(ROUND(L88*AF88/100,0))))</f>
        <v/>
      </c>
      <c r="N88" s="34" t="str">
        <f>IF(D88="","",IF(D88="TOTAL",SUM($N$15:N87),(ROUND(L88*AG88/100,0))))</f>
        <v/>
      </c>
      <c r="O88" s="33">
        <f t="shared" si="51"/>
        <v>0</v>
      </c>
      <c r="P88" s="34" t="str">
        <f t="shared" si="37"/>
        <v/>
      </c>
      <c r="Q88" s="34" t="str">
        <f t="shared" si="37"/>
        <v/>
      </c>
      <c r="R88" s="34" t="str">
        <f t="shared" si="37"/>
        <v/>
      </c>
      <c r="S88" s="26"/>
      <c r="T88" s="33">
        <f t="shared" si="52"/>
        <v>0</v>
      </c>
      <c r="U88" s="62" t="str">
        <f>IF(D88="","",IF(D88="TOTAL",SUM($U$15:U87),IF($Z$5="REGULAR",BA88,AJ88+BF88)))</f>
        <v/>
      </c>
      <c r="V88" s="34" t="str">
        <f>IF(D88="","",IF(D88="TOTAL",SUM($V$15:V87),(ROUND(T88*AN88,0))))</f>
        <v/>
      </c>
      <c r="W88" s="26" t="str">
        <f>IF(D88="","",IF(E88="mar",$Z$2,IF(D88="TOTAL",SUM($W$15:W87),W87)))</f>
        <v/>
      </c>
      <c r="X88" s="33" t="str">
        <f>IF(D88="","",IF(D88="TOTAL",SUM($X$15:X87),(SUM(AH89:AI89))))</f>
        <v/>
      </c>
      <c r="Y88" s="33">
        <f t="shared" si="53"/>
        <v>0</v>
      </c>
      <c r="Z88" s="33">
        <f t="shared" si="54"/>
        <v>0</v>
      </c>
      <c r="AA88" s="31"/>
      <c r="AB88" s="31"/>
      <c r="AC88" s="35" t="str">
        <f t="shared" si="63"/>
        <v/>
      </c>
      <c r="AD88" s="35" t="str">
        <f t="shared" si="61"/>
        <v/>
      </c>
      <c r="AF88" s="7" t="str">
        <f t="shared" si="38"/>
        <v/>
      </c>
      <c r="AG88" s="7" t="str">
        <f t="shared" si="39"/>
        <v/>
      </c>
      <c r="AH88" s="7" t="str">
        <f t="shared" si="40"/>
        <v/>
      </c>
      <c r="AI88" s="7" t="str">
        <f t="shared" si="41"/>
        <v/>
      </c>
      <c r="AJ88" s="7" t="str">
        <f t="shared" si="55"/>
        <v/>
      </c>
      <c r="AK88" s="7" t="str">
        <f t="shared" si="56"/>
        <v/>
      </c>
      <c r="AL88" s="7" t="str">
        <f t="shared" si="42"/>
        <v/>
      </c>
      <c r="AM88" s="7" t="str">
        <f t="shared" si="43"/>
        <v/>
      </c>
      <c r="AN88" s="7" t="str">
        <f t="shared" si="44"/>
        <v/>
      </c>
      <c r="AO88" s="7" t="str">
        <f t="shared" si="45"/>
        <v/>
      </c>
      <c r="AP88" s="7" t="str">
        <f t="shared" si="46"/>
        <v/>
      </c>
      <c r="AQ88" s="2">
        <v>45017</v>
      </c>
      <c r="AR88" s="3" t="str">
        <f t="shared" si="35"/>
        <v>Apr-2023</v>
      </c>
      <c r="AS88" s="7">
        <v>42</v>
      </c>
      <c r="AT88" s="7">
        <f t="shared" si="33"/>
        <v>9</v>
      </c>
      <c r="AV88" s="8">
        <f t="shared" si="47"/>
        <v>0.1</v>
      </c>
      <c r="AY88" s="7">
        <f t="shared" si="36"/>
        <v>0</v>
      </c>
      <c r="AZ88" s="7">
        <f t="shared" si="32"/>
        <v>0</v>
      </c>
      <c r="BA88" s="7">
        <f t="shared" si="48"/>
        <v>0</v>
      </c>
      <c r="BD88" s="7">
        <f t="shared" si="34"/>
        <v>1000</v>
      </c>
      <c r="BF88" s="7">
        <f t="shared" si="57"/>
        <v>0</v>
      </c>
    </row>
    <row r="89" spans="2:58" ht="25.5" customHeight="1" x14ac:dyDescent="0.25">
      <c r="B89" s="34" t="str">
        <f t="shared" si="62"/>
        <v/>
      </c>
      <c r="C89" s="28" t="str">
        <f t="shared" si="58"/>
        <v/>
      </c>
      <c r="D89" s="34" t="str">
        <f t="shared" si="59"/>
        <v/>
      </c>
      <c r="E89" s="34" t="str">
        <f t="shared" si="49"/>
        <v/>
      </c>
      <c r="F89" s="34" t="str">
        <f t="shared" si="60"/>
        <v/>
      </c>
      <c r="G89" s="34" t="str">
        <f>IF(D89="","",IF(F89="YES",MROUND(ROUND(1.03*G88,0),100),IF(D89="TOTAL",SUM($G$15:G88),G88)))</f>
        <v/>
      </c>
      <c r="H89" s="34" t="str">
        <f>IF(D89="","",IF(D89="TOTAL",SUM($H$15:H88),(ROUND(G89*AK89/100,0))))</f>
        <v/>
      </c>
      <c r="I89" s="34" t="str">
        <f>IF(D89="","",IF(D89="TOTAL",SUM($I$15:I88),(ROUND(G89*AL89/100,0))))</f>
        <v/>
      </c>
      <c r="J89" s="75">
        <f t="shared" si="50"/>
        <v>0</v>
      </c>
      <c r="K89" s="75"/>
      <c r="L89" s="34" t="str">
        <f>IF(D89="","",IF(D89="TOTAL",SUM($L$15:L88),$P$4))</f>
        <v/>
      </c>
      <c r="M89" s="34" t="str">
        <f>IF(D89="","",IF(D89="TOTAL",SUM($M$15:M88),(ROUND(L89*AF89/100,0))))</f>
        <v/>
      </c>
      <c r="N89" s="34" t="str">
        <f>IF(D89="","",IF(D89="TOTAL",SUM($N$15:N88),(ROUND(L89*AG89/100,0))))</f>
        <v/>
      </c>
      <c r="O89" s="33">
        <f t="shared" si="51"/>
        <v>0</v>
      </c>
      <c r="P89" s="34" t="str">
        <f t="shared" si="37"/>
        <v/>
      </c>
      <c r="Q89" s="34" t="str">
        <f t="shared" si="37"/>
        <v/>
      </c>
      <c r="R89" s="34" t="str">
        <f t="shared" si="37"/>
        <v/>
      </c>
      <c r="S89" s="26"/>
      <c r="T89" s="33">
        <f t="shared" si="52"/>
        <v>0</v>
      </c>
      <c r="U89" s="62" t="str">
        <f>IF(D89="","",IF(D89="TOTAL",SUM($U$15:U88),IF($Z$5="REGULAR",BA89,AJ89+BF89)))</f>
        <v/>
      </c>
      <c r="V89" s="34" t="str">
        <f>IF(D89="","",IF(D89="TOTAL",SUM($V$15:V88),(ROUND(T89*AN89,0))))</f>
        <v/>
      </c>
      <c r="W89" s="26" t="str">
        <f>IF(D89="","",IF(E89="mar",$Z$2,IF(D89="TOTAL",SUM($W$15:W88),W88)))</f>
        <v/>
      </c>
      <c r="X89" s="33" t="str">
        <f>IF(D89="","",IF(D89="TOTAL",SUM($X$15:X88),(SUM(AH90:AI90))))</f>
        <v/>
      </c>
      <c r="Y89" s="33">
        <f t="shared" si="53"/>
        <v>0</v>
      </c>
      <c r="Z89" s="33">
        <f t="shared" si="54"/>
        <v>0</v>
      </c>
      <c r="AA89" s="31"/>
      <c r="AB89" s="31"/>
      <c r="AC89" s="35" t="str">
        <f t="shared" si="63"/>
        <v/>
      </c>
      <c r="AD89" s="35" t="str">
        <f t="shared" si="61"/>
        <v/>
      </c>
      <c r="AF89" s="7" t="str">
        <f t="shared" si="38"/>
        <v/>
      </c>
      <c r="AG89" s="7" t="str">
        <f t="shared" si="39"/>
        <v/>
      </c>
      <c r="AH89" s="7" t="str">
        <f t="shared" si="40"/>
        <v/>
      </c>
      <c r="AI89" s="7" t="str">
        <f t="shared" si="41"/>
        <v/>
      </c>
      <c r="AJ89" s="7" t="str">
        <f t="shared" si="55"/>
        <v/>
      </c>
      <c r="AK89" s="7" t="str">
        <f t="shared" si="56"/>
        <v/>
      </c>
      <c r="AL89" s="7" t="str">
        <f t="shared" si="42"/>
        <v/>
      </c>
      <c r="AM89" s="7" t="str">
        <f t="shared" si="43"/>
        <v/>
      </c>
      <c r="AN89" s="7" t="str">
        <f t="shared" si="44"/>
        <v/>
      </c>
      <c r="AO89" s="7" t="str">
        <f t="shared" si="45"/>
        <v/>
      </c>
      <c r="AP89" s="7" t="str">
        <f t="shared" si="46"/>
        <v/>
      </c>
      <c r="AQ89" s="2">
        <v>45047</v>
      </c>
      <c r="AR89" s="3" t="str">
        <f t="shared" si="35"/>
        <v>May-2023</v>
      </c>
      <c r="AS89" s="7">
        <v>42</v>
      </c>
      <c r="AT89" s="7">
        <f t="shared" si="33"/>
        <v>9</v>
      </c>
      <c r="AV89" s="8">
        <f t="shared" si="47"/>
        <v>0.1</v>
      </c>
      <c r="AY89" s="7">
        <f t="shared" si="36"/>
        <v>0</v>
      </c>
      <c r="AZ89" s="7">
        <f t="shared" si="32"/>
        <v>0</v>
      </c>
      <c r="BA89" s="7">
        <f t="shared" si="48"/>
        <v>0</v>
      </c>
      <c r="BD89" s="7">
        <f t="shared" si="34"/>
        <v>1000</v>
      </c>
      <c r="BF89" s="7">
        <f t="shared" si="57"/>
        <v>0</v>
      </c>
    </row>
    <row r="90" spans="2:58" ht="25.5" customHeight="1" x14ac:dyDescent="0.25">
      <c r="B90" s="34" t="str">
        <f t="shared" si="62"/>
        <v/>
      </c>
      <c r="C90" s="28" t="str">
        <f t="shared" si="58"/>
        <v/>
      </c>
      <c r="D90" s="34" t="str">
        <f t="shared" si="59"/>
        <v/>
      </c>
      <c r="E90" s="34" t="str">
        <f t="shared" si="49"/>
        <v/>
      </c>
      <c r="F90" s="34" t="str">
        <f t="shared" si="60"/>
        <v/>
      </c>
      <c r="G90" s="34" t="str">
        <f>IF(D90="","",IF(F90="YES",MROUND(ROUND(1.03*G89,0),100),IF(D90="TOTAL",SUM($G$15:G89),G89)))</f>
        <v/>
      </c>
      <c r="H90" s="34" t="str">
        <f>IF(D90="","",IF(D90="TOTAL",SUM($H$15:H89),(ROUND(G90*AK90/100,0))))</f>
        <v/>
      </c>
      <c r="I90" s="34" t="str">
        <f>IF(D90="","",IF(D90="TOTAL",SUM($I$15:I89),(ROUND(G90*AL90/100,0))))</f>
        <v/>
      </c>
      <c r="J90" s="75">
        <f t="shared" si="50"/>
        <v>0</v>
      </c>
      <c r="K90" s="75"/>
      <c r="L90" s="34" t="str">
        <f>IF(D90="","",IF(D90="TOTAL",SUM($L$15:L89),$P$4))</f>
        <v/>
      </c>
      <c r="M90" s="34" t="str">
        <f>IF(D90="","",IF(D90="TOTAL",SUM($M$15:M89),(ROUND(L90*AF90/100,0))))</f>
        <v/>
      </c>
      <c r="N90" s="34" t="str">
        <f>IF(D90="","",IF(D90="TOTAL",SUM($N$15:N89),(ROUND(L90*AG90/100,0))))</f>
        <v/>
      </c>
      <c r="O90" s="33">
        <f t="shared" si="51"/>
        <v>0</v>
      </c>
      <c r="P90" s="34" t="str">
        <f t="shared" si="37"/>
        <v/>
      </c>
      <c r="Q90" s="34" t="str">
        <f t="shared" si="37"/>
        <v/>
      </c>
      <c r="R90" s="34" t="str">
        <f t="shared" si="37"/>
        <v/>
      </c>
      <c r="S90" s="26"/>
      <c r="T90" s="33">
        <f t="shared" si="52"/>
        <v>0</v>
      </c>
      <c r="U90" s="62" t="str">
        <f>IF(D90="","",IF(D90="TOTAL",SUM($U$15:U89),IF($Z$5="REGULAR",BA90,AJ90+BF90)))</f>
        <v/>
      </c>
      <c r="V90" s="34" t="str">
        <f>IF(D90="","",IF(D90="TOTAL",SUM($V$15:V89),(ROUND(T90*AN90,0))))</f>
        <v/>
      </c>
      <c r="W90" s="26" t="str">
        <f>IF(D90="","",IF(E90="mar",$Z$2,IF(D90="TOTAL",SUM($W$15:W89),W89)))</f>
        <v/>
      </c>
      <c r="X90" s="33" t="str">
        <f>IF(D90="","",IF(D90="TOTAL",SUM($X$15:X89),(SUM(AH91:AI91))))</f>
        <v/>
      </c>
      <c r="Y90" s="33">
        <f t="shared" si="53"/>
        <v>0</v>
      </c>
      <c r="Z90" s="33">
        <f t="shared" si="54"/>
        <v>0</v>
      </c>
      <c r="AA90" s="31"/>
      <c r="AB90" s="31"/>
      <c r="AC90" s="35" t="str">
        <f t="shared" si="63"/>
        <v/>
      </c>
      <c r="AD90" s="35" t="str">
        <f t="shared" si="61"/>
        <v/>
      </c>
      <c r="AF90" s="7" t="str">
        <f t="shared" si="38"/>
        <v/>
      </c>
      <c r="AG90" s="7" t="str">
        <f t="shared" si="39"/>
        <v/>
      </c>
      <c r="AH90" s="7" t="str">
        <f t="shared" si="40"/>
        <v/>
      </c>
      <c r="AI90" s="7" t="str">
        <f t="shared" si="41"/>
        <v/>
      </c>
      <c r="AJ90" s="7" t="str">
        <f t="shared" si="55"/>
        <v/>
      </c>
      <c r="AK90" s="7" t="str">
        <f t="shared" si="56"/>
        <v/>
      </c>
      <c r="AL90" s="7" t="str">
        <f t="shared" si="42"/>
        <v/>
      </c>
      <c r="AM90" s="7" t="str">
        <f t="shared" si="43"/>
        <v/>
      </c>
      <c r="AN90" s="7" t="str">
        <f t="shared" si="44"/>
        <v/>
      </c>
      <c r="AO90" s="7" t="str">
        <f t="shared" si="45"/>
        <v/>
      </c>
      <c r="AP90" s="7" t="str">
        <f t="shared" si="46"/>
        <v/>
      </c>
      <c r="AQ90" s="2">
        <v>45078</v>
      </c>
      <c r="AR90" s="3" t="str">
        <f t="shared" si="35"/>
        <v>Jun-2023</v>
      </c>
      <c r="AS90" s="7">
        <v>42</v>
      </c>
      <c r="AT90" s="7">
        <f t="shared" si="33"/>
        <v>9</v>
      </c>
      <c r="AV90" s="8">
        <f t="shared" si="47"/>
        <v>0.1</v>
      </c>
      <c r="AY90" s="7">
        <f t="shared" si="36"/>
        <v>0</v>
      </c>
      <c r="AZ90" s="7">
        <f t="shared" si="32"/>
        <v>0</v>
      </c>
      <c r="BA90" s="7">
        <f t="shared" si="48"/>
        <v>0</v>
      </c>
      <c r="BD90" s="7">
        <f t="shared" si="34"/>
        <v>1000</v>
      </c>
      <c r="BF90" s="7">
        <f t="shared" si="57"/>
        <v>0</v>
      </c>
    </row>
    <row r="91" spans="2:58" ht="25.5" customHeight="1" x14ac:dyDescent="0.25">
      <c r="B91" s="34" t="str">
        <f t="shared" si="62"/>
        <v/>
      </c>
      <c r="C91" s="28" t="str">
        <f t="shared" si="58"/>
        <v/>
      </c>
      <c r="D91" s="34" t="str">
        <f t="shared" si="59"/>
        <v/>
      </c>
      <c r="E91" s="34" t="str">
        <f t="shared" si="49"/>
        <v/>
      </c>
      <c r="F91" s="34" t="str">
        <f t="shared" si="60"/>
        <v/>
      </c>
      <c r="G91" s="34" t="str">
        <f>IF(D91="","",IF(F91="YES",MROUND(ROUND(1.03*G90,0),100),IF(D91="TOTAL",SUM($G$15:G90),G90)))</f>
        <v/>
      </c>
      <c r="H91" s="34" t="str">
        <f>IF(D91="","",IF(D91="TOTAL",SUM($H$15:H90),(ROUND(G91*AK91/100,0))))</f>
        <v/>
      </c>
      <c r="I91" s="34" t="str">
        <f>IF(D91="","",IF(D91="TOTAL",SUM($I$15:I90),(ROUND(G91*AL91/100,0))))</f>
        <v/>
      </c>
      <c r="J91" s="75">
        <f t="shared" si="50"/>
        <v>0</v>
      </c>
      <c r="K91" s="75"/>
      <c r="L91" s="34" t="str">
        <f>IF(D91="","",IF(D91="TOTAL",SUM($L$15:L90),$P$4))</f>
        <v/>
      </c>
      <c r="M91" s="34" t="str">
        <f>IF(D91="","",IF(D91="TOTAL",SUM($M$15:M90),(ROUND(L91*AF91/100,0))))</f>
        <v/>
      </c>
      <c r="N91" s="34" t="str">
        <f>IF(D91="","",IF(D91="TOTAL",SUM($N$15:N90),(ROUND(L91*AG91/100,0))))</f>
        <v/>
      </c>
      <c r="O91" s="33">
        <f t="shared" si="51"/>
        <v>0</v>
      </c>
      <c r="P91" s="34" t="str">
        <f t="shared" si="37"/>
        <v/>
      </c>
      <c r="Q91" s="34" t="str">
        <f t="shared" si="37"/>
        <v/>
      </c>
      <c r="R91" s="34" t="str">
        <f t="shared" si="37"/>
        <v/>
      </c>
      <c r="S91" s="26"/>
      <c r="T91" s="33">
        <f t="shared" si="52"/>
        <v>0</v>
      </c>
      <c r="U91" s="62" t="str">
        <f>IF(D91="","",IF(D91="TOTAL",SUM($U$15:U90),IF($Z$5="REGULAR",BA91,AJ91+BF91)))</f>
        <v/>
      </c>
      <c r="V91" s="34" t="str">
        <f>IF(D91="","",IF(D91="TOTAL",SUM($V$15:V90),(ROUND(T91*AN91,0))))</f>
        <v/>
      </c>
      <c r="W91" s="26" t="str">
        <f>IF(D91="","",IF(E91="mar",$Z$2,IF(D91="TOTAL",SUM($W$15:W90),W90)))</f>
        <v/>
      </c>
      <c r="X91" s="33" t="str">
        <f>IF(D91="","",IF(D91="TOTAL",SUM($X$15:X90),(SUM(AH92:AI92))))</f>
        <v/>
      </c>
      <c r="Y91" s="33">
        <f t="shared" si="53"/>
        <v>0</v>
      </c>
      <c r="Z91" s="33">
        <f t="shared" si="54"/>
        <v>0</v>
      </c>
      <c r="AA91" s="31"/>
      <c r="AB91" s="31"/>
      <c r="AC91" s="35" t="str">
        <f t="shared" si="63"/>
        <v/>
      </c>
      <c r="AD91" s="35" t="str">
        <f t="shared" si="61"/>
        <v/>
      </c>
      <c r="AF91" s="7" t="str">
        <f t="shared" si="38"/>
        <v/>
      </c>
      <c r="AG91" s="7" t="str">
        <f t="shared" si="39"/>
        <v/>
      </c>
      <c r="AH91" s="7" t="str">
        <f t="shared" si="40"/>
        <v/>
      </c>
      <c r="AI91" s="7" t="str">
        <f t="shared" si="41"/>
        <v/>
      </c>
      <c r="AJ91" s="7" t="str">
        <f t="shared" si="55"/>
        <v/>
      </c>
      <c r="AK91" s="7" t="str">
        <f t="shared" si="56"/>
        <v/>
      </c>
      <c r="AL91" s="7" t="str">
        <f t="shared" si="42"/>
        <v/>
      </c>
      <c r="AM91" s="7" t="str">
        <f t="shared" si="43"/>
        <v/>
      </c>
      <c r="AN91" s="7" t="str">
        <f t="shared" si="44"/>
        <v/>
      </c>
      <c r="AO91" s="7" t="str">
        <f t="shared" si="45"/>
        <v/>
      </c>
      <c r="AP91" s="7" t="str">
        <f t="shared" si="46"/>
        <v/>
      </c>
      <c r="AQ91" s="2">
        <v>45108</v>
      </c>
      <c r="AR91" s="3" t="str">
        <f t="shared" si="35"/>
        <v>Jul-2023</v>
      </c>
      <c r="AS91" s="7">
        <v>46</v>
      </c>
      <c r="AT91" s="7">
        <f t="shared" si="33"/>
        <v>9</v>
      </c>
      <c r="AU91" s="7">
        <v>4</v>
      </c>
      <c r="AV91" s="8">
        <f t="shared" si="47"/>
        <v>0.1</v>
      </c>
      <c r="AY91" s="7">
        <f t="shared" si="36"/>
        <v>0</v>
      </c>
      <c r="AZ91" s="7">
        <f t="shared" si="32"/>
        <v>0</v>
      </c>
      <c r="BA91" s="7">
        <f t="shared" si="48"/>
        <v>0</v>
      </c>
      <c r="BD91" s="7">
        <f t="shared" si="34"/>
        <v>1000</v>
      </c>
      <c r="BF91" s="7">
        <f t="shared" si="57"/>
        <v>0</v>
      </c>
    </row>
    <row r="92" spans="2:58" ht="25.5" customHeight="1" x14ac:dyDescent="0.25">
      <c r="B92" s="34" t="str">
        <f t="shared" si="62"/>
        <v/>
      </c>
      <c r="C92" s="28" t="str">
        <f t="shared" si="58"/>
        <v/>
      </c>
      <c r="D92" s="34" t="str">
        <f t="shared" si="59"/>
        <v/>
      </c>
      <c r="E92" s="34" t="str">
        <f t="shared" si="49"/>
        <v/>
      </c>
      <c r="F92" s="34" t="str">
        <f t="shared" si="60"/>
        <v/>
      </c>
      <c r="G92" s="34" t="str">
        <f>IF(D92="","",IF(F92="YES",MROUND(ROUND(1.03*G91,0),100),IF(D92="TOTAL",SUM($G$15:G91),G91)))</f>
        <v/>
      </c>
      <c r="H92" s="34" t="str">
        <f>IF(D92="","",IF(D92="TOTAL",SUM($H$15:H91),(ROUND(G92*AK92/100,0))))</f>
        <v/>
      </c>
      <c r="I92" s="34" t="str">
        <f>IF(D92="","",IF(D92="TOTAL",SUM($I$15:I91),(ROUND(G92*AL92/100,0))))</f>
        <v/>
      </c>
      <c r="J92" s="75">
        <f t="shared" si="50"/>
        <v>0</v>
      </c>
      <c r="K92" s="75"/>
      <c r="L92" s="34" t="str">
        <f>IF(D92="","",IF(D92="TOTAL",SUM($L$15:L91),$P$4))</f>
        <v/>
      </c>
      <c r="M92" s="34" t="str">
        <f>IF(D92="","",IF(D92="TOTAL",SUM($M$15:M91),(ROUND(L92*AF92/100,0))))</f>
        <v/>
      </c>
      <c r="N92" s="34" t="str">
        <f>IF(D92="","",IF(D92="TOTAL",SUM($N$15:N91),(ROUND(L92*AG92/100,0))))</f>
        <v/>
      </c>
      <c r="O92" s="33">
        <f t="shared" si="51"/>
        <v>0</v>
      </c>
      <c r="P92" s="34" t="str">
        <f t="shared" si="37"/>
        <v/>
      </c>
      <c r="Q92" s="34" t="str">
        <f t="shared" si="37"/>
        <v/>
      </c>
      <c r="R92" s="34" t="str">
        <f t="shared" si="37"/>
        <v/>
      </c>
      <c r="S92" s="26"/>
      <c r="T92" s="33">
        <f t="shared" si="52"/>
        <v>0</v>
      </c>
      <c r="U92" s="62" t="str">
        <f>IF(D92="","",IF(D92="TOTAL",SUM($U$15:U91),IF($Z$5="REGULAR",BA92,AJ92+BF92)))</f>
        <v/>
      </c>
      <c r="V92" s="34" t="str">
        <f>IF(D92="","",IF(D92="TOTAL",SUM($V$15:V91),(ROUND(T92*AN92,0))))</f>
        <v/>
      </c>
      <c r="W92" s="26" t="str">
        <f>IF(D92="","",IF(E92="mar",$Z$2,IF(D92="TOTAL",SUM($W$15:W91),W91)))</f>
        <v/>
      </c>
      <c r="X92" s="33" t="str">
        <f>IF(D92="","",IF(D92="TOTAL",SUM($X$15:X91),(SUM(AH93:AI93))))</f>
        <v/>
      </c>
      <c r="Y92" s="33">
        <f t="shared" si="53"/>
        <v>0</v>
      </c>
      <c r="Z92" s="33">
        <f t="shared" si="54"/>
        <v>0</v>
      </c>
      <c r="AA92" s="31"/>
      <c r="AB92" s="31"/>
      <c r="AC92" s="35" t="str">
        <f t="shared" si="63"/>
        <v/>
      </c>
      <c r="AD92" s="35" t="str">
        <f t="shared" si="61"/>
        <v/>
      </c>
      <c r="AF92" s="7" t="str">
        <f t="shared" si="38"/>
        <v/>
      </c>
      <c r="AG92" s="7" t="str">
        <f t="shared" si="39"/>
        <v/>
      </c>
      <c r="AH92" s="7" t="str">
        <f t="shared" si="40"/>
        <v/>
      </c>
      <c r="AI92" s="7" t="str">
        <f t="shared" si="41"/>
        <v/>
      </c>
      <c r="AJ92" s="7" t="str">
        <f t="shared" si="55"/>
        <v/>
      </c>
      <c r="AK92" s="7" t="str">
        <f t="shared" si="56"/>
        <v/>
      </c>
      <c r="AL92" s="7" t="str">
        <f t="shared" si="42"/>
        <v/>
      </c>
      <c r="AM92" s="7" t="str">
        <f t="shared" si="43"/>
        <v/>
      </c>
      <c r="AN92" s="7" t="str">
        <f t="shared" si="44"/>
        <v/>
      </c>
      <c r="AO92" s="7" t="str">
        <f t="shared" si="45"/>
        <v/>
      </c>
      <c r="AP92" s="7" t="str">
        <f t="shared" si="46"/>
        <v/>
      </c>
      <c r="AQ92" s="2">
        <v>45139</v>
      </c>
      <c r="AR92" s="3" t="str">
        <f t="shared" si="35"/>
        <v>Aug-2023</v>
      </c>
      <c r="AS92" s="7">
        <v>46</v>
      </c>
      <c r="AT92" s="7">
        <f t="shared" si="33"/>
        <v>9</v>
      </c>
      <c r="AU92" s="7">
        <v>4</v>
      </c>
      <c r="AV92" s="8">
        <f t="shared" si="47"/>
        <v>0.1</v>
      </c>
      <c r="AY92" s="7">
        <f t="shared" si="36"/>
        <v>0</v>
      </c>
      <c r="AZ92" s="7">
        <f t="shared" si="32"/>
        <v>0</v>
      </c>
      <c r="BA92" s="7">
        <f t="shared" si="48"/>
        <v>0</v>
      </c>
      <c r="BD92" s="7">
        <f t="shared" si="34"/>
        <v>1000</v>
      </c>
      <c r="BF92" s="7">
        <f t="shared" si="57"/>
        <v>0</v>
      </c>
    </row>
    <row r="93" spans="2:58" ht="25.5" customHeight="1" x14ac:dyDescent="0.25">
      <c r="B93" s="34" t="str">
        <f t="shared" si="62"/>
        <v/>
      </c>
      <c r="C93" s="28" t="str">
        <f t="shared" si="58"/>
        <v/>
      </c>
      <c r="D93" s="34" t="str">
        <f t="shared" si="59"/>
        <v/>
      </c>
      <c r="E93" s="34" t="str">
        <f t="shared" si="49"/>
        <v/>
      </c>
      <c r="F93" s="34" t="str">
        <f t="shared" si="60"/>
        <v/>
      </c>
      <c r="G93" s="34" t="str">
        <f>IF(D93="","",IF(F93="YES",MROUND(ROUND(1.03*G92,0),100),IF(D93="TOTAL",SUM($G$15:G92),G92)))</f>
        <v/>
      </c>
      <c r="H93" s="34" t="str">
        <f>IF(D93="","",IF(D93="TOTAL",SUM($H$15:H92),(ROUND(G93*AK93/100,0))))</f>
        <v/>
      </c>
      <c r="I93" s="34" t="str">
        <f>IF(D93="","",IF(D93="TOTAL",SUM($I$15:I92),(ROUND(G93*AL93/100,0))))</f>
        <v/>
      </c>
      <c r="J93" s="75">
        <f t="shared" si="50"/>
        <v>0</v>
      </c>
      <c r="K93" s="75"/>
      <c r="L93" s="34" t="str">
        <f>IF(D93="","",IF(D93="TOTAL",SUM($L$15:L92),$P$4))</f>
        <v/>
      </c>
      <c r="M93" s="34" t="str">
        <f>IF(D93="","",IF(D93="TOTAL",SUM($M$15:M92),(ROUND(L93*AF93/100,0))))</f>
        <v/>
      </c>
      <c r="N93" s="34" t="str">
        <f>IF(D93="","",IF(D93="TOTAL",SUM($N$15:N92),(ROUND(L93*AG93/100,0))))</f>
        <v/>
      </c>
      <c r="O93" s="33">
        <f t="shared" si="51"/>
        <v>0</v>
      </c>
      <c r="P93" s="34" t="str">
        <f t="shared" si="37"/>
        <v/>
      </c>
      <c r="Q93" s="34" t="str">
        <f t="shared" si="37"/>
        <v/>
      </c>
      <c r="R93" s="34" t="str">
        <f t="shared" si="37"/>
        <v/>
      </c>
      <c r="S93" s="26"/>
      <c r="T93" s="33">
        <f t="shared" si="52"/>
        <v>0</v>
      </c>
      <c r="U93" s="62" t="str">
        <f>IF(D93="","",IF(D93="TOTAL",SUM($U$15:U92),IF($Z$5="REGULAR",BA93,AJ93+BF93)))</f>
        <v/>
      </c>
      <c r="V93" s="34" t="str">
        <f>IF(D93="","",IF(D93="TOTAL",SUM($V$15:V92),(ROUND(T93*AN93,0))))</f>
        <v/>
      </c>
      <c r="W93" s="26" t="str">
        <f>IF(D93="","",IF(E93="mar",$Z$2,IF(D93="TOTAL",SUM($W$15:W92),W92)))</f>
        <v/>
      </c>
      <c r="X93" s="33" t="str">
        <f>IF(D93="","",IF(D93="TOTAL",SUM($X$15:X92),(SUM(AH94:AI94))))</f>
        <v/>
      </c>
      <c r="Y93" s="33">
        <f t="shared" si="53"/>
        <v>0</v>
      </c>
      <c r="Z93" s="33">
        <f t="shared" si="54"/>
        <v>0</v>
      </c>
      <c r="AA93" s="31"/>
      <c r="AB93" s="31"/>
      <c r="AC93" s="35" t="str">
        <f t="shared" si="63"/>
        <v/>
      </c>
      <c r="AD93" s="35" t="str">
        <f t="shared" si="61"/>
        <v/>
      </c>
      <c r="AF93" s="7" t="str">
        <f t="shared" si="38"/>
        <v/>
      </c>
      <c r="AG93" s="7" t="str">
        <f t="shared" si="39"/>
        <v/>
      </c>
      <c r="AH93" s="7" t="str">
        <f t="shared" si="40"/>
        <v/>
      </c>
      <c r="AI93" s="7" t="str">
        <f t="shared" si="41"/>
        <v/>
      </c>
      <c r="AJ93" s="7" t="str">
        <f t="shared" si="55"/>
        <v/>
      </c>
      <c r="AK93" s="7" t="str">
        <f t="shared" si="56"/>
        <v/>
      </c>
      <c r="AL93" s="7" t="str">
        <f t="shared" si="42"/>
        <v/>
      </c>
      <c r="AM93" s="7" t="str">
        <f t="shared" si="43"/>
        <v/>
      </c>
      <c r="AN93" s="7" t="str">
        <f t="shared" si="44"/>
        <v/>
      </c>
      <c r="AO93" s="7" t="str">
        <f t="shared" si="45"/>
        <v/>
      </c>
      <c r="AP93" s="7" t="str">
        <f t="shared" si="46"/>
        <v/>
      </c>
      <c r="AQ93" s="2">
        <v>45170</v>
      </c>
      <c r="AR93" s="3" t="str">
        <f t="shared" si="35"/>
        <v>Sep-2023</v>
      </c>
      <c r="AS93" s="7">
        <v>46</v>
      </c>
      <c r="AT93" s="7">
        <f t="shared" si="33"/>
        <v>9</v>
      </c>
      <c r="AU93" s="7">
        <v>4</v>
      </c>
      <c r="AV93" s="8">
        <f t="shared" si="47"/>
        <v>0.1</v>
      </c>
      <c r="AY93" s="7">
        <f t="shared" si="36"/>
        <v>0</v>
      </c>
      <c r="AZ93" s="7">
        <f t="shared" si="32"/>
        <v>0</v>
      </c>
      <c r="BA93" s="7">
        <f t="shared" si="48"/>
        <v>0</v>
      </c>
      <c r="BD93" s="7">
        <f t="shared" si="34"/>
        <v>1000</v>
      </c>
      <c r="BF93" s="7">
        <f t="shared" si="57"/>
        <v>0</v>
      </c>
    </row>
    <row r="94" spans="2:58" ht="25.5" customHeight="1" x14ac:dyDescent="0.25">
      <c r="B94" s="34" t="str">
        <f t="shared" si="62"/>
        <v/>
      </c>
      <c r="C94" s="28" t="str">
        <f t="shared" si="58"/>
        <v/>
      </c>
      <c r="D94" s="34" t="str">
        <f t="shared" si="59"/>
        <v/>
      </c>
      <c r="E94" s="34" t="str">
        <f t="shared" si="49"/>
        <v/>
      </c>
      <c r="F94" s="34" t="str">
        <f t="shared" si="60"/>
        <v/>
      </c>
      <c r="G94" s="34" t="str">
        <f>IF(D94="","",IF(F94="YES",MROUND(ROUND(1.03*G93,0),100),IF(D94="TOTAL",SUM($G$15:G93),G93)))</f>
        <v/>
      </c>
      <c r="H94" s="34" t="str">
        <f>IF(D94="","",IF(D94="TOTAL",SUM($H$15:H93),(ROUND(G94*AK94/100,0))))</f>
        <v/>
      </c>
      <c r="I94" s="34" t="str">
        <f>IF(D94="","",IF(D94="TOTAL",SUM($I$15:I93),(ROUND(G94*AL94/100,0))))</f>
        <v/>
      </c>
      <c r="J94" s="75">
        <f t="shared" si="50"/>
        <v>0</v>
      </c>
      <c r="K94" s="75"/>
      <c r="L94" s="34" t="str">
        <f>IF(D94="","",IF(D94="TOTAL",SUM($L$15:L93),$P$4))</f>
        <v/>
      </c>
      <c r="M94" s="34" t="str">
        <f>IF(D94="","",IF(D94="TOTAL",SUM($M$15:M93),(ROUND(L94*AF94/100,0))))</f>
        <v/>
      </c>
      <c r="N94" s="34" t="str">
        <f>IF(D94="","",IF(D94="TOTAL",SUM($N$15:N93),(ROUND(L94*AG94/100,0))))</f>
        <v/>
      </c>
      <c r="O94" s="33">
        <f t="shared" si="51"/>
        <v>0</v>
      </c>
      <c r="P94" s="34" t="str">
        <f t="shared" si="37"/>
        <v/>
      </c>
      <c r="Q94" s="34" t="str">
        <f t="shared" si="37"/>
        <v/>
      </c>
      <c r="R94" s="34" t="str">
        <f t="shared" si="37"/>
        <v/>
      </c>
      <c r="S94" s="26"/>
      <c r="T94" s="33">
        <f t="shared" si="52"/>
        <v>0</v>
      </c>
      <c r="U94" s="62" t="str">
        <f>IF(D94="","",IF(D94="TOTAL",SUM($U$15:U93),IF($Z$5="REGULAR",BA94,AJ94+BF94)))</f>
        <v/>
      </c>
      <c r="V94" s="34" t="str">
        <f>IF(D94="","",IF(D94="TOTAL",SUM($V$15:V93),(ROUND(T94*AN94,0))))</f>
        <v/>
      </c>
      <c r="W94" s="26" t="str">
        <f>IF(D94="","",IF(E94="mar",$Z$2,IF(D94="TOTAL",SUM($W$15:W93),W93)))</f>
        <v/>
      </c>
      <c r="X94" s="33" t="str">
        <f>IF(D94="","",IF(D94="TOTAL",SUM($X$15:X93),(SUM(AH95:AI95))))</f>
        <v/>
      </c>
      <c r="Y94" s="33">
        <f t="shared" si="53"/>
        <v>0</v>
      </c>
      <c r="Z94" s="33">
        <f t="shared" si="54"/>
        <v>0</v>
      </c>
      <c r="AA94" s="31"/>
      <c r="AB94" s="31"/>
      <c r="AC94" s="35" t="str">
        <f t="shared" si="63"/>
        <v/>
      </c>
      <c r="AD94" s="35" t="str">
        <f t="shared" si="61"/>
        <v/>
      </c>
      <c r="AF94" s="7" t="str">
        <f t="shared" si="38"/>
        <v/>
      </c>
      <c r="AG94" s="7" t="str">
        <f t="shared" si="39"/>
        <v/>
      </c>
      <c r="AH94" s="7" t="str">
        <f t="shared" si="40"/>
        <v/>
      </c>
      <c r="AI94" s="7" t="str">
        <f t="shared" si="41"/>
        <v/>
      </c>
      <c r="AJ94" s="7" t="str">
        <f t="shared" si="55"/>
        <v/>
      </c>
      <c r="AK94" s="7" t="str">
        <f t="shared" si="56"/>
        <v/>
      </c>
      <c r="AL94" s="7" t="str">
        <f t="shared" si="42"/>
        <v/>
      </c>
      <c r="AM94" s="7" t="str">
        <f t="shared" si="43"/>
        <v/>
      </c>
      <c r="AN94" s="7" t="str">
        <f t="shared" si="44"/>
        <v/>
      </c>
      <c r="AO94" s="7" t="str">
        <f t="shared" si="45"/>
        <v/>
      </c>
      <c r="AP94" s="7" t="str">
        <f t="shared" si="46"/>
        <v/>
      </c>
      <c r="AQ94" s="2">
        <v>45200</v>
      </c>
      <c r="AR94" s="3" t="str">
        <f t="shared" si="35"/>
        <v>Oct-2023</v>
      </c>
      <c r="AS94" s="7">
        <v>46</v>
      </c>
      <c r="AT94" s="7">
        <f t="shared" si="33"/>
        <v>9</v>
      </c>
      <c r="AU94" s="7">
        <v>4</v>
      </c>
      <c r="AV94" s="8">
        <f t="shared" si="47"/>
        <v>0.1</v>
      </c>
      <c r="AY94" s="7">
        <f t="shared" si="36"/>
        <v>0</v>
      </c>
      <c r="AZ94" s="7">
        <f t="shared" si="32"/>
        <v>0</v>
      </c>
      <c r="BA94" s="7">
        <f t="shared" si="48"/>
        <v>0</v>
      </c>
      <c r="BD94" s="7">
        <f t="shared" si="34"/>
        <v>1000</v>
      </c>
      <c r="BF94" s="7">
        <f t="shared" si="57"/>
        <v>0</v>
      </c>
    </row>
    <row r="95" spans="2:58" ht="25.5" customHeight="1" x14ac:dyDescent="0.25">
      <c r="B95" s="34" t="str">
        <f t="shared" si="62"/>
        <v/>
      </c>
      <c r="C95" s="28" t="str">
        <f t="shared" si="58"/>
        <v/>
      </c>
      <c r="D95" s="34" t="str">
        <f t="shared" si="59"/>
        <v/>
      </c>
      <c r="E95" s="34" t="str">
        <f t="shared" si="49"/>
        <v/>
      </c>
      <c r="F95" s="34" t="str">
        <f t="shared" si="60"/>
        <v/>
      </c>
      <c r="G95" s="34" t="str">
        <f>IF(D95="","",IF(F95="YES",MROUND(ROUND(1.03*G94,0),100),IF(D95="TOTAL",SUM($G$15:G94),G94)))</f>
        <v/>
      </c>
      <c r="H95" s="34" t="str">
        <f>IF(D95="","",IF(D95="TOTAL",SUM($H$15:H94),(ROUND(G95*AK95/100,0))))</f>
        <v/>
      </c>
      <c r="I95" s="34" t="str">
        <f>IF(D95="","",IF(D95="TOTAL",SUM($I$15:I94),(ROUND(G95*AL95/100,0))))</f>
        <v/>
      </c>
      <c r="J95" s="75">
        <f t="shared" si="50"/>
        <v>0</v>
      </c>
      <c r="K95" s="75"/>
      <c r="L95" s="34" t="str">
        <f>IF(D95="","",IF(D95="TOTAL",SUM($L$15:L94),$P$4))</f>
        <v/>
      </c>
      <c r="M95" s="34" t="str">
        <f>IF(D95="","",IF(D95="TOTAL",SUM($M$15:M94),(ROUND(L95*AF95/100,0))))</f>
        <v/>
      </c>
      <c r="N95" s="34" t="str">
        <f>IF(D95="","",IF(D95="TOTAL",SUM($N$15:N94),(ROUND(L95*AG95/100,0))))</f>
        <v/>
      </c>
      <c r="O95" s="33">
        <f t="shared" si="51"/>
        <v>0</v>
      </c>
      <c r="P95" s="34" t="str">
        <f t="shared" si="37"/>
        <v/>
      </c>
      <c r="Q95" s="34" t="str">
        <f t="shared" si="37"/>
        <v/>
      </c>
      <c r="R95" s="34" t="str">
        <f t="shared" si="37"/>
        <v/>
      </c>
      <c r="S95" s="26"/>
      <c r="T95" s="33">
        <f t="shared" si="52"/>
        <v>0</v>
      </c>
      <c r="U95" s="62" t="str">
        <f>IF(D95="","",IF(D95="TOTAL",SUM($U$15:U94),IF($Z$5="REGULAR",BA95,AJ95+BF95)))</f>
        <v/>
      </c>
      <c r="V95" s="34" t="str">
        <f>IF(D95="","",IF(D95="TOTAL",SUM($V$15:V94),(ROUND(T95*AN95,0))))</f>
        <v/>
      </c>
      <c r="W95" s="26" t="str">
        <f>IF(D95="","",IF(E95="mar",$Z$2,IF(D95="TOTAL",SUM($W$15:W94),W94)))</f>
        <v/>
      </c>
      <c r="X95" s="33" t="str">
        <f>IF(D95="","",IF(D95="TOTAL",SUM($X$15:X94),(SUM(AH96:AI96))))</f>
        <v/>
      </c>
      <c r="Y95" s="33">
        <f t="shared" si="53"/>
        <v>0</v>
      </c>
      <c r="Z95" s="33">
        <f t="shared" si="54"/>
        <v>0</v>
      </c>
      <c r="AA95" s="31"/>
      <c r="AB95" s="31"/>
      <c r="AC95" s="35" t="str">
        <f t="shared" si="63"/>
        <v/>
      </c>
      <c r="AD95" s="35" t="str">
        <f t="shared" si="61"/>
        <v/>
      </c>
      <c r="AF95" s="7" t="str">
        <f t="shared" si="38"/>
        <v/>
      </c>
      <c r="AG95" s="7" t="str">
        <f t="shared" si="39"/>
        <v/>
      </c>
      <c r="AH95" s="7" t="str">
        <f t="shared" si="40"/>
        <v/>
      </c>
      <c r="AI95" s="7" t="str">
        <f t="shared" si="41"/>
        <v/>
      </c>
      <c r="AJ95" s="7" t="str">
        <f t="shared" si="55"/>
        <v/>
      </c>
      <c r="AK95" s="7" t="str">
        <f t="shared" si="56"/>
        <v/>
      </c>
      <c r="AL95" s="7" t="str">
        <f t="shared" si="42"/>
        <v/>
      </c>
      <c r="AM95" s="7" t="str">
        <f t="shared" si="43"/>
        <v/>
      </c>
      <c r="AN95" s="7" t="str">
        <f t="shared" si="44"/>
        <v/>
      </c>
      <c r="AO95" s="7" t="str">
        <f t="shared" si="45"/>
        <v/>
      </c>
      <c r="AP95" s="7" t="str">
        <f t="shared" si="46"/>
        <v/>
      </c>
      <c r="AQ95" s="2">
        <v>45231</v>
      </c>
      <c r="AR95" s="3" t="str">
        <f t="shared" si="35"/>
        <v>Nov-2023</v>
      </c>
      <c r="AS95" s="7">
        <v>46</v>
      </c>
      <c r="AT95" s="7">
        <f t="shared" si="33"/>
        <v>9</v>
      </c>
      <c r="AV95" s="8">
        <f t="shared" si="47"/>
        <v>0.1</v>
      </c>
      <c r="AY95" s="7">
        <f t="shared" si="36"/>
        <v>0</v>
      </c>
      <c r="AZ95" s="7">
        <f t="shared" si="32"/>
        <v>0</v>
      </c>
      <c r="BA95" s="7">
        <f t="shared" si="48"/>
        <v>0</v>
      </c>
      <c r="BD95" s="7">
        <f t="shared" si="34"/>
        <v>1000</v>
      </c>
      <c r="BF95" s="7">
        <f t="shared" si="57"/>
        <v>0</v>
      </c>
    </row>
    <row r="96" spans="2:58" ht="25.5" customHeight="1" x14ac:dyDescent="0.25">
      <c r="B96" s="34" t="str">
        <f t="shared" si="62"/>
        <v/>
      </c>
      <c r="C96" s="28" t="str">
        <f t="shared" si="58"/>
        <v/>
      </c>
      <c r="D96" s="34" t="str">
        <f t="shared" si="59"/>
        <v/>
      </c>
      <c r="E96" s="34" t="str">
        <f t="shared" si="49"/>
        <v/>
      </c>
      <c r="F96" s="34" t="str">
        <f t="shared" si="60"/>
        <v/>
      </c>
      <c r="G96" s="34" t="str">
        <f>IF(D96="","",IF(F96="YES",MROUND(ROUND(1.03*G95,0),100),IF(D96="TOTAL",SUM($G$15:G95),G95)))</f>
        <v/>
      </c>
      <c r="H96" s="34" t="str">
        <f>IF(D96="","",IF(D96="TOTAL",SUM($H$15:H95),(ROUND(G96*AK96/100,0))))</f>
        <v/>
      </c>
      <c r="I96" s="34" t="str">
        <f>IF(D96="","",IF(D96="TOTAL",SUM($I$15:I95),(ROUND(G96*AL96/100,0))))</f>
        <v/>
      </c>
      <c r="J96" s="75">
        <f t="shared" si="50"/>
        <v>0</v>
      </c>
      <c r="K96" s="75"/>
      <c r="L96" s="34" t="str">
        <f>IF(D96="","",IF(D96="TOTAL",SUM($L$15:L95),$P$4))</f>
        <v/>
      </c>
      <c r="M96" s="34" t="str">
        <f>IF(D96="","",IF(D96="TOTAL",SUM($M$15:M95),(ROUND(L96*AF96/100,0))))</f>
        <v/>
      </c>
      <c r="N96" s="34" t="str">
        <f>IF(D96="","",IF(D96="TOTAL",SUM($N$15:N95),(ROUND(L96*AG96/100,0))))</f>
        <v/>
      </c>
      <c r="O96" s="33">
        <f t="shared" si="51"/>
        <v>0</v>
      </c>
      <c r="P96" s="34" t="str">
        <f t="shared" si="37"/>
        <v/>
      </c>
      <c r="Q96" s="34" t="str">
        <f t="shared" si="37"/>
        <v/>
      </c>
      <c r="R96" s="34" t="str">
        <f t="shared" si="37"/>
        <v/>
      </c>
      <c r="S96" s="26"/>
      <c r="T96" s="33">
        <f t="shared" si="52"/>
        <v>0</v>
      </c>
      <c r="U96" s="62" t="str">
        <f>IF(D96="","",IF(D96="TOTAL",SUM($U$15:U95),IF($Z$5="REGULAR",BA96,AJ96+BF96)))</f>
        <v/>
      </c>
      <c r="V96" s="34" t="str">
        <f>IF(D96="","",IF(D96="TOTAL",SUM($V$15:V95),(ROUND(T96*AN96,0))))</f>
        <v/>
      </c>
      <c r="W96" s="26" t="str">
        <f>IF(D96="","",IF(E96="mar",$Z$2,IF(D96="TOTAL",SUM($W$15:W95),W95)))</f>
        <v/>
      </c>
      <c r="X96" s="33" t="str">
        <f>IF(D96="","",IF(D96="TOTAL",SUM($X$15:X95),(SUM(AH97:AI97))))</f>
        <v/>
      </c>
      <c r="Y96" s="33">
        <f t="shared" si="53"/>
        <v>0</v>
      </c>
      <c r="Z96" s="33">
        <f t="shared" si="54"/>
        <v>0</v>
      </c>
      <c r="AA96" s="31"/>
      <c r="AB96" s="31"/>
      <c r="AC96" s="35" t="str">
        <f t="shared" si="63"/>
        <v/>
      </c>
      <c r="AD96" s="35" t="str">
        <f t="shared" si="61"/>
        <v/>
      </c>
      <c r="AF96" s="7" t="str">
        <f t="shared" si="38"/>
        <v/>
      </c>
      <c r="AG96" s="7" t="str">
        <f t="shared" si="39"/>
        <v/>
      </c>
      <c r="AH96" s="7" t="str">
        <f t="shared" si="40"/>
        <v/>
      </c>
      <c r="AI96" s="7" t="str">
        <f t="shared" si="41"/>
        <v/>
      </c>
      <c r="AJ96" s="7" t="str">
        <f t="shared" si="55"/>
        <v/>
      </c>
      <c r="AK96" s="7" t="str">
        <f t="shared" si="56"/>
        <v/>
      </c>
      <c r="AL96" s="7" t="str">
        <f t="shared" si="42"/>
        <v/>
      </c>
      <c r="AM96" s="7" t="str">
        <f t="shared" si="43"/>
        <v/>
      </c>
      <c r="AN96" s="7" t="str">
        <f t="shared" si="44"/>
        <v/>
      </c>
      <c r="AO96" s="7" t="str">
        <f t="shared" si="45"/>
        <v/>
      </c>
      <c r="AP96" s="7" t="str">
        <f t="shared" si="46"/>
        <v/>
      </c>
      <c r="AQ96" s="2">
        <v>45261</v>
      </c>
      <c r="AR96" s="3" t="str">
        <f t="shared" si="35"/>
        <v>Dec-2023</v>
      </c>
      <c r="AS96" s="7">
        <v>46</v>
      </c>
      <c r="AT96" s="7">
        <f t="shared" si="33"/>
        <v>9</v>
      </c>
      <c r="AV96" s="8">
        <f t="shared" si="47"/>
        <v>0.1</v>
      </c>
      <c r="AY96" s="7">
        <f t="shared" si="36"/>
        <v>0</v>
      </c>
      <c r="AZ96" s="7">
        <f t="shared" si="32"/>
        <v>0</v>
      </c>
      <c r="BA96" s="7">
        <f t="shared" si="48"/>
        <v>0</v>
      </c>
      <c r="BD96" s="7">
        <f t="shared" si="34"/>
        <v>1000</v>
      </c>
      <c r="BF96" s="7">
        <f t="shared" si="57"/>
        <v>0</v>
      </c>
    </row>
    <row r="97" spans="2:58" ht="25.5" customHeight="1" x14ac:dyDescent="0.25">
      <c r="B97" s="34" t="str">
        <f t="shared" si="62"/>
        <v/>
      </c>
      <c r="C97" s="28" t="str">
        <f t="shared" si="58"/>
        <v/>
      </c>
      <c r="D97" s="34" t="str">
        <f t="shared" si="59"/>
        <v/>
      </c>
      <c r="E97" s="34" t="str">
        <f t="shared" si="49"/>
        <v/>
      </c>
      <c r="F97" s="34" t="str">
        <f t="shared" si="60"/>
        <v/>
      </c>
      <c r="G97" s="34" t="str">
        <f>IF(D97="","",IF(F97="YES",MROUND(ROUND(1.03*G96,0),100),IF(D97="TOTAL",SUM($G$15:G96),G96)))</f>
        <v/>
      </c>
      <c r="H97" s="34" t="str">
        <f>IF(D97="","",IF(D97="TOTAL",SUM($H$15:H96),(ROUND(G97*AK97/100,0))))</f>
        <v/>
      </c>
      <c r="I97" s="34" t="str">
        <f>IF(D97="","",IF(D97="TOTAL",SUM($I$15:I96),(ROUND(G97*AL97/100,0))))</f>
        <v/>
      </c>
      <c r="J97" s="75">
        <f t="shared" si="50"/>
        <v>0</v>
      </c>
      <c r="K97" s="75"/>
      <c r="L97" s="34" t="str">
        <f>IF(D97="","",IF(D97="TOTAL",SUM($L$15:L96),$P$4))</f>
        <v/>
      </c>
      <c r="M97" s="34" t="str">
        <f>IF(D97="","",IF(D97="TOTAL",SUM($M$15:M96),(ROUND(L97*AF97/100,0))))</f>
        <v/>
      </c>
      <c r="N97" s="34" t="str">
        <f>IF(D97="","",IF(D97="TOTAL",SUM($N$15:N96),(ROUND(L97*AG97/100,0))))</f>
        <v/>
      </c>
      <c r="O97" s="33">
        <f t="shared" si="51"/>
        <v>0</v>
      </c>
      <c r="P97" s="34" t="str">
        <f t="shared" si="37"/>
        <v/>
      </c>
      <c r="Q97" s="34" t="str">
        <f t="shared" si="37"/>
        <v/>
      </c>
      <c r="R97" s="34" t="str">
        <f t="shared" si="37"/>
        <v/>
      </c>
      <c r="S97" s="26"/>
      <c r="T97" s="33">
        <f t="shared" si="52"/>
        <v>0</v>
      </c>
      <c r="U97" s="62" t="str">
        <f>IF(D97="","",IF(D97="TOTAL",SUM($U$15:U96),IF($Z$5="REGULAR",BA97,AJ97+BF97)))</f>
        <v/>
      </c>
      <c r="V97" s="34" t="str">
        <f>IF(D97="","",IF(D97="TOTAL",SUM($V$15:V96),(ROUND(T97*AN97,0))))</f>
        <v/>
      </c>
      <c r="W97" s="26" t="str">
        <f>IF(D97="","",IF(E97="mar",$Z$2,IF(D97="TOTAL",SUM($W$15:W96),W96)))</f>
        <v/>
      </c>
      <c r="X97" s="33" t="str">
        <f>IF(D97="","",IF(D97="TOTAL",SUM($X$15:X96),(SUM(AH98:AI98))))</f>
        <v/>
      </c>
      <c r="Y97" s="33">
        <f t="shared" si="53"/>
        <v>0</v>
      </c>
      <c r="Z97" s="33">
        <f t="shared" si="54"/>
        <v>0</v>
      </c>
      <c r="AA97" s="31"/>
      <c r="AB97" s="31"/>
      <c r="AC97" s="35" t="str">
        <f t="shared" si="63"/>
        <v/>
      </c>
      <c r="AD97" s="35" t="str">
        <f t="shared" si="61"/>
        <v/>
      </c>
      <c r="AF97" s="7" t="str">
        <f t="shared" si="38"/>
        <v/>
      </c>
      <c r="AG97" s="7" t="str">
        <f t="shared" si="39"/>
        <v/>
      </c>
      <c r="AH97" s="7" t="str">
        <f t="shared" si="40"/>
        <v/>
      </c>
      <c r="AI97" s="7" t="str">
        <f t="shared" si="41"/>
        <v/>
      </c>
      <c r="AJ97" s="7" t="str">
        <f t="shared" si="55"/>
        <v/>
      </c>
      <c r="AK97" s="7" t="str">
        <f t="shared" si="56"/>
        <v/>
      </c>
      <c r="AL97" s="7" t="str">
        <f t="shared" si="42"/>
        <v/>
      </c>
      <c r="AM97" s="7" t="str">
        <f t="shared" si="43"/>
        <v/>
      </c>
      <c r="AN97" s="7" t="str">
        <f t="shared" si="44"/>
        <v/>
      </c>
      <c r="AO97" s="7" t="str">
        <f t="shared" si="45"/>
        <v/>
      </c>
      <c r="AP97" s="7" t="str">
        <f t="shared" si="46"/>
        <v/>
      </c>
      <c r="AQ97" s="2">
        <v>45292</v>
      </c>
      <c r="AR97" s="3" t="str">
        <f t="shared" si="35"/>
        <v>Jan-2024</v>
      </c>
      <c r="AS97" s="7">
        <v>50</v>
      </c>
      <c r="AT97" s="7">
        <f t="shared" si="33"/>
        <v>9</v>
      </c>
      <c r="AU97" s="7">
        <v>4</v>
      </c>
      <c r="AV97" s="8">
        <f t="shared" si="47"/>
        <v>0.1</v>
      </c>
      <c r="AY97" s="7">
        <f t="shared" si="36"/>
        <v>0</v>
      </c>
      <c r="AZ97" s="7">
        <f t="shared" si="32"/>
        <v>0</v>
      </c>
      <c r="BA97" s="7">
        <f t="shared" si="48"/>
        <v>0</v>
      </c>
      <c r="BD97" s="7">
        <f t="shared" si="34"/>
        <v>1000</v>
      </c>
      <c r="BF97" s="7">
        <f t="shared" si="57"/>
        <v>0</v>
      </c>
    </row>
    <row r="98" spans="2:58" ht="25.5" customHeight="1" x14ac:dyDescent="0.25">
      <c r="B98" s="34" t="str">
        <f t="shared" si="62"/>
        <v/>
      </c>
      <c r="C98" s="28" t="str">
        <f t="shared" si="58"/>
        <v/>
      </c>
      <c r="D98" s="34" t="str">
        <f t="shared" si="59"/>
        <v/>
      </c>
      <c r="E98" s="34" t="str">
        <f t="shared" si="49"/>
        <v/>
      </c>
      <c r="F98" s="34" t="str">
        <f t="shared" si="60"/>
        <v/>
      </c>
      <c r="G98" s="34" t="str">
        <f>IF(D98="","",IF(F98="YES",MROUND(ROUND(1.03*G97,0),100),IF(D98="TOTAL",SUM($G$15:G97),G97)))</f>
        <v/>
      </c>
      <c r="H98" s="34" t="str">
        <f>IF(D98="","",IF(D98="TOTAL",SUM($H$15:H97),(ROUND(G98*AK98/100,0))))</f>
        <v/>
      </c>
      <c r="I98" s="34" t="str">
        <f>IF(D98="","",IF(D98="TOTAL",SUM($I$15:I97),(ROUND(G98*AL98/100,0))))</f>
        <v/>
      </c>
      <c r="J98" s="75">
        <f t="shared" si="50"/>
        <v>0</v>
      </c>
      <c r="K98" s="75"/>
      <c r="L98" s="34" t="str">
        <f>IF(D98="","",IF(D98="TOTAL",SUM($L$15:L97),$P$4))</f>
        <v/>
      </c>
      <c r="M98" s="34" t="str">
        <f>IF(D98="","",IF(D98="TOTAL",SUM($M$15:M97),(ROUND(L98*AF98/100,0))))</f>
        <v/>
      </c>
      <c r="N98" s="34" t="str">
        <f>IF(D98="","",IF(D98="TOTAL",SUM($N$15:N97),(ROUND(L98*AG98/100,0))))</f>
        <v/>
      </c>
      <c r="O98" s="33">
        <f t="shared" si="51"/>
        <v>0</v>
      </c>
      <c r="P98" s="34" t="str">
        <f t="shared" si="37"/>
        <v/>
      </c>
      <c r="Q98" s="34" t="str">
        <f t="shared" si="37"/>
        <v/>
      </c>
      <c r="R98" s="34" t="str">
        <f t="shared" si="37"/>
        <v/>
      </c>
      <c r="S98" s="26"/>
      <c r="T98" s="33">
        <f t="shared" si="52"/>
        <v>0</v>
      </c>
      <c r="U98" s="62" t="str">
        <f>IF(D98="","",IF(D98="TOTAL",SUM($U$15:U97),IF($Z$5="REGULAR",BA98,AJ98+BF98)))</f>
        <v/>
      </c>
      <c r="V98" s="34" t="str">
        <f>IF(D98="","",IF(D98="TOTAL",SUM($V$15:V97),(ROUND(T98*AN98,0))))</f>
        <v/>
      </c>
      <c r="W98" s="26" t="str">
        <f>IF(D98="","",IF(E98="mar",$Z$2,IF(D98="TOTAL",SUM($W$15:W97),W97)))</f>
        <v/>
      </c>
      <c r="X98" s="33" t="str">
        <f>IF(D98="","",IF(D98="TOTAL",SUM($X$15:X97),(SUM(AH99:AI99))))</f>
        <v/>
      </c>
      <c r="Y98" s="33">
        <f t="shared" si="53"/>
        <v>0</v>
      </c>
      <c r="Z98" s="33">
        <f t="shared" si="54"/>
        <v>0</v>
      </c>
      <c r="AA98" s="31"/>
      <c r="AB98" s="31"/>
      <c r="AC98" s="35" t="str">
        <f t="shared" si="63"/>
        <v/>
      </c>
      <c r="AD98" s="35" t="str">
        <f t="shared" si="61"/>
        <v/>
      </c>
      <c r="AF98" s="7" t="str">
        <f t="shared" si="38"/>
        <v/>
      </c>
      <c r="AG98" s="7" t="str">
        <f t="shared" si="39"/>
        <v/>
      </c>
      <c r="AH98" s="7" t="str">
        <f t="shared" si="40"/>
        <v/>
      </c>
      <c r="AI98" s="7" t="str">
        <f t="shared" si="41"/>
        <v/>
      </c>
      <c r="AJ98" s="7" t="str">
        <f t="shared" si="55"/>
        <v/>
      </c>
      <c r="AK98" s="7" t="str">
        <f t="shared" si="56"/>
        <v/>
      </c>
      <c r="AL98" s="7" t="str">
        <f t="shared" si="42"/>
        <v/>
      </c>
      <c r="AM98" s="7" t="str">
        <f t="shared" si="43"/>
        <v/>
      </c>
      <c r="AN98" s="7" t="str">
        <f t="shared" si="44"/>
        <v/>
      </c>
      <c r="AO98" s="7" t="str">
        <f t="shared" si="45"/>
        <v/>
      </c>
      <c r="AP98" s="7" t="str">
        <f t="shared" si="46"/>
        <v/>
      </c>
      <c r="AQ98" s="2">
        <v>45323</v>
      </c>
      <c r="AR98" s="3" t="str">
        <f t="shared" si="35"/>
        <v>Feb-2024</v>
      </c>
      <c r="AS98" s="7">
        <v>50</v>
      </c>
      <c r="AT98" s="7">
        <f t="shared" si="33"/>
        <v>9</v>
      </c>
      <c r="AU98" s="7">
        <v>4</v>
      </c>
      <c r="AV98" s="8">
        <f t="shared" si="47"/>
        <v>0.1</v>
      </c>
      <c r="AY98" s="7">
        <f t="shared" si="36"/>
        <v>0</v>
      </c>
      <c r="AZ98" s="7">
        <f t="shared" si="32"/>
        <v>0</v>
      </c>
      <c r="BA98" s="7">
        <f t="shared" si="48"/>
        <v>0</v>
      </c>
      <c r="BD98" s="7">
        <f t="shared" si="34"/>
        <v>1000</v>
      </c>
      <c r="BF98" s="7">
        <f t="shared" si="57"/>
        <v>0</v>
      </c>
    </row>
    <row r="99" spans="2:58" ht="25.5" customHeight="1" x14ac:dyDescent="0.25">
      <c r="B99" s="34" t="str">
        <f t="shared" si="62"/>
        <v/>
      </c>
      <c r="C99" s="28" t="str">
        <f t="shared" si="58"/>
        <v/>
      </c>
      <c r="D99" s="34" t="str">
        <f t="shared" si="59"/>
        <v/>
      </c>
      <c r="E99" s="34" t="str">
        <f t="shared" si="49"/>
        <v/>
      </c>
      <c r="F99" s="34" t="str">
        <f t="shared" si="60"/>
        <v/>
      </c>
      <c r="G99" s="34" t="str">
        <f>IF(D99="","",IF(F99="YES",MROUND(ROUND(1.03*G98,0),100),IF(D99="TOTAL",SUM($G$15:G98),G98)))</f>
        <v/>
      </c>
      <c r="H99" s="34" t="str">
        <f>IF(D99="","",IF(D99="TOTAL",SUM($H$15:H98),(ROUND(G99*AK99/100,0))))</f>
        <v/>
      </c>
      <c r="I99" s="34" t="str">
        <f>IF(D99="","",IF(D99="TOTAL",SUM($I$15:I98),(ROUND(G99*AL99/100,0))))</f>
        <v/>
      </c>
      <c r="J99" s="75">
        <f t="shared" si="50"/>
        <v>0</v>
      </c>
      <c r="K99" s="75"/>
      <c r="L99" s="34" t="str">
        <f>IF(D99="","",IF(D99="TOTAL",SUM($L$15:L98),$P$4))</f>
        <v/>
      </c>
      <c r="M99" s="34" t="str">
        <f>IF(D99="","",IF(D99="TOTAL",SUM($M$15:M98),(ROUND(L99*AF99/100,0))))</f>
        <v/>
      </c>
      <c r="N99" s="34" t="str">
        <f>IF(D99="","",IF(D99="TOTAL",SUM($N$15:N98),(ROUND(L99*AG99/100,0))))</f>
        <v/>
      </c>
      <c r="O99" s="33">
        <f t="shared" si="51"/>
        <v>0</v>
      </c>
      <c r="P99" s="34" t="str">
        <f t="shared" si="37"/>
        <v/>
      </c>
      <c r="Q99" s="34" t="str">
        <f t="shared" si="37"/>
        <v/>
      </c>
      <c r="R99" s="34" t="str">
        <f t="shared" si="37"/>
        <v/>
      </c>
      <c r="S99" s="26"/>
      <c r="T99" s="33">
        <f t="shared" si="52"/>
        <v>0</v>
      </c>
      <c r="U99" s="62" t="str">
        <f>IF(D99="","",IF(D99="TOTAL",SUM($U$15:U98),IF($Z$5="REGULAR",BA99,AJ99+BF99)))</f>
        <v/>
      </c>
      <c r="V99" s="34" t="str">
        <f>IF(D99="","",IF(D99="TOTAL",SUM($V$15:V98),(ROUND(T99*AN99,0))))</f>
        <v/>
      </c>
      <c r="W99" s="26" t="str">
        <f>IF(D99="","",IF(E99="mar",$Z$2,IF(D99="TOTAL",SUM($W$15:W98),W98)))</f>
        <v/>
      </c>
      <c r="X99" s="33" t="str">
        <f>IF(D99="","",IF(D99="TOTAL",SUM($X$15:X98),(SUM(AH100:AI100))))</f>
        <v/>
      </c>
      <c r="Y99" s="33">
        <f t="shared" si="53"/>
        <v>0</v>
      </c>
      <c r="Z99" s="33">
        <f t="shared" si="54"/>
        <v>0</v>
      </c>
      <c r="AA99" s="31"/>
      <c r="AB99" s="31"/>
      <c r="AC99" s="35" t="str">
        <f t="shared" si="63"/>
        <v/>
      </c>
      <c r="AD99" s="35" t="str">
        <f t="shared" si="61"/>
        <v/>
      </c>
      <c r="AF99" s="7" t="str">
        <f t="shared" si="38"/>
        <v/>
      </c>
      <c r="AG99" s="7" t="str">
        <f t="shared" si="39"/>
        <v/>
      </c>
      <c r="AH99" s="7" t="str">
        <f t="shared" si="40"/>
        <v/>
      </c>
      <c r="AI99" s="7" t="str">
        <f t="shared" si="41"/>
        <v/>
      </c>
      <c r="AJ99" s="7" t="str">
        <f t="shared" si="55"/>
        <v/>
      </c>
      <c r="AK99" s="7" t="str">
        <f t="shared" si="56"/>
        <v/>
      </c>
      <c r="AL99" s="7" t="str">
        <f t="shared" si="42"/>
        <v/>
      </c>
      <c r="AM99" s="7" t="str">
        <f t="shared" si="43"/>
        <v/>
      </c>
      <c r="AN99" s="7" t="str">
        <f t="shared" si="44"/>
        <v/>
      </c>
      <c r="AO99" s="7" t="str">
        <f t="shared" si="45"/>
        <v/>
      </c>
      <c r="AP99" s="7" t="str">
        <f t="shared" si="46"/>
        <v/>
      </c>
      <c r="AQ99" s="2">
        <v>45352</v>
      </c>
      <c r="AR99" s="3" t="str">
        <f t="shared" si="35"/>
        <v>Mar-2024</v>
      </c>
      <c r="AS99" s="7">
        <v>50</v>
      </c>
      <c r="AT99" s="7">
        <f t="shared" si="33"/>
        <v>9</v>
      </c>
      <c r="AV99" s="8">
        <f t="shared" si="47"/>
        <v>0.1</v>
      </c>
      <c r="AY99" s="7">
        <f t="shared" si="36"/>
        <v>0</v>
      </c>
      <c r="AZ99" s="7">
        <f t="shared" si="32"/>
        <v>0</v>
      </c>
      <c r="BA99" s="7">
        <f t="shared" si="48"/>
        <v>0</v>
      </c>
      <c r="BD99" s="7">
        <f t="shared" si="34"/>
        <v>1000</v>
      </c>
      <c r="BF99" s="7">
        <f t="shared" si="57"/>
        <v>0</v>
      </c>
    </row>
    <row r="100" spans="2:58" ht="25.5" customHeight="1" x14ac:dyDescent="0.25">
      <c r="B100" s="34" t="str">
        <f t="shared" si="62"/>
        <v/>
      </c>
      <c r="C100" s="28" t="str">
        <f t="shared" si="58"/>
        <v/>
      </c>
      <c r="D100" s="34" t="str">
        <f t="shared" si="59"/>
        <v/>
      </c>
      <c r="E100" s="34" t="str">
        <f t="shared" si="49"/>
        <v/>
      </c>
      <c r="F100" s="34" t="str">
        <f t="shared" si="60"/>
        <v/>
      </c>
      <c r="G100" s="34" t="str">
        <f>IF(D100="","",IF(F100="YES",MROUND(ROUND(1.03*G99,0),100),IF(D100="TOTAL",SUM($G$15:G99),G99)))</f>
        <v/>
      </c>
      <c r="H100" s="34" t="str">
        <f>IF(D100="","",IF(D100="TOTAL",SUM($H$15:H99),(ROUND(G100*AK100/100,0))))</f>
        <v/>
      </c>
      <c r="I100" s="34" t="str">
        <f>IF(D100="","",IF(D100="TOTAL",SUM($I$15:I99),(ROUND(G100*AL100/100,0))))</f>
        <v/>
      </c>
      <c r="J100" s="75">
        <f t="shared" si="50"/>
        <v>0</v>
      </c>
      <c r="K100" s="75"/>
      <c r="L100" s="34" t="str">
        <f>IF(D100="","",IF(D100="TOTAL",SUM($L$15:L99),$P$4))</f>
        <v/>
      </c>
      <c r="M100" s="34" t="str">
        <f>IF(D100="","",IF(D100="TOTAL",SUM($M$15:M99),(ROUND(L100*AF100/100,0))))</f>
        <v/>
      </c>
      <c r="N100" s="34" t="str">
        <f>IF(D100="","",IF(D100="TOTAL",SUM($N$15:N99),(ROUND(L100*AG100/100,0))))</f>
        <v/>
      </c>
      <c r="O100" s="33">
        <f t="shared" si="51"/>
        <v>0</v>
      </c>
      <c r="P100" s="34" t="str">
        <f t="shared" si="37"/>
        <v/>
      </c>
      <c r="Q100" s="34" t="str">
        <f t="shared" si="37"/>
        <v/>
      </c>
      <c r="R100" s="34" t="str">
        <f t="shared" si="37"/>
        <v/>
      </c>
      <c r="S100" s="26"/>
      <c r="T100" s="33">
        <f t="shared" si="52"/>
        <v>0</v>
      </c>
      <c r="U100" s="62" t="str">
        <f>IF(D100="","",IF(D100="TOTAL",SUM($U$15:U99),IF($Z$5="REGULAR",BA100,AJ100+BF100)))</f>
        <v/>
      </c>
      <c r="V100" s="34" t="str">
        <f>IF(D100="","",IF(D100="TOTAL",SUM($V$15:V99),(ROUND(T100*AN100,0))))</f>
        <v/>
      </c>
      <c r="W100" s="26" t="str">
        <f>IF(D100="","",IF(E100="mar",$Z$2,IF(D100="TOTAL",SUM($W$15:W99),W99)))</f>
        <v/>
      </c>
      <c r="X100" s="33" t="str">
        <f>IF(D100="","",IF(D100="TOTAL",SUM($X$15:X99),(SUM(AH101:AI101))))</f>
        <v/>
      </c>
      <c r="Y100" s="33">
        <f t="shared" si="53"/>
        <v>0</v>
      </c>
      <c r="Z100" s="33">
        <f t="shared" si="54"/>
        <v>0</v>
      </c>
      <c r="AA100" s="31"/>
      <c r="AB100" s="31"/>
      <c r="AC100" s="35" t="str">
        <f t="shared" si="63"/>
        <v/>
      </c>
      <c r="AD100" s="35" t="str">
        <f t="shared" si="61"/>
        <v/>
      </c>
      <c r="AF100" s="7" t="str">
        <f t="shared" si="38"/>
        <v/>
      </c>
      <c r="AG100" s="7" t="str">
        <f t="shared" si="39"/>
        <v/>
      </c>
      <c r="AH100" s="7" t="str">
        <f t="shared" si="40"/>
        <v/>
      </c>
      <c r="AI100" s="7" t="str">
        <f t="shared" si="41"/>
        <v/>
      </c>
      <c r="AJ100" s="7" t="str">
        <f t="shared" si="55"/>
        <v/>
      </c>
      <c r="AK100" s="7" t="str">
        <f t="shared" si="56"/>
        <v/>
      </c>
      <c r="AL100" s="7" t="str">
        <f t="shared" si="42"/>
        <v/>
      </c>
      <c r="AM100" s="7" t="str">
        <f t="shared" si="43"/>
        <v/>
      </c>
      <c r="AN100" s="7" t="str">
        <f t="shared" si="44"/>
        <v/>
      </c>
      <c r="AO100" s="7" t="str">
        <f t="shared" si="45"/>
        <v/>
      </c>
      <c r="AP100" s="7" t="str">
        <f t="shared" si="46"/>
        <v/>
      </c>
      <c r="AQ100" s="2">
        <v>45383</v>
      </c>
      <c r="AR100" s="3" t="str">
        <f t="shared" si="35"/>
        <v>Apr-2024</v>
      </c>
      <c r="AS100" s="7">
        <v>50</v>
      </c>
      <c r="AT100" s="7">
        <f t="shared" si="33"/>
        <v>9</v>
      </c>
      <c r="AV100" s="8">
        <f t="shared" si="47"/>
        <v>0.1</v>
      </c>
      <c r="AY100" s="7">
        <f t="shared" si="36"/>
        <v>0</v>
      </c>
      <c r="AZ100" s="7">
        <f t="shared" si="32"/>
        <v>0</v>
      </c>
      <c r="BA100" s="7">
        <f t="shared" si="48"/>
        <v>0</v>
      </c>
      <c r="BD100" s="7">
        <f t="shared" si="34"/>
        <v>1000</v>
      </c>
      <c r="BF100" s="7">
        <f t="shared" si="57"/>
        <v>0</v>
      </c>
    </row>
    <row r="101" spans="2:58" ht="25.5" customHeight="1" x14ac:dyDescent="0.25">
      <c r="B101" s="34" t="str">
        <f t="shared" si="62"/>
        <v/>
      </c>
      <c r="C101" s="28" t="str">
        <f t="shared" si="58"/>
        <v/>
      </c>
      <c r="D101" s="34" t="str">
        <f t="shared" si="59"/>
        <v/>
      </c>
      <c r="E101" s="34" t="str">
        <f t="shared" si="49"/>
        <v/>
      </c>
      <c r="F101" s="34" t="str">
        <f t="shared" si="60"/>
        <v/>
      </c>
      <c r="G101" s="34" t="str">
        <f>IF(D101="","",IF(F101="YES",MROUND(ROUND(1.03*G100,0),100),IF(D101="TOTAL",SUM($G$15:G100),G100)))</f>
        <v/>
      </c>
      <c r="H101" s="34" t="str">
        <f>IF(D101="","",IF(D101="TOTAL",SUM($H$15:H100),(ROUND(G101*AK101/100,0))))</f>
        <v/>
      </c>
      <c r="I101" s="34" t="str">
        <f>IF(D101="","",IF(D101="TOTAL",SUM($I$15:I100),(ROUND(G101*AL101/100,0))))</f>
        <v/>
      </c>
      <c r="J101" s="75">
        <f t="shared" si="50"/>
        <v>0</v>
      </c>
      <c r="K101" s="75"/>
      <c r="L101" s="34" t="str">
        <f>IF(D101="","",IF(D101="TOTAL",SUM($L$15:L100),$P$4))</f>
        <v/>
      </c>
      <c r="M101" s="34" t="str">
        <f>IF(D101="","",IF(D101="TOTAL",SUM($M$15:M100),(ROUND(L101*AF101/100,0))))</f>
        <v/>
      </c>
      <c r="N101" s="34" t="str">
        <f>IF(D101="","",IF(D101="TOTAL",SUM($N$15:N100),(ROUND(L101*AG101/100,0))))</f>
        <v/>
      </c>
      <c r="O101" s="33">
        <f t="shared" si="51"/>
        <v>0</v>
      </c>
      <c r="P101" s="34" t="str">
        <f t="shared" si="37"/>
        <v/>
      </c>
      <c r="Q101" s="34" t="str">
        <f t="shared" si="37"/>
        <v/>
      </c>
      <c r="R101" s="34" t="str">
        <f t="shared" si="37"/>
        <v/>
      </c>
      <c r="S101" s="26"/>
      <c r="T101" s="33">
        <f t="shared" si="52"/>
        <v>0</v>
      </c>
      <c r="U101" s="62" t="str">
        <f>IF(D101="","",IF(D101="TOTAL",SUM($U$15:U100),IF($Z$5="REGULAR",BA101,AJ101+BF101)))</f>
        <v/>
      </c>
      <c r="V101" s="34" t="str">
        <f>IF(D101="","",IF(D101="TOTAL",SUM($V$15:V100),(ROUND(T101*AN101,0))))</f>
        <v/>
      </c>
      <c r="W101" s="26" t="str">
        <f>IF(D101="","",IF(E101="mar",$Z$2,IF(D101="TOTAL",SUM($W$15:W100),W100)))</f>
        <v/>
      </c>
      <c r="X101" s="33" t="str">
        <f>IF(D101="","",IF(D101="TOTAL",SUM($X$15:X100),(SUM(AH102:AI102))))</f>
        <v/>
      </c>
      <c r="Y101" s="33">
        <f t="shared" si="53"/>
        <v>0</v>
      </c>
      <c r="Z101" s="33">
        <f t="shared" si="54"/>
        <v>0</v>
      </c>
      <c r="AA101" s="31"/>
      <c r="AB101" s="31"/>
      <c r="AC101" s="35" t="str">
        <f t="shared" si="63"/>
        <v/>
      </c>
      <c r="AD101" s="35" t="str">
        <f t="shared" si="61"/>
        <v/>
      </c>
      <c r="AF101" s="7" t="str">
        <f t="shared" si="38"/>
        <v/>
      </c>
      <c r="AG101" s="7" t="str">
        <f t="shared" si="39"/>
        <v/>
      </c>
      <c r="AH101" s="7" t="str">
        <f t="shared" si="40"/>
        <v/>
      </c>
      <c r="AI101" s="7" t="str">
        <f t="shared" si="41"/>
        <v/>
      </c>
      <c r="AJ101" s="7" t="str">
        <f t="shared" si="55"/>
        <v/>
      </c>
      <c r="AK101" s="7" t="str">
        <f t="shared" si="56"/>
        <v/>
      </c>
      <c r="AL101" s="7" t="str">
        <f t="shared" si="42"/>
        <v/>
      </c>
      <c r="AM101" s="7" t="str">
        <f t="shared" si="43"/>
        <v/>
      </c>
      <c r="AN101" s="7" t="str">
        <f t="shared" si="44"/>
        <v/>
      </c>
      <c r="AO101" s="7" t="str">
        <f t="shared" si="45"/>
        <v/>
      </c>
      <c r="AP101" s="7" t="str">
        <f t="shared" si="46"/>
        <v/>
      </c>
      <c r="AQ101" s="2">
        <v>45413</v>
      </c>
      <c r="AR101" s="3" t="str">
        <f t="shared" si="35"/>
        <v>May-2024</v>
      </c>
      <c r="AS101" s="7">
        <v>50</v>
      </c>
      <c r="AT101" s="7">
        <f t="shared" si="33"/>
        <v>9</v>
      </c>
      <c r="AV101" s="8">
        <f t="shared" si="47"/>
        <v>0.1</v>
      </c>
      <c r="AY101" s="7">
        <f t="shared" si="36"/>
        <v>0</v>
      </c>
      <c r="AZ101" s="7">
        <f t="shared" si="32"/>
        <v>0</v>
      </c>
      <c r="BA101" s="7">
        <f t="shared" si="48"/>
        <v>0</v>
      </c>
      <c r="BD101" s="7">
        <f t="shared" si="34"/>
        <v>1000</v>
      </c>
      <c r="BF101" s="7">
        <f t="shared" si="57"/>
        <v>0</v>
      </c>
    </row>
    <row r="102" spans="2:58" ht="25.5" customHeight="1" x14ac:dyDescent="0.25">
      <c r="B102" s="34" t="str">
        <f t="shared" si="62"/>
        <v/>
      </c>
      <c r="C102" s="28" t="str">
        <f t="shared" si="58"/>
        <v/>
      </c>
      <c r="D102" s="34" t="str">
        <f t="shared" si="59"/>
        <v/>
      </c>
      <c r="E102" s="34" t="str">
        <f t="shared" si="49"/>
        <v/>
      </c>
      <c r="F102" s="34" t="str">
        <f t="shared" si="60"/>
        <v/>
      </c>
      <c r="G102" s="34" t="str">
        <f>IF(D102="","",IF(F102="YES",MROUND(ROUND(1.03*G101,0),100),IF(D102="TOTAL",SUM($G$15:G101),G101)))</f>
        <v/>
      </c>
      <c r="H102" s="34" t="str">
        <f>IF(D102="","",IF(D102="TOTAL",SUM($H$15:H101),(ROUND(G102*AK102/100,0))))</f>
        <v/>
      </c>
      <c r="I102" s="34" t="str">
        <f>IF(D102="","",IF(D102="TOTAL",SUM($I$15:I101),(ROUND(G102*AL102/100,0))))</f>
        <v/>
      </c>
      <c r="J102" s="75">
        <f t="shared" si="50"/>
        <v>0</v>
      </c>
      <c r="K102" s="75"/>
      <c r="L102" s="34" t="str">
        <f>IF(D102="","",IF(D102="TOTAL",SUM($L$15:L101),$P$4))</f>
        <v/>
      </c>
      <c r="M102" s="34" t="str">
        <f>IF(D102="","",IF(D102="TOTAL",SUM($M$15:M101),(ROUND(L102*AF102/100,0))))</f>
        <v/>
      </c>
      <c r="N102" s="34" t="str">
        <f>IF(D102="","",IF(D102="TOTAL",SUM($N$15:N101),(ROUND(L102*AG102/100,0))))</f>
        <v/>
      </c>
      <c r="O102" s="33">
        <f t="shared" si="51"/>
        <v>0</v>
      </c>
      <c r="P102" s="34" t="str">
        <f t="shared" si="37"/>
        <v/>
      </c>
      <c r="Q102" s="34" t="str">
        <f t="shared" si="37"/>
        <v/>
      </c>
      <c r="R102" s="34" t="str">
        <f t="shared" si="37"/>
        <v/>
      </c>
      <c r="S102" s="26"/>
      <c r="T102" s="33">
        <f t="shared" si="52"/>
        <v>0</v>
      </c>
      <c r="U102" s="62" t="str">
        <f>IF(D102="","",IF(D102="TOTAL",SUM($U$15:U101),IF($Z$5="REGULAR",BA102,AJ102+BF102)))</f>
        <v/>
      </c>
      <c r="V102" s="34" t="str">
        <f>IF(D102="","",IF(D102="TOTAL",SUM($V$15:V101),(ROUND(T102*AN102,0))))</f>
        <v/>
      </c>
      <c r="W102" s="26" t="str">
        <f>IF(D102="","",IF(E102="mar",$Z$2,IF(D102="TOTAL",SUM($W$15:W101),W101)))</f>
        <v/>
      </c>
      <c r="X102" s="33" t="str">
        <f>IF(D102="","",IF(D102="TOTAL",SUM($X$15:X101),(SUM(AH103:AI103))))</f>
        <v/>
      </c>
      <c r="Y102" s="33">
        <f t="shared" si="53"/>
        <v>0</v>
      </c>
      <c r="Z102" s="33">
        <f t="shared" si="54"/>
        <v>0</v>
      </c>
      <c r="AA102" s="31"/>
      <c r="AB102" s="31"/>
      <c r="AC102" s="35" t="str">
        <f t="shared" si="63"/>
        <v/>
      </c>
      <c r="AD102" s="35" t="str">
        <f t="shared" si="61"/>
        <v/>
      </c>
      <c r="AF102" s="7" t="str">
        <f t="shared" si="38"/>
        <v/>
      </c>
      <c r="AG102" s="7" t="str">
        <f t="shared" si="39"/>
        <v/>
      </c>
      <c r="AH102" s="7" t="str">
        <f t="shared" si="40"/>
        <v/>
      </c>
      <c r="AI102" s="7" t="str">
        <f t="shared" si="41"/>
        <v/>
      </c>
      <c r="AJ102" s="7" t="str">
        <f t="shared" si="55"/>
        <v/>
      </c>
      <c r="AK102" s="7" t="str">
        <f t="shared" si="56"/>
        <v/>
      </c>
      <c r="AL102" s="7" t="str">
        <f t="shared" si="42"/>
        <v/>
      </c>
      <c r="AM102" s="7" t="str">
        <f t="shared" si="43"/>
        <v/>
      </c>
      <c r="AN102" s="7" t="str">
        <f t="shared" si="44"/>
        <v/>
      </c>
      <c r="AO102" s="7" t="str">
        <f t="shared" si="45"/>
        <v/>
      </c>
      <c r="AP102" s="7" t="str">
        <f t="shared" si="46"/>
        <v/>
      </c>
      <c r="AQ102" s="2">
        <v>45444</v>
      </c>
      <c r="AR102" s="3" t="str">
        <f t="shared" si="35"/>
        <v>Jun-2024</v>
      </c>
      <c r="AS102" s="7">
        <v>50</v>
      </c>
      <c r="AT102" s="7">
        <f t="shared" si="33"/>
        <v>9</v>
      </c>
      <c r="AV102" s="8">
        <f t="shared" si="47"/>
        <v>0.1</v>
      </c>
      <c r="AY102" s="7">
        <f t="shared" si="36"/>
        <v>0</v>
      </c>
      <c r="AZ102" s="7">
        <f t="shared" si="32"/>
        <v>0</v>
      </c>
      <c r="BA102" s="7">
        <f t="shared" si="48"/>
        <v>0</v>
      </c>
      <c r="BD102" s="7">
        <f t="shared" si="34"/>
        <v>1000</v>
      </c>
      <c r="BF102" s="7">
        <f t="shared" si="57"/>
        <v>0</v>
      </c>
    </row>
    <row r="103" spans="2:58" ht="27.75" customHeight="1" x14ac:dyDescent="0.25">
      <c r="B103" s="34" t="str">
        <f t="shared" si="62"/>
        <v/>
      </c>
      <c r="C103" s="28" t="str">
        <f t="shared" si="58"/>
        <v/>
      </c>
      <c r="D103" s="34" t="str">
        <f t="shared" si="59"/>
        <v/>
      </c>
      <c r="E103" s="34" t="str">
        <f t="shared" si="49"/>
        <v/>
      </c>
      <c r="F103" s="34" t="str">
        <f t="shared" si="60"/>
        <v/>
      </c>
      <c r="G103" s="34" t="str">
        <f>IF(D103="","",IF(F103="YES",MROUND(ROUND(1.03*G102,0),100),IF(D103="TOTAL",SUM($G$15:G102),G102)))</f>
        <v/>
      </c>
      <c r="H103" s="34" t="str">
        <f>IF(D103="","",IF(D103="TOTAL",SUM($H$15:H102),(ROUND(G103*AK103/100,0))))</f>
        <v/>
      </c>
      <c r="I103" s="34" t="str">
        <f>IF(D103="","",IF(D103="TOTAL",SUM($I$15:I102),(ROUND(G103*AL103/100,0))))</f>
        <v/>
      </c>
      <c r="J103" s="75">
        <f t="shared" si="50"/>
        <v>0</v>
      </c>
      <c r="K103" s="75"/>
      <c r="L103" s="34" t="str">
        <f>IF(D103="","",IF(D103="TOTAL",SUM($L$15:L102),$P$4))</f>
        <v/>
      </c>
      <c r="M103" s="34" t="str">
        <f>IF(D103="","",IF(D103="TOTAL",SUM($M$15:M102),(ROUND(L103*AF103/100,0))))</f>
        <v/>
      </c>
      <c r="N103" s="34" t="str">
        <f>IF(D103="","",IF(D103="TOTAL",SUM($N$15:N102),(ROUND(L103*AG103/100,0))))</f>
        <v/>
      </c>
      <c r="O103" s="33">
        <f t="shared" si="51"/>
        <v>0</v>
      </c>
      <c r="P103" s="34" t="str">
        <f t="shared" si="37"/>
        <v/>
      </c>
      <c r="Q103" s="34" t="str">
        <f t="shared" si="37"/>
        <v/>
      </c>
      <c r="R103" s="34" t="str">
        <f t="shared" si="37"/>
        <v/>
      </c>
      <c r="S103" s="26"/>
      <c r="T103" s="33">
        <f t="shared" si="52"/>
        <v>0</v>
      </c>
      <c r="U103" s="62" t="str">
        <f>IF(D103="","",IF(D103="TOTAL",SUM($U$15:U102),IF($Z$5="REGULAR",BA103,AJ103+BF103)))</f>
        <v/>
      </c>
      <c r="V103" s="34" t="str">
        <f>IF(D103="","",IF(D103="TOTAL",SUM($V$15:V102),(ROUND(T103*AN103,0))))</f>
        <v/>
      </c>
      <c r="W103" s="26" t="str">
        <f>IF(D103="","",IF(E103="mar",$Z$2,IF(D103="TOTAL",SUM($W$15:W102),W102)))</f>
        <v/>
      </c>
      <c r="X103" s="33" t="str">
        <f>IF(D103="","",IF(D103="TOTAL",SUM($X$15:X102),(SUM(AH104:AI104))))</f>
        <v/>
      </c>
      <c r="Y103" s="33">
        <f t="shared" si="53"/>
        <v>0</v>
      </c>
      <c r="Z103" s="33">
        <f t="shared" si="54"/>
        <v>0</v>
      </c>
      <c r="AA103" s="31"/>
      <c r="AB103" s="31"/>
      <c r="AC103" s="35" t="str">
        <f t="shared" si="63"/>
        <v/>
      </c>
      <c r="AD103" s="35" t="str">
        <f t="shared" si="61"/>
        <v/>
      </c>
      <c r="AF103" s="7" t="str">
        <f t="shared" si="38"/>
        <v/>
      </c>
      <c r="AG103" s="7" t="str">
        <f t="shared" si="39"/>
        <v/>
      </c>
      <c r="AH103" s="7" t="str">
        <f t="shared" si="40"/>
        <v/>
      </c>
      <c r="AI103" s="7" t="str">
        <f t="shared" si="41"/>
        <v/>
      </c>
      <c r="AJ103" s="7" t="str">
        <f t="shared" si="55"/>
        <v/>
      </c>
      <c r="AK103" s="7" t="str">
        <f t="shared" si="56"/>
        <v/>
      </c>
      <c r="AL103" s="7" t="str">
        <f t="shared" si="42"/>
        <v/>
      </c>
      <c r="AM103" s="7" t="str">
        <f t="shared" si="43"/>
        <v/>
      </c>
      <c r="AN103" s="7" t="str">
        <f t="shared" si="44"/>
        <v/>
      </c>
      <c r="AO103" s="7" t="str">
        <f t="shared" si="45"/>
        <v/>
      </c>
      <c r="AP103" s="7" t="str">
        <f t="shared" si="46"/>
        <v/>
      </c>
      <c r="AQ103" s="2">
        <v>45474</v>
      </c>
      <c r="AR103" s="3" t="str">
        <f t="shared" si="35"/>
        <v>Jul-2024</v>
      </c>
      <c r="AS103" s="7">
        <v>53</v>
      </c>
      <c r="AT103" s="7">
        <f t="shared" si="33"/>
        <v>9</v>
      </c>
      <c r="AU103" s="7">
        <v>3</v>
      </c>
      <c r="AV103" s="8">
        <f t="shared" si="47"/>
        <v>0.1</v>
      </c>
      <c r="AY103" s="7">
        <f t="shared" si="36"/>
        <v>0</v>
      </c>
      <c r="AZ103" s="7">
        <f t="shared" si="32"/>
        <v>0</v>
      </c>
      <c r="BA103" s="7">
        <f t="shared" si="48"/>
        <v>0</v>
      </c>
      <c r="BD103" s="7">
        <f t="shared" si="34"/>
        <v>1000</v>
      </c>
      <c r="BF103" s="7">
        <f t="shared" si="57"/>
        <v>0</v>
      </c>
    </row>
    <row r="104" spans="2:58" ht="27.75" customHeight="1" x14ac:dyDescent="0.25">
      <c r="B104" s="34" t="str">
        <f t="shared" si="62"/>
        <v/>
      </c>
      <c r="C104" s="28" t="str">
        <f t="shared" si="58"/>
        <v/>
      </c>
      <c r="D104" s="34" t="str">
        <f t="shared" si="59"/>
        <v/>
      </c>
      <c r="E104" s="34" t="str">
        <f t="shared" si="49"/>
        <v/>
      </c>
      <c r="F104" s="34" t="str">
        <f t="shared" si="60"/>
        <v/>
      </c>
      <c r="G104" s="34" t="str">
        <f>IF(D104="","",IF(F104="YES",MROUND(ROUND(1.03*G103,0),100),IF(D104="TOTAL",SUM($G$15:G103),G103)))</f>
        <v/>
      </c>
      <c r="H104" s="34" t="str">
        <f>IF(D104="","",IF(D104="TOTAL",SUM($H$15:H103),(ROUND(G104*AK104/100,0))))</f>
        <v/>
      </c>
      <c r="I104" s="34" t="str">
        <f>IF(D104="","",IF(D104="TOTAL",SUM($I$15:I103),(ROUND(G104*AL104/100,0))))</f>
        <v/>
      </c>
      <c r="J104" s="75">
        <f t="shared" si="50"/>
        <v>0</v>
      </c>
      <c r="K104" s="75"/>
      <c r="L104" s="34" t="str">
        <f>IF(D104="","",IF(D104="TOTAL",SUM($L$15:L103),$P$4))</f>
        <v/>
      </c>
      <c r="M104" s="34" t="str">
        <f>IF(D104="","",IF(D104="TOTAL",SUM($M$15:M103),(ROUND(L104*AF104/100,0))))</f>
        <v/>
      </c>
      <c r="N104" s="34" t="str">
        <f>IF(D104="","",IF(D104="TOTAL",SUM($N$15:N103),(ROUND(L104*AG104/100,0))))</f>
        <v/>
      </c>
      <c r="O104" s="33">
        <f t="shared" si="51"/>
        <v>0</v>
      </c>
      <c r="P104" s="34" t="str">
        <f t="shared" si="37"/>
        <v/>
      </c>
      <c r="Q104" s="34" t="str">
        <f t="shared" si="37"/>
        <v/>
      </c>
      <c r="R104" s="34" t="str">
        <f t="shared" si="37"/>
        <v/>
      </c>
      <c r="S104" s="26"/>
      <c r="T104" s="33">
        <f t="shared" si="52"/>
        <v>0</v>
      </c>
      <c r="U104" s="62" t="str">
        <f>IF(D104="","",IF(D104="TOTAL",SUM($U$15:U103),IF($Z$5="REGULAR",BA104,AJ104+BF104)))</f>
        <v/>
      </c>
      <c r="V104" s="34" t="str">
        <f>IF(D104="","",IF(D104="TOTAL",SUM($V$15:V103),(ROUND(T104*AN104,0))))</f>
        <v/>
      </c>
      <c r="W104" s="26" t="str">
        <f>IF(D104="","",IF(E104="mar",$Z$2,IF(D104="TOTAL",SUM($W$15:W103),W103)))</f>
        <v/>
      </c>
      <c r="X104" s="33" t="str">
        <f>IF(D104="","",IF(D104="TOTAL",SUM($X$15:X103),(SUM(AH105:AI105))))</f>
        <v/>
      </c>
      <c r="Y104" s="33">
        <f t="shared" si="53"/>
        <v>0</v>
      </c>
      <c r="Z104" s="33">
        <f t="shared" si="54"/>
        <v>0</v>
      </c>
      <c r="AA104" s="31"/>
      <c r="AB104" s="31"/>
      <c r="AC104" s="35" t="str">
        <f t="shared" si="63"/>
        <v/>
      </c>
      <c r="AD104" s="35" t="str">
        <f t="shared" si="61"/>
        <v/>
      </c>
      <c r="AF104" s="7" t="str">
        <f t="shared" si="38"/>
        <v/>
      </c>
      <c r="AG104" s="7" t="str">
        <f t="shared" si="39"/>
        <v/>
      </c>
      <c r="AH104" s="7" t="str">
        <f t="shared" si="40"/>
        <v/>
      </c>
      <c r="AI104" s="7" t="str">
        <f t="shared" si="41"/>
        <v/>
      </c>
      <c r="AJ104" s="7" t="str">
        <f t="shared" si="55"/>
        <v/>
      </c>
      <c r="AK104" s="7" t="str">
        <f t="shared" si="56"/>
        <v/>
      </c>
      <c r="AL104" s="7" t="str">
        <f t="shared" si="42"/>
        <v/>
      </c>
      <c r="AM104" s="7" t="str">
        <f t="shared" si="43"/>
        <v/>
      </c>
      <c r="AN104" s="7" t="str">
        <f t="shared" si="44"/>
        <v/>
      </c>
      <c r="AO104" s="7" t="str">
        <f t="shared" si="45"/>
        <v/>
      </c>
      <c r="AP104" s="7" t="str">
        <f t="shared" si="46"/>
        <v/>
      </c>
      <c r="AQ104" s="2">
        <v>45505</v>
      </c>
      <c r="AR104" s="3" t="str">
        <f t="shared" si="35"/>
        <v>Aug-2024</v>
      </c>
      <c r="AS104" s="7">
        <v>53</v>
      </c>
      <c r="AT104" s="7">
        <f t="shared" si="33"/>
        <v>9</v>
      </c>
      <c r="AU104" s="7">
        <v>3</v>
      </c>
      <c r="AV104" s="8">
        <f t="shared" si="47"/>
        <v>0.1</v>
      </c>
      <c r="AY104" s="7">
        <f t="shared" si="36"/>
        <v>0</v>
      </c>
      <c r="AZ104" s="7">
        <f t="shared" si="32"/>
        <v>0</v>
      </c>
      <c r="BA104" s="7">
        <f t="shared" si="48"/>
        <v>0</v>
      </c>
      <c r="BD104" s="7">
        <f t="shared" si="34"/>
        <v>1000</v>
      </c>
      <c r="BF104" s="7">
        <f t="shared" si="57"/>
        <v>0</v>
      </c>
    </row>
    <row r="105" spans="2:58" ht="27.75" customHeight="1" x14ac:dyDescent="0.25">
      <c r="B105" s="34" t="str">
        <f t="shared" si="62"/>
        <v/>
      </c>
      <c r="C105" s="28" t="str">
        <f t="shared" si="58"/>
        <v/>
      </c>
      <c r="D105" s="34" t="str">
        <f t="shared" si="59"/>
        <v/>
      </c>
      <c r="E105" s="34" t="str">
        <f t="shared" si="49"/>
        <v/>
      </c>
      <c r="F105" s="34" t="str">
        <f t="shared" si="60"/>
        <v/>
      </c>
      <c r="G105" s="34" t="str">
        <f>IF(D105="","",IF(F105="YES",MROUND(ROUND(1.03*G104,0),100),IF(D105="TOTAL",SUM($G$15:G104),G104)))</f>
        <v/>
      </c>
      <c r="H105" s="34" t="str">
        <f>IF(D105="","",IF(D105="TOTAL",SUM($H$15:H104),(ROUND(G105*AK105/100,0))))</f>
        <v/>
      </c>
      <c r="I105" s="34" t="str">
        <f>IF(D105="","",IF(D105="TOTAL",SUM($I$15:I104),(ROUND(G105*AL105/100,0))))</f>
        <v/>
      </c>
      <c r="J105" s="75">
        <f t="shared" si="50"/>
        <v>0</v>
      </c>
      <c r="K105" s="75"/>
      <c r="L105" s="34" t="str">
        <f>IF(D105="","",IF(D105="TOTAL",SUM($L$15:L104),$P$4))</f>
        <v/>
      </c>
      <c r="M105" s="34" t="str">
        <f>IF(D105="","",IF(D105="TOTAL",SUM($M$15:M104),(ROUND(L105*AF105/100,0))))</f>
        <v/>
      </c>
      <c r="N105" s="34" t="str">
        <f>IF(D105="","",IF(D105="TOTAL",SUM($N$15:N104),(ROUND(L105*AG105/100,0))))</f>
        <v/>
      </c>
      <c r="O105" s="33">
        <f t="shared" si="51"/>
        <v>0</v>
      </c>
      <c r="P105" s="34" t="str">
        <f t="shared" si="37"/>
        <v/>
      </c>
      <c r="Q105" s="34" t="str">
        <f t="shared" si="37"/>
        <v/>
      </c>
      <c r="R105" s="34" t="str">
        <f t="shared" si="37"/>
        <v/>
      </c>
      <c r="S105" s="26"/>
      <c r="T105" s="33">
        <f t="shared" ref="T105:T122" si="64">IFERROR(SUM(P105:S105),"")</f>
        <v>0</v>
      </c>
      <c r="U105" s="62" t="str">
        <f>IF(D105="","",IF(D105="TOTAL",SUM($U$15:U104),IF($Z$5="REGULAR",BA105,AJ105+BF105)))</f>
        <v/>
      </c>
      <c r="V105" s="34" t="str">
        <f>IF(D105="","",IF(D105="TOTAL",SUM($V$15:V104),(ROUND(T105*AN105,0))))</f>
        <v/>
      </c>
      <c r="W105" s="26" t="str">
        <f>IF(D105="","",IF(E105="mar",$Z$2,IF(D105="TOTAL",SUM($W$15:W104),W104)))</f>
        <v/>
      </c>
      <c r="X105" s="33" t="str">
        <f>IF(D105="","",IF(D105="TOTAL",SUM($X$15:X104),(SUM(AH106:AI106))))</f>
        <v/>
      </c>
      <c r="Y105" s="33">
        <f t="shared" si="53"/>
        <v>0</v>
      </c>
      <c r="Z105" s="33">
        <f t="shared" si="54"/>
        <v>0</v>
      </c>
      <c r="AA105" s="31"/>
      <c r="AB105" s="31"/>
      <c r="AC105" s="35" t="str">
        <f t="shared" si="63"/>
        <v/>
      </c>
      <c r="AD105" s="35" t="str">
        <f t="shared" si="61"/>
        <v/>
      </c>
      <c r="AF105" s="7" t="str">
        <f t="shared" si="38"/>
        <v/>
      </c>
      <c r="AG105" s="7" t="str">
        <f t="shared" si="39"/>
        <v/>
      </c>
      <c r="AH105" s="7" t="str">
        <f t="shared" si="40"/>
        <v/>
      </c>
      <c r="AI105" s="7" t="str">
        <f t="shared" si="41"/>
        <v/>
      </c>
      <c r="AJ105" s="7" t="str">
        <f t="shared" si="55"/>
        <v/>
      </c>
      <c r="AK105" s="7" t="str">
        <f t="shared" si="56"/>
        <v/>
      </c>
      <c r="AL105" s="7" t="str">
        <f t="shared" si="42"/>
        <v/>
      </c>
      <c r="AM105" s="7" t="str">
        <f t="shared" si="43"/>
        <v/>
      </c>
      <c r="AN105" s="7" t="str">
        <f t="shared" si="44"/>
        <v/>
      </c>
      <c r="AO105" s="7" t="str">
        <f t="shared" si="45"/>
        <v/>
      </c>
      <c r="AP105" s="7" t="str">
        <f t="shared" si="46"/>
        <v/>
      </c>
      <c r="AQ105" s="2">
        <v>45536</v>
      </c>
      <c r="AR105" s="3" t="str">
        <f t="shared" si="35"/>
        <v>Sep-2024</v>
      </c>
      <c r="AS105" s="7">
        <v>53</v>
      </c>
      <c r="AT105" s="7">
        <f t="shared" si="33"/>
        <v>9</v>
      </c>
      <c r="AU105" s="7">
        <v>3</v>
      </c>
      <c r="AV105" s="8">
        <f t="shared" si="47"/>
        <v>0.1</v>
      </c>
      <c r="AY105" s="7">
        <f t="shared" si="36"/>
        <v>0</v>
      </c>
      <c r="AZ105" s="7">
        <f t="shared" si="32"/>
        <v>0</v>
      </c>
      <c r="BD105" s="7">
        <f t="shared" si="34"/>
        <v>1000</v>
      </c>
      <c r="BF105" s="7">
        <f t="shared" si="57"/>
        <v>0</v>
      </c>
    </row>
    <row r="106" spans="2:58" ht="27.75" customHeight="1" x14ac:dyDescent="0.25">
      <c r="B106" s="34" t="str">
        <f t="shared" si="62"/>
        <v/>
      </c>
      <c r="C106" s="28" t="str">
        <f t="shared" si="58"/>
        <v/>
      </c>
      <c r="D106" s="34" t="str">
        <f t="shared" si="59"/>
        <v/>
      </c>
      <c r="E106" s="34" t="str">
        <f t="shared" si="49"/>
        <v/>
      </c>
      <c r="F106" s="34" t="str">
        <f t="shared" si="60"/>
        <v/>
      </c>
      <c r="G106" s="34" t="str">
        <f>IF(D106="","",IF(F106="YES",MROUND(ROUND(1.03*G105,0),100),IF(D106="TOTAL",SUM($G$15:G105),G105)))</f>
        <v/>
      </c>
      <c r="H106" s="34" t="str">
        <f>IF(D106="","",IF(D106="TOTAL",SUM($H$15:H105),(ROUND(G106*AK106/100,0))))</f>
        <v/>
      </c>
      <c r="I106" s="34" t="str">
        <f>IF(D106="","",IF(D106="TOTAL",SUM($I$15:I105),(ROUND(G106*AL106/100,0))))</f>
        <v/>
      </c>
      <c r="J106" s="75">
        <f t="shared" si="50"/>
        <v>0</v>
      </c>
      <c r="K106" s="75"/>
      <c r="L106" s="34" t="str">
        <f>IF(D106="","",IF(D106="TOTAL",SUM($L$15:L105),$P$4))</f>
        <v/>
      </c>
      <c r="M106" s="34" t="str">
        <f>IF(D106="","",IF(D106="TOTAL",SUM($M$15:M105),(ROUND(L106*AF106/100,0))))</f>
        <v/>
      </c>
      <c r="N106" s="34" t="str">
        <f>IF(D106="","",IF(D106="TOTAL",SUM($N$15:N105),(ROUND(L106*AG106/100,0))))</f>
        <v/>
      </c>
      <c r="O106" s="33">
        <f t="shared" si="51"/>
        <v>0</v>
      </c>
      <c r="P106" s="34" t="str">
        <f t="shared" si="37"/>
        <v/>
      </c>
      <c r="Q106" s="34" t="str">
        <f t="shared" si="37"/>
        <v/>
      </c>
      <c r="R106" s="34" t="str">
        <f t="shared" si="37"/>
        <v/>
      </c>
      <c r="S106" s="26"/>
      <c r="T106" s="33">
        <f t="shared" si="64"/>
        <v>0</v>
      </c>
      <c r="U106" s="62" t="str">
        <f>IF(D106="","",IF(D106="TOTAL",SUM($U$15:U105),IF($Z$5="REGULAR",BA106,AJ106+BF106)))</f>
        <v/>
      </c>
      <c r="V106" s="34" t="str">
        <f>IF(D106="","",IF(D106="TOTAL",SUM($V$15:V105),(ROUND(T106*AN106,0))))</f>
        <v/>
      </c>
      <c r="W106" s="26" t="str">
        <f>IF(D106="","",IF(E106="mar",$Z$2,IF(D106="TOTAL",SUM($W$15:W105),W105)))</f>
        <v/>
      </c>
      <c r="X106" s="33" t="str">
        <f>IF(D106="","",IF(D106="TOTAL",SUM($X$15:X105),(SUM(AH107:AI107))))</f>
        <v/>
      </c>
      <c r="Y106" s="33">
        <f t="shared" si="53"/>
        <v>0</v>
      </c>
      <c r="Z106" s="33">
        <f t="shared" si="54"/>
        <v>0</v>
      </c>
      <c r="AC106" s="35" t="str">
        <f t="shared" si="63"/>
        <v/>
      </c>
      <c r="AD106" s="35" t="str">
        <f t="shared" si="61"/>
        <v/>
      </c>
      <c r="AF106" s="7" t="str">
        <f t="shared" si="38"/>
        <v/>
      </c>
      <c r="AG106" s="7" t="str">
        <f t="shared" si="39"/>
        <v/>
      </c>
      <c r="AH106" s="7" t="str">
        <f t="shared" si="40"/>
        <v/>
      </c>
      <c r="AI106" s="7" t="str">
        <f t="shared" si="41"/>
        <v/>
      </c>
      <c r="AJ106" s="7" t="str">
        <f t="shared" si="55"/>
        <v/>
      </c>
      <c r="AK106" s="7" t="str">
        <f t="shared" si="56"/>
        <v/>
      </c>
      <c r="AL106" s="7" t="str">
        <f t="shared" si="42"/>
        <v/>
      </c>
      <c r="AM106" s="7" t="str">
        <f t="shared" si="43"/>
        <v/>
      </c>
      <c r="AN106" s="7" t="str">
        <f t="shared" si="44"/>
        <v/>
      </c>
      <c r="AO106" s="7" t="str">
        <f t="shared" si="45"/>
        <v/>
      </c>
      <c r="AP106" s="7" t="str">
        <f t="shared" si="46"/>
        <v/>
      </c>
      <c r="AQ106" s="2">
        <v>45566</v>
      </c>
      <c r="AR106" s="3" t="str">
        <f t="shared" si="35"/>
        <v>Oct-2024</v>
      </c>
      <c r="AS106" s="7">
        <v>53</v>
      </c>
      <c r="AT106" s="7">
        <f t="shared" si="33"/>
        <v>9</v>
      </c>
      <c r="AU106" s="7">
        <v>3</v>
      </c>
      <c r="AV106" s="8">
        <f t="shared" si="47"/>
        <v>0.1</v>
      </c>
      <c r="AY106" s="7">
        <f t="shared" si="36"/>
        <v>0</v>
      </c>
      <c r="AZ106" s="7">
        <f t="shared" si="32"/>
        <v>0</v>
      </c>
      <c r="BD106" s="7">
        <f t="shared" si="34"/>
        <v>1000</v>
      </c>
      <c r="BF106" s="7">
        <f t="shared" si="57"/>
        <v>0</v>
      </c>
    </row>
    <row r="107" spans="2:58" ht="27.75" customHeight="1" x14ac:dyDescent="0.25">
      <c r="B107" s="34" t="str">
        <f t="shared" si="62"/>
        <v/>
      </c>
      <c r="C107" s="28" t="str">
        <f t="shared" si="58"/>
        <v/>
      </c>
      <c r="D107" s="34" t="str">
        <f t="shared" si="59"/>
        <v/>
      </c>
      <c r="E107" s="34" t="str">
        <f t="shared" si="49"/>
        <v/>
      </c>
      <c r="F107" s="34" t="str">
        <f t="shared" si="60"/>
        <v/>
      </c>
      <c r="G107" s="34" t="str">
        <f>IF(D107="","",IF(F107="YES",MROUND(ROUND(1.03*G106,0),100),IF(D107="TOTAL",SUM($G$15:G106),G106)))</f>
        <v/>
      </c>
      <c r="H107" s="34" t="str">
        <f>IF(D107="","",IF(D107="TOTAL",SUM($H$15:H106),(ROUND(G107*AK107/100,0))))</f>
        <v/>
      </c>
      <c r="I107" s="34" t="str">
        <f>IF(D107="","",IF(D107="TOTAL",SUM($I$15:I106),(ROUND(G107*AL107/100,0))))</f>
        <v/>
      </c>
      <c r="J107" s="75">
        <f t="shared" si="50"/>
        <v>0</v>
      </c>
      <c r="K107" s="75"/>
      <c r="L107" s="34" t="str">
        <f>IF(D107="","",IF(D107="TOTAL",SUM($L$15:L106),$P$4))</f>
        <v/>
      </c>
      <c r="M107" s="34" t="str">
        <f>IF(D107="","",IF(D107="TOTAL",SUM($M$15:M106),(ROUND(L107*AF107/100,0))))</f>
        <v/>
      </c>
      <c r="N107" s="34" t="str">
        <f>IF(D107="","",IF(D107="TOTAL",SUM($N$15:N106),(ROUND(L107*AG107/100,0))))</f>
        <v/>
      </c>
      <c r="O107" s="33">
        <f t="shared" si="51"/>
        <v>0</v>
      </c>
      <c r="P107" s="34" t="str">
        <f t="shared" si="37"/>
        <v/>
      </c>
      <c r="Q107" s="34" t="str">
        <f t="shared" si="37"/>
        <v/>
      </c>
      <c r="R107" s="34" t="str">
        <f t="shared" si="37"/>
        <v/>
      </c>
      <c r="S107" s="26"/>
      <c r="T107" s="33">
        <f t="shared" si="64"/>
        <v>0</v>
      </c>
      <c r="U107" s="62" t="str">
        <f>IF(D107="","",IF(D107="TOTAL",SUM($U$15:U106),IF($Z$5="REGULAR",BA107,AJ107+BF107)))</f>
        <v/>
      </c>
      <c r="V107" s="34" t="str">
        <f>IF(D107="","",IF(D107="TOTAL",SUM($V$15:V106),(ROUND(T107*AN107,0))))</f>
        <v/>
      </c>
      <c r="W107" s="26" t="str">
        <f>IF(D107="","",IF(E107="mar",$Z$2,IF(D107="TOTAL",SUM($W$15:W106),W106)))</f>
        <v/>
      </c>
      <c r="X107" s="33" t="str">
        <f>IF(D107="","",IF(D107="TOTAL",SUM($X$15:X106),(SUM(AH108:AI108))))</f>
        <v/>
      </c>
      <c r="Y107" s="33">
        <f t="shared" si="53"/>
        <v>0</v>
      </c>
      <c r="Z107" s="33">
        <f t="shared" si="54"/>
        <v>0</v>
      </c>
      <c r="AC107" s="35" t="str">
        <f t="shared" si="63"/>
        <v/>
      </c>
      <c r="AD107" s="35" t="str">
        <f t="shared" si="61"/>
        <v/>
      </c>
      <c r="AF107" s="7" t="str">
        <f t="shared" si="38"/>
        <v/>
      </c>
      <c r="AG107" s="7" t="str">
        <f t="shared" si="39"/>
        <v/>
      </c>
      <c r="AH107" s="7" t="str">
        <f t="shared" si="40"/>
        <v/>
      </c>
      <c r="AI107" s="7" t="str">
        <f t="shared" si="41"/>
        <v/>
      </c>
      <c r="AJ107" s="7" t="str">
        <f t="shared" si="55"/>
        <v/>
      </c>
      <c r="AK107" s="7" t="str">
        <f t="shared" si="56"/>
        <v/>
      </c>
      <c r="AL107" s="7" t="str">
        <f t="shared" si="42"/>
        <v/>
      </c>
      <c r="AM107" s="7" t="str">
        <f t="shared" si="43"/>
        <v/>
      </c>
      <c r="AN107" s="7" t="str">
        <f t="shared" si="44"/>
        <v/>
      </c>
      <c r="AO107" s="7" t="str">
        <f t="shared" si="45"/>
        <v/>
      </c>
      <c r="AP107" s="7" t="str">
        <f t="shared" si="46"/>
        <v/>
      </c>
      <c r="AQ107" s="2">
        <v>45597</v>
      </c>
      <c r="AR107" s="3" t="str">
        <f t="shared" si="35"/>
        <v>Nov-2024</v>
      </c>
      <c r="AS107" s="7">
        <v>53</v>
      </c>
      <c r="AT107" s="7">
        <f>W6</f>
        <v>10</v>
      </c>
      <c r="AV107" s="8">
        <f t="shared" si="47"/>
        <v>0.1</v>
      </c>
      <c r="AY107" s="7">
        <f t="shared" si="36"/>
        <v>0</v>
      </c>
      <c r="AZ107" s="7">
        <f t="shared" si="32"/>
        <v>0</v>
      </c>
      <c r="BD107" s="7">
        <f t="shared" si="34"/>
        <v>1000</v>
      </c>
      <c r="BF107" s="7">
        <f t="shared" si="57"/>
        <v>0</v>
      </c>
    </row>
    <row r="108" spans="2:58" ht="27" customHeight="1" x14ac:dyDescent="0.25">
      <c r="B108" s="34" t="str">
        <f t="shared" si="62"/>
        <v/>
      </c>
      <c r="C108" s="28" t="str">
        <f t="shared" si="58"/>
        <v/>
      </c>
      <c r="D108" s="34" t="str">
        <f t="shared" si="59"/>
        <v/>
      </c>
      <c r="E108" s="34" t="str">
        <f t="shared" si="49"/>
        <v/>
      </c>
      <c r="F108" s="34" t="str">
        <f t="shared" si="60"/>
        <v/>
      </c>
      <c r="G108" s="34" t="str">
        <f>IF(D108="","",IF(F108="YES",MROUND(ROUND(1.03*G107,0),100),IF(D108="TOTAL",SUM($G$15:G107),G107)))</f>
        <v/>
      </c>
      <c r="H108" s="34" t="str">
        <f>IF(D108="","",IF(D108="TOTAL",SUM($H$15:H107),(ROUND(G108*AK108/100,0))))</f>
        <v/>
      </c>
      <c r="I108" s="34" t="str">
        <f>IF(D108="","",IF(D108="TOTAL",SUM($I$15:I107),(ROUND(G108*AL108/100,0))))</f>
        <v/>
      </c>
      <c r="J108" s="75">
        <f t="shared" si="50"/>
        <v>0</v>
      </c>
      <c r="K108" s="75"/>
      <c r="L108" s="34" t="str">
        <f>IF(D108="","",IF(D108="TOTAL",SUM($L$15:L107),$P$4))</f>
        <v/>
      </c>
      <c r="M108" s="34" t="str">
        <f>IF(D108="","",IF(D108="TOTAL",SUM($M$15:M107),(ROUND(L108*AF108/100,0))))</f>
        <v/>
      </c>
      <c r="N108" s="34" t="str">
        <f>IF(D108="","",IF(D108="TOTAL",SUM($N$15:N107),(ROUND(L108*AG108/100,0))))</f>
        <v/>
      </c>
      <c r="O108" s="33">
        <f t="shared" si="51"/>
        <v>0</v>
      </c>
      <c r="P108" s="34" t="str">
        <f t="shared" si="37"/>
        <v/>
      </c>
      <c r="Q108" s="34" t="str">
        <f t="shared" si="37"/>
        <v/>
      </c>
      <c r="R108" s="34" t="str">
        <f t="shared" si="37"/>
        <v/>
      </c>
      <c r="S108" s="26"/>
      <c r="T108" s="33">
        <f t="shared" si="64"/>
        <v>0</v>
      </c>
      <c r="U108" s="62" t="str">
        <f>IF(D108="","",IF(D108="TOTAL",SUM($U$15:U107),IF($Z$5="REGULAR",BA108,AJ108+BF108)))</f>
        <v/>
      </c>
      <c r="V108" s="34" t="str">
        <f>IF(D108="","",IF(D108="TOTAL",SUM($V$15:V107),(ROUND(T108*AN108,0))))</f>
        <v/>
      </c>
      <c r="W108" s="26" t="str">
        <f>IF(D108="","",IF(E108="mar",$Z$2,IF(D108="TOTAL",SUM($W$15:W107),W107)))</f>
        <v/>
      </c>
      <c r="X108" s="33" t="str">
        <f>IF(D108="","",IF(D108="TOTAL",SUM($X$15:X107),(SUM(AH109:AI109))))</f>
        <v/>
      </c>
      <c r="Y108" s="33">
        <f t="shared" si="53"/>
        <v>0</v>
      </c>
      <c r="Z108" s="33">
        <f t="shared" si="54"/>
        <v>0</v>
      </c>
      <c r="AC108" s="35" t="str">
        <f t="shared" si="63"/>
        <v/>
      </c>
      <c r="AD108" s="35" t="str">
        <f t="shared" si="61"/>
        <v/>
      </c>
      <c r="AF108" s="7" t="str">
        <f t="shared" si="38"/>
        <v/>
      </c>
      <c r="AG108" s="7" t="str">
        <f t="shared" si="39"/>
        <v/>
      </c>
      <c r="AH108" s="7" t="str">
        <f t="shared" si="40"/>
        <v/>
      </c>
      <c r="AI108" s="7" t="str">
        <f t="shared" si="41"/>
        <v/>
      </c>
      <c r="AJ108" s="7" t="str">
        <f t="shared" si="55"/>
        <v/>
      </c>
      <c r="AK108" s="7" t="str">
        <f t="shared" si="56"/>
        <v/>
      </c>
      <c r="AL108" s="7" t="str">
        <f t="shared" si="42"/>
        <v/>
      </c>
      <c r="AM108" s="7" t="str">
        <f t="shared" si="43"/>
        <v/>
      </c>
      <c r="AN108" s="7" t="str">
        <f t="shared" si="44"/>
        <v/>
      </c>
      <c r="AO108" s="7" t="str">
        <f t="shared" si="45"/>
        <v/>
      </c>
      <c r="AP108" s="7" t="str">
        <f t="shared" si="46"/>
        <v/>
      </c>
      <c r="AQ108" s="2">
        <v>45627</v>
      </c>
      <c r="AR108" s="3" t="str">
        <f t="shared" si="35"/>
        <v>Dec-2024</v>
      </c>
      <c r="AS108" s="7">
        <v>53</v>
      </c>
      <c r="AT108" s="7">
        <f t="shared" si="33"/>
        <v>10</v>
      </c>
      <c r="AV108" s="8">
        <f t="shared" si="47"/>
        <v>0.1</v>
      </c>
      <c r="AY108" s="7">
        <f t="shared" si="36"/>
        <v>0</v>
      </c>
      <c r="AZ108" s="7">
        <f t="shared" si="32"/>
        <v>0</v>
      </c>
      <c r="BD108" s="7">
        <f t="shared" si="34"/>
        <v>1000</v>
      </c>
      <c r="BF108" s="7">
        <f t="shared" si="57"/>
        <v>0</v>
      </c>
    </row>
    <row r="109" spans="2:58" s="7" customFormat="1" ht="27" customHeight="1" x14ac:dyDescent="0.25">
      <c r="B109" s="34" t="str">
        <f t="shared" si="62"/>
        <v/>
      </c>
      <c r="C109" s="28" t="str">
        <f t="shared" si="58"/>
        <v/>
      </c>
      <c r="D109" s="34" t="str">
        <f t="shared" si="59"/>
        <v/>
      </c>
      <c r="E109" s="34" t="str">
        <f t="shared" si="49"/>
        <v/>
      </c>
      <c r="F109" s="34" t="str">
        <f t="shared" si="60"/>
        <v/>
      </c>
      <c r="G109" s="34" t="str">
        <f>IF(D109="","",IF(F109="YES",MROUND(ROUND(1.03*G108,0),100),IF(D109="TOTAL",SUM($G$15:G108),G108)))</f>
        <v/>
      </c>
      <c r="H109" s="34" t="str">
        <f>IF(D109="","",IF(D109="TOTAL",SUM($H$15:H108),(ROUND(G109*AK109/100,0))))</f>
        <v/>
      </c>
      <c r="I109" s="34" t="str">
        <f>IF(D109="","",IF(D109="TOTAL",SUM($I$15:I108),(ROUND(G109*AL109/100,0))))</f>
        <v/>
      </c>
      <c r="J109" s="75">
        <f t="shared" si="50"/>
        <v>0</v>
      </c>
      <c r="K109" s="75"/>
      <c r="L109" s="34" t="str">
        <f>IF(D109="","",IF(D109="TOTAL",SUM($L$15:L108),$P$4))</f>
        <v/>
      </c>
      <c r="M109" s="34" t="str">
        <f>IF(D109="","",IF(D109="TOTAL",SUM($M$15:M108),(ROUND(L109*AF109/100,0))))</f>
        <v/>
      </c>
      <c r="N109" s="34" t="str">
        <f>IF(D109="","",IF(D109="TOTAL",SUM($N$15:N108),(ROUND(L109*AG109/100,0))))</f>
        <v/>
      </c>
      <c r="O109" s="33">
        <f t="shared" si="51"/>
        <v>0</v>
      </c>
      <c r="P109" s="34" t="str">
        <f t="shared" si="37"/>
        <v/>
      </c>
      <c r="Q109" s="34" t="str">
        <f t="shared" si="37"/>
        <v/>
      </c>
      <c r="R109" s="34" t="str">
        <f t="shared" si="37"/>
        <v/>
      </c>
      <c r="S109" s="26"/>
      <c r="T109" s="33">
        <f t="shared" si="64"/>
        <v>0</v>
      </c>
      <c r="U109" s="62" t="str">
        <f>IF(D109="","",IF(D109="TOTAL",SUM($U$15:U108),IF($Z$5="REGULAR",BA109,AJ109+BF109)))</f>
        <v/>
      </c>
      <c r="V109" s="34" t="str">
        <f>IF(D109="","",IF(D109="TOTAL",SUM($V$15:V108),(ROUND(T109*AN109,0))))</f>
        <v/>
      </c>
      <c r="W109" s="26" t="str">
        <f>IF(D109="","",IF(E109="mar",$Z$2,IF(D109="TOTAL",SUM($W$15:W108),W108)))</f>
        <v/>
      </c>
      <c r="X109" s="33" t="str">
        <f>IF(D109="","",IF(D109="TOTAL",SUM($X$15:X108),(SUM(AH110:AI110))))</f>
        <v/>
      </c>
      <c r="Y109" s="33">
        <f t="shared" si="53"/>
        <v>0</v>
      </c>
      <c r="Z109" s="33">
        <f t="shared" si="54"/>
        <v>0</v>
      </c>
      <c r="AC109" s="35" t="str">
        <f t="shared" si="63"/>
        <v/>
      </c>
      <c r="AD109" s="35" t="str">
        <f t="shared" si="61"/>
        <v/>
      </c>
      <c r="AF109" s="7" t="str">
        <f t="shared" si="38"/>
        <v/>
      </c>
      <c r="AG109" s="7" t="str">
        <f t="shared" si="39"/>
        <v/>
      </c>
      <c r="AH109" s="7" t="str">
        <f t="shared" si="40"/>
        <v/>
      </c>
      <c r="AI109" s="7" t="str">
        <f t="shared" si="41"/>
        <v/>
      </c>
      <c r="AJ109" s="7" t="str">
        <f t="shared" si="55"/>
        <v/>
      </c>
      <c r="AK109" s="7" t="str">
        <f t="shared" si="56"/>
        <v/>
      </c>
      <c r="AL109" s="7" t="str">
        <f t="shared" si="42"/>
        <v/>
      </c>
      <c r="AM109" s="7" t="str">
        <f t="shared" si="43"/>
        <v/>
      </c>
      <c r="AN109" s="7" t="str">
        <f t="shared" si="44"/>
        <v/>
      </c>
      <c r="AO109" s="7" t="str">
        <f t="shared" si="45"/>
        <v/>
      </c>
      <c r="AP109" s="7" t="str">
        <f t="shared" si="46"/>
        <v/>
      </c>
      <c r="AQ109" s="2">
        <v>45658</v>
      </c>
      <c r="AR109" s="3" t="str">
        <f t="shared" si="35"/>
        <v>Jan-2025</v>
      </c>
      <c r="AS109" s="7">
        <v>55</v>
      </c>
      <c r="AT109" s="7">
        <f t="shared" si="33"/>
        <v>10</v>
      </c>
      <c r="AU109" s="7">
        <v>2</v>
      </c>
      <c r="AV109" s="8">
        <f t="shared" si="47"/>
        <v>0.1</v>
      </c>
      <c r="AY109" s="7">
        <f t="shared" si="36"/>
        <v>0</v>
      </c>
      <c r="AZ109" s="7">
        <f t="shared" si="32"/>
        <v>0</v>
      </c>
      <c r="BD109" s="7">
        <f t="shared" si="34"/>
        <v>1000</v>
      </c>
      <c r="BF109" s="7">
        <f t="shared" si="57"/>
        <v>0</v>
      </c>
    </row>
    <row r="110" spans="2:58" ht="27" customHeight="1" x14ac:dyDescent="0.25">
      <c r="B110" s="34" t="str">
        <f t="shared" si="62"/>
        <v/>
      </c>
      <c r="C110" s="28" t="str">
        <f t="shared" si="58"/>
        <v/>
      </c>
      <c r="D110" s="34" t="str">
        <f t="shared" si="59"/>
        <v/>
      </c>
      <c r="E110" s="34" t="str">
        <f t="shared" si="49"/>
        <v/>
      </c>
      <c r="F110" s="34" t="str">
        <f t="shared" si="60"/>
        <v/>
      </c>
      <c r="G110" s="34" t="str">
        <f>IF(D110="","",IF(F110="YES",MROUND(ROUND(1.03*G109,0),100),IF(D110="TOTAL",SUM($G$15:G109),G109)))</f>
        <v/>
      </c>
      <c r="H110" s="34" t="str">
        <f>IF(D110="","",IF(D110="TOTAL",SUM($H$15:H109),(ROUND(G110*AK110/100,0))))</f>
        <v/>
      </c>
      <c r="I110" s="34" t="str">
        <f>IF(D110="","",IF(D110="TOTAL",SUM($I$15:I109),(ROUND(G110*AL110/100,0))))</f>
        <v/>
      </c>
      <c r="J110" s="75">
        <f t="shared" si="50"/>
        <v>0</v>
      </c>
      <c r="K110" s="75"/>
      <c r="L110" s="34" t="str">
        <f>IF(D110="","",IF(D110="TOTAL",SUM($L$15:L109),$P$4))</f>
        <v/>
      </c>
      <c r="M110" s="34" t="str">
        <f>IF(D110="","",IF(D110="TOTAL",SUM($M$15:M109),(ROUND(L110*AF110/100,0))))</f>
        <v/>
      </c>
      <c r="N110" s="34" t="str">
        <f>IF(D110="","",IF(D110="TOTAL",SUM($N$15:N109),(ROUND(L110*AG110/100,0))))</f>
        <v/>
      </c>
      <c r="O110" s="33">
        <f t="shared" si="51"/>
        <v>0</v>
      </c>
      <c r="P110" s="34" t="str">
        <f t="shared" si="37"/>
        <v/>
      </c>
      <c r="Q110" s="34" t="str">
        <f t="shared" si="37"/>
        <v/>
      </c>
      <c r="R110" s="34" t="str">
        <f t="shared" si="37"/>
        <v/>
      </c>
      <c r="S110" s="26"/>
      <c r="T110" s="33">
        <f t="shared" si="64"/>
        <v>0</v>
      </c>
      <c r="U110" s="62" t="str">
        <f>IF(D110="","",IF(D110="TOTAL",SUM($U$15:U109),IF($Z$5="REGULAR",BA110,AJ110+BF110)))</f>
        <v/>
      </c>
      <c r="V110" s="34" t="str">
        <f>IF(D110="","",IF(D110="TOTAL",SUM($V$15:V109),(ROUND(T110*AN110,0))))</f>
        <v/>
      </c>
      <c r="W110" s="26" t="str">
        <f>IF(D110="","",IF(E110="mar",$Z$2,IF(D110="TOTAL",SUM($W$15:W109),W109)))</f>
        <v/>
      </c>
      <c r="X110" s="33" t="str">
        <f>IF(D110="","",IF(D110="TOTAL",SUM($X$15:X109),(SUM(AH111:AI111))))</f>
        <v/>
      </c>
      <c r="Y110" s="33">
        <f t="shared" si="53"/>
        <v>0</v>
      </c>
      <c r="Z110" s="33">
        <f t="shared" si="54"/>
        <v>0</v>
      </c>
      <c r="AC110" s="35" t="str">
        <f t="shared" si="63"/>
        <v/>
      </c>
      <c r="AD110" s="35" t="str">
        <f t="shared" si="61"/>
        <v/>
      </c>
      <c r="AF110" s="7" t="str">
        <f t="shared" si="38"/>
        <v/>
      </c>
      <c r="AG110" s="7" t="str">
        <f t="shared" si="39"/>
        <v/>
      </c>
      <c r="AH110" s="7" t="str">
        <f t="shared" si="40"/>
        <v/>
      </c>
      <c r="AI110" s="7" t="str">
        <f t="shared" si="41"/>
        <v/>
      </c>
      <c r="AJ110" s="7" t="str">
        <f t="shared" si="55"/>
        <v/>
      </c>
      <c r="AK110" s="7" t="str">
        <f t="shared" si="56"/>
        <v/>
      </c>
      <c r="AL110" s="7" t="str">
        <f t="shared" si="42"/>
        <v/>
      </c>
      <c r="AM110" s="7" t="str">
        <f t="shared" si="43"/>
        <v/>
      </c>
      <c r="AN110" s="7" t="str">
        <f t="shared" si="44"/>
        <v/>
      </c>
      <c r="AO110" s="7" t="str">
        <f t="shared" si="45"/>
        <v/>
      </c>
      <c r="AP110" s="7" t="str">
        <f t="shared" si="46"/>
        <v/>
      </c>
      <c r="AQ110" s="2">
        <v>45689</v>
      </c>
      <c r="AR110" s="3" t="str">
        <f t="shared" si="35"/>
        <v>Feb-2025</v>
      </c>
      <c r="AS110" s="7">
        <v>55</v>
      </c>
      <c r="AT110" s="7">
        <f t="shared" si="33"/>
        <v>10</v>
      </c>
      <c r="AU110" s="7">
        <v>2</v>
      </c>
      <c r="AV110" s="8">
        <f t="shared" si="47"/>
        <v>0.1</v>
      </c>
      <c r="AY110" s="7">
        <f t="shared" si="36"/>
        <v>0</v>
      </c>
      <c r="AZ110" s="7">
        <f t="shared" si="32"/>
        <v>0</v>
      </c>
      <c r="BD110" s="7">
        <f t="shared" si="34"/>
        <v>1000</v>
      </c>
      <c r="BF110" s="7">
        <f t="shared" si="57"/>
        <v>0</v>
      </c>
    </row>
    <row r="111" spans="2:58" ht="27" customHeight="1" x14ac:dyDescent="0.25">
      <c r="B111" s="34" t="str">
        <f t="shared" si="62"/>
        <v/>
      </c>
      <c r="C111" s="28" t="str">
        <f t="shared" si="58"/>
        <v/>
      </c>
      <c r="D111" s="34" t="str">
        <f t="shared" si="59"/>
        <v/>
      </c>
      <c r="E111" s="34" t="str">
        <f t="shared" si="49"/>
        <v/>
      </c>
      <c r="F111" s="34" t="str">
        <f t="shared" si="60"/>
        <v/>
      </c>
      <c r="G111" s="34" t="str">
        <f>IF(D111="","",IF(F111="YES",MROUND(ROUND(1.03*G110,0),100),IF(D111="TOTAL",SUM($G$15:G110),G110)))</f>
        <v/>
      </c>
      <c r="H111" s="34" t="str">
        <f>IF(D111="","",IF(D111="TOTAL",SUM($H$15:H110),(ROUND(G111*AK111/100,0))))</f>
        <v/>
      </c>
      <c r="I111" s="34" t="str">
        <f>IF(D111="","",IF(D111="TOTAL",SUM($I$15:I110),(ROUND(G111*AL111/100,0))))</f>
        <v/>
      </c>
      <c r="J111" s="75">
        <f t="shared" si="50"/>
        <v>0</v>
      </c>
      <c r="K111" s="75"/>
      <c r="L111" s="34" t="str">
        <f>IF(D111="","",IF(D111="TOTAL",SUM($L$15:L110),$P$4))</f>
        <v/>
      </c>
      <c r="M111" s="34" t="str">
        <f>IF(D111="","",IF(D111="TOTAL",SUM($M$15:M110),(ROUND(L111*AF111/100,0))))</f>
        <v/>
      </c>
      <c r="N111" s="34" t="str">
        <f>IF(D111="","",IF(D111="TOTAL",SUM($N$15:N110),(ROUND(L111*AG111/100,0))))</f>
        <v/>
      </c>
      <c r="O111" s="33">
        <f t="shared" si="51"/>
        <v>0</v>
      </c>
      <c r="P111" s="34" t="str">
        <f t="shared" si="37"/>
        <v/>
      </c>
      <c r="Q111" s="34" t="str">
        <f t="shared" si="37"/>
        <v/>
      </c>
      <c r="R111" s="34" t="str">
        <f t="shared" si="37"/>
        <v/>
      </c>
      <c r="S111" s="26"/>
      <c r="T111" s="33">
        <f t="shared" si="64"/>
        <v>0</v>
      </c>
      <c r="U111" s="62" t="str">
        <f>IF(D111="","",IF(D111="TOTAL",SUM($U$15:U110),IF($Z$5="REGULAR",BA111,AJ111+BF111)))</f>
        <v/>
      </c>
      <c r="V111" s="34" t="str">
        <f>IF(D111="","",IF(D111="TOTAL",SUM($V$15:V110),(ROUND(T111*AN111,0))))</f>
        <v/>
      </c>
      <c r="W111" s="26" t="str">
        <f>IF(D111="","",IF(E111="mar",$Z$2,IF(D111="TOTAL",SUM($W$15:W110),W110)))</f>
        <v/>
      </c>
      <c r="X111" s="33" t="str">
        <f>IF(D111="","",IF(D111="TOTAL",SUM($X$15:X110),(SUM(AH112:AI112))))</f>
        <v/>
      </c>
      <c r="Y111" s="33">
        <f t="shared" si="53"/>
        <v>0</v>
      </c>
      <c r="Z111" s="33">
        <f t="shared" si="54"/>
        <v>0</v>
      </c>
      <c r="AC111" s="35" t="str">
        <f t="shared" si="63"/>
        <v/>
      </c>
      <c r="AD111" s="35" t="str">
        <f t="shared" si="61"/>
        <v/>
      </c>
      <c r="AF111" s="7" t="str">
        <f t="shared" si="38"/>
        <v/>
      </c>
      <c r="AG111" s="7" t="str">
        <f t="shared" si="39"/>
        <v/>
      </c>
      <c r="AH111" s="7" t="str">
        <f t="shared" si="40"/>
        <v/>
      </c>
      <c r="AI111" s="7" t="str">
        <f t="shared" si="41"/>
        <v/>
      </c>
      <c r="AJ111" s="7" t="str">
        <f t="shared" si="55"/>
        <v/>
      </c>
      <c r="AK111" s="7" t="str">
        <f t="shared" si="56"/>
        <v/>
      </c>
      <c r="AL111" s="7" t="str">
        <f t="shared" si="42"/>
        <v/>
      </c>
      <c r="AM111" s="7" t="str">
        <f t="shared" si="43"/>
        <v/>
      </c>
      <c r="AN111" s="7" t="str">
        <f t="shared" si="44"/>
        <v/>
      </c>
      <c r="AO111" s="7" t="str">
        <f t="shared" si="45"/>
        <v/>
      </c>
      <c r="AP111" s="7" t="str">
        <f t="shared" si="46"/>
        <v/>
      </c>
      <c r="AQ111" s="2">
        <v>45717</v>
      </c>
      <c r="AR111" s="3" t="str">
        <f t="shared" si="35"/>
        <v>Mar-2025</v>
      </c>
      <c r="AS111" s="7">
        <v>55</v>
      </c>
      <c r="AT111" s="7">
        <f t="shared" si="33"/>
        <v>10</v>
      </c>
      <c r="AU111" s="7">
        <v>2</v>
      </c>
      <c r="AV111" s="8">
        <f t="shared" si="47"/>
        <v>0.1</v>
      </c>
      <c r="AW111" s="7"/>
      <c r="AX111" s="7"/>
      <c r="AY111" s="7">
        <f t="shared" si="36"/>
        <v>0</v>
      </c>
      <c r="AZ111" s="7">
        <f t="shared" si="32"/>
        <v>0</v>
      </c>
      <c r="BD111" s="7">
        <f t="shared" si="34"/>
        <v>1000</v>
      </c>
      <c r="BF111" s="7">
        <f t="shared" si="57"/>
        <v>0</v>
      </c>
    </row>
    <row r="112" spans="2:58" ht="27" customHeight="1" x14ac:dyDescent="0.25">
      <c r="B112" s="34" t="str">
        <f t="shared" si="62"/>
        <v/>
      </c>
      <c r="C112" s="28" t="str">
        <f t="shared" si="58"/>
        <v/>
      </c>
      <c r="D112" s="34" t="str">
        <f t="shared" si="59"/>
        <v/>
      </c>
      <c r="E112" s="34" t="str">
        <f t="shared" si="49"/>
        <v/>
      </c>
      <c r="F112" s="34" t="str">
        <f t="shared" si="60"/>
        <v/>
      </c>
      <c r="G112" s="34" t="str">
        <f>IF(D112="","",IF(F112="YES",MROUND(ROUND(1.03*G111,0),100),IF(D112="TOTAL",SUM($G$15:G111),G111)))</f>
        <v/>
      </c>
      <c r="H112" s="34" t="str">
        <f>IF(D112="","",IF(D112="TOTAL",SUM($H$15:H111),(ROUND(G112*AK112/100,0))))</f>
        <v/>
      </c>
      <c r="I112" s="34" t="str">
        <f>IF(D112="","",IF(D112="TOTAL",SUM($I$15:I111),(ROUND(G112*AL112/100,0))))</f>
        <v/>
      </c>
      <c r="J112" s="75">
        <f t="shared" si="50"/>
        <v>0</v>
      </c>
      <c r="K112" s="75"/>
      <c r="L112" s="34" t="str">
        <f>IF(D112="","",IF(D112="TOTAL",SUM($L$15:L111),$P$4))</f>
        <v/>
      </c>
      <c r="M112" s="34" t="str">
        <f>IF(D112="","",IF(D112="TOTAL",SUM($M$15:M111),(ROUND(L112*AF112/100,0))))</f>
        <v/>
      </c>
      <c r="N112" s="34" t="str">
        <f>IF(D112="","",IF(D112="TOTAL",SUM($N$15:N111),(ROUND(L112*AG112/100,0))))</f>
        <v/>
      </c>
      <c r="O112" s="33">
        <f t="shared" si="51"/>
        <v>0</v>
      </c>
      <c r="P112" s="34" t="str">
        <f t="shared" ref="P112:R127" si="65">IFERROR(MIN(G112-L112),"")</f>
        <v/>
      </c>
      <c r="Q112" s="34" t="str">
        <f t="shared" si="65"/>
        <v/>
      </c>
      <c r="R112" s="34" t="str">
        <f t="shared" si="65"/>
        <v/>
      </c>
      <c r="S112" s="26"/>
      <c r="T112" s="33">
        <f t="shared" si="64"/>
        <v>0</v>
      </c>
      <c r="U112" s="62" t="str">
        <f>IF(D112="","",IF(D112="TOTAL",SUM($U$15:U111),IF($Z$5="REGULAR",BA112,AJ112+BF112)))</f>
        <v/>
      </c>
      <c r="V112" s="34" t="str">
        <f>IF(D112="","",IF(D112="TOTAL",SUM($V$15:V111),(ROUND(T112*AN112,0))))</f>
        <v/>
      </c>
      <c r="W112" s="26" t="str">
        <f>IF(D112="","",IF(E112="mar",$Z$2,IF(D112="TOTAL",SUM($W$15:W111),W111)))</f>
        <v/>
      </c>
      <c r="X112" s="33" t="str">
        <f>IF(D112="","",IF(D112="TOTAL",SUM($X$15:X111),(SUM(AH113:AI113))))</f>
        <v/>
      </c>
      <c r="Y112" s="33">
        <f t="shared" si="53"/>
        <v>0</v>
      </c>
      <c r="Z112" s="33">
        <f t="shared" si="54"/>
        <v>0</v>
      </c>
      <c r="AC112" s="35" t="str">
        <f t="shared" si="63"/>
        <v/>
      </c>
      <c r="AD112" s="35" t="str">
        <f t="shared" si="61"/>
        <v/>
      </c>
      <c r="AF112" s="7" t="str">
        <f t="shared" si="38"/>
        <v/>
      </c>
      <c r="AG112" s="7" t="str">
        <f t="shared" si="39"/>
        <v/>
      </c>
      <c r="AH112" s="7" t="str">
        <f t="shared" si="40"/>
        <v/>
      </c>
      <c r="AI112" s="7" t="str">
        <f t="shared" si="41"/>
        <v/>
      </c>
      <c r="AJ112" s="7" t="str">
        <f t="shared" si="55"/>
        <v/>
      </c>
      <c r="AK112" s="7" t="str">
        <f t="shared" si="56"/>
        <v/>
      </c>
      <c r="AL112" s="7" t="str">
        <f t="shared" si="42"/>
        <v/>
      </c>
      <c r="AM112" s="7" t="str">
        <f t="shared" si="43"/>
        <v/>
      </c>
      <c r="AN112" s="7" t="str">
        <f t="shared" si="44"/>
        <v/>
      </c>
      <c r="AO112" s="7" t="str">
        <f t="shared" si="45"/>
        <v/>
      </c>
      <c r="AP112" s="7" t="str">
        <f t="shared" si="46"/>
        <v/>
      </c>
      <c r="AQ112" s="2">
        <v>45748</v>
      </c>
      <c r="AR112" s="3" t="str">
        <f t="shared" si="35"/>
        <v>Apr-2025</v>
      </c>
      <c r="AS112" s="7">
        <v>55</v>
      </c>
      <c r="AT112" s="7">
        <f t="shared" si="33"/>
        <v>10</v>
      </c>
      <c r="AV112" s="8">
        <f t="shared" si="47"/>
        <v>0.1</v>
      </c>
      <c r="AW112" s="7"/>
      <c r="AX112" s="7"/>
      <c r="AY112" s="7">
        <f t="shared" si="36"/>
        <v>0</v>
      </c>
      <c r="AZ112" s="7">
        <f t="shared" si="32"/>
        <v>0</v>
      </c>
      <c r="BD112" s="7">
        <f t="shared" si="34"/>
        <v>1000</v>
      </c>
      <c r="BF112" s="7">
        <f t="shared" si="57"/>
        <v>0</v>
      </c>
    </row>
    <row r="113" spans="2:58" ht="27" customHeight="1" x14ac:dyDescent="0.25">
      <c r="B113" s="34" t="str">
        <f t="shared" si="62"/>
        <v/>
      </c>
      <c r="C113" s="28" t="str">
        <f t="shared" si="58"/>
        <v/>
      </c>
      <c r="D113" s="34" t="str">
        <f t="shared" si="59"/>
        <v/>
      </c>
      <c r="E113" s="34" t="str">
        <f t="shared" si="49"/>
        <v/>
      </c>
      <c r="F113" s="34" t="str">
        <f t="shared" si="60"/>
        <v/>
      </c>
      <c r="G113" s="34" t="str">
        <f>IF(D113="","",IF(F113="YES",MROUND(ROUND(1.03*G112,0),100),IF(D113="TOTAL",SUM($G$15:G112),G112)))</f>
        <v/>
      </c>
      <c r="H113" s="34" t="str">
        <f>IF(D113="","",IF(D113="TOTAL",SUM($H$15:H112),(ROUND(G113*AK113/100,0))))</f>
        <v/>
      </c>
      <c r="I113" s="34" t="str">
        <f>IF(D113="","",IF(D113="TOTAL",SUM($I$15:I112),(ROUND(G113*AL113/100,0))))</f>
        <v/>
      </c>
      <c r="J113" s="75">
        <f t="shared" si="50"/>
        <v>0</v>
      </c>
      <c r="K113" s="75"/>
      <c r="L113" s="34" t="str">
        <f>IF(D113="","",IF(D113="TOTAL",SUM($L$15:L112),$P$4))</f>
        <v/>
      </c>
      <c r="M113" s="34" t="str">
        <f>IF(D113="","",IF(D113="TOTAL",SUM($M$15:M112),(ROUND(L113*AF113/100,0))))</f>
        <v/>
      </c>
      <c r="N113" s="34" t="str">
        <f>IF(D113="","",IF(D113="TOTAL",SUM($N$15:N112),(ROUND(L113*AG113/100,0))))</f>
        <v/>
      </c>
      <c r="O113" s="33">
        <f t="shared" si="51"/>
        <v>0</v>
      </c>
      <c r="P113" s="34" t="str">
        <f t="shared" si="65"/>
        <v/>
      </c>
      <c r="Q113" s="34" t="str">
        <f t="shared" si="65"/>
        <v/>
      </c>
      <c r="R113" s="34" t="str">
        <f t="shared" si="65"/>
        <v/>
      </c>
      <c r="S113" s="26"/>
      <c r="T113" s="33">
        <f t="shared" si="64"/>
        <v>0</v>
      </c>
      <c r="U113" s="62" t="str">
        <f>IF(D113="","",IF(D113="TOTAL",SUM($U$15:U112),IF($Z$5="REGULAR",BA113,AJ113+BF113)))</f>
        <v/>
      </c>
      <c r="V113" s="34" t="str">
        <f>IF(D113="","",IF(D113="TOTAL",SUM($V$15:V112),(ROUND(T113*AN113,0))))</f>
        <v/>
      </c>
      <c r="W113" s="26" t="str">
        <f>IF(D113="","",IF(E113="mar",$Z$2,IF(D113="TOTAL",SUM($W$15:W112),W112)))</f>
        <v/>
      </c>
      <c r="X113" s="33" t="str">
        <f>IF(D113="","",IF(D113="TOTAL",SUM($X$15:X112),(SUM(AH114:AI114))))</f>
        <v/>
      </c>
      <c r="Y113" s="33">
        <f t="shared" si="53"/>
        <v>0</v>
      </c>
      <c r="Z113" s="33">
        <f t="shared" si="54"/>
        <v>0</v>
      </c>
      <c r="AC113" s="35" t="str">
        <f t="shared" si="63"/>
        <v/>
      </c>
      <c r="AD113" s="35" t="str">
        <f t="shared" si="61"/>
        <v/>
      </c>
      <c r="AF113" s="7" t="str">
        <f t="shared" si="38"/>
        <v/>
      </c>
      <c r="AG113" s="7" t="str">
        <f t="shared" si="39"/>
        <v/>
      </c>
      <c r="AH113" s="7" t="str">
        <f t="shared" si="40"/>
        <v/>
      </c>
      <c r="AI113" s="7" t="str">
        <f t="shared" si="41"/>
        <v/>
      </c>
      <c r="AJ113" s="7" t="str">
        <f t="shared" si="55"/>
        <v/>
      </c>
      <c r="AK113" s="7" t="str">
        <f t="shared" si="56"/>
        <v/>
      </c>
      <c r="AL113" s="7" t="str">
        <f t="shared" si="42"/>
        <v/>
      </c>
      <c r="AM113" s="7" t="str">
        <f t="shared" si="43"/>
        <v/>
      </c>
      <c r="AN113" s="7" t="str">
        <f t="shared" si="44"/>
        <v/>
      </c>
      <c r="AO113" s="7" t="str">
        <f t="shared" si="45"/>
        <v/>
      </c>
      <c r="AP113" s="7" t="str">
        <f t="shared" si="46"/>
        <v/>
      </c>
      <c r="AQ113" s="2">
        <v>45778</v>
      </c>
      <c r="AR113" s="3" t="str">
        <f t="shared" si="35"/>
        <v>May-2025</v>
      </c>
      <c r="AS113" s="7">
        <v>55</v>
      </c>
      <c r="AT113" s="7">
        <f t="shared" si="33"/>
        <v>10</v>
      </c>
      <c r="AV113" s="8">
        <f t="shared" si="47"/>
        <v>0.1</v>
      </c>
      <c r="AW113" s="7"/>
      <c r="AX113" s="7"/>
      <c r="AY113" s="7">
        <f t="shared" si="36"/>
        <v>0</v>
      </c>
      <c r="AZ113" s="7">
        <f t="shared" si="32"/>
        <v>0</v>
      </c>
      <c r="BD113" s="7">
        <f t="shared" si="34"/>
        <v>1000</v>
      </c>
      <c r="BF113" s="7">
        <f t="shared" si="57"/>
        <v>0</v>
      </c>
    </row>
    <row r="114" spans="2:58" ht="27" customHeight="1" x14ac:dyDescent="0.25">
      <c r="B114" s="34" t="str">
        <f t="shared" si="62"/>
        <v/>
      </c>
      <c r="C114" s="28" t="str">
        <f t="shared" si="58"/>
        <v/>
      </c>
      <c r="D114" s="34" t="str">
        <f t="shared" si="59"/>
        <v/>
      </c>
      <c r="E114" s="34" t="str">
        <f t="shared" si="49"/>
        <v/>
      </c>
      <c r="F114" s="34" t="str">
        <f t="shared" si="60"/>
        <v/>
      </c>
      <c r="G114" s="34" t="str">
        <f>IF(D114="","",IF(F114="YES",MROUND(ROUND(1.03*G113,0),100),IF(D114="TOTAL",SUM($G$15:G113),G113)))</f>
        <v/>
      </c>
      <c r="H114" s="34" t="str">
        <f>IF(D114="","",IF(D114="TOTAL",SUM($H$15:H113),(ROUND(G114*AK114/100,0))))</f>
        <v/>
      </c>
      <c r="I114" s="34" t="str">
        <f>IF(D114="","",IF(D114="TOTAL",SUM($I$15:I113),(ROUND(G114*AL114/100,0))))</f>
        <v/>
      </c>
      <c r="J114" s="75">
        <f t="shared" si="50"/>
        <v>0</v>
      </c>
      <c r="K114" s="75"/>
      <c r="L114" s="34" t="str">
        <f>IF(D114="","",IF(D114="TOTAL",SUM($L$15:L113),$P$4))</f>
        <v/>
      </c>
      <c r="M114" s="34" t="str">
        <f>IF(D114="","",IF(D114="TOTAL",SUM($M$15:M113),(ROUND(L114*AF114/100,0))))</f>
        <v/>
      </c>
      <c r="N114" s="34" t="str">
        <f>IF(D114="","",IF(D114="TOTAL",SUM($N$15:N113),(ROUND(L114*AG114/100,0))))</f>
        <v/>
      </c>
      <c r="O114" s="33">
        <f t="shared" si="51"/>
        <v>0</v>
      </c>
      <c r="P114" s="34" t="str">
        <f t="shared" si="65"/>
        <v/>
      </c>
      <c r="Q114" s="34" t="str">
        <f t="shared" si="65"/>
        <v/>
      </c>
      <c r="R114" s="34" t="str">
        <f t="shared" si="65"/>
        <v/>
      </c>
      <c r="S114" s="26"/>
      <c r="T114" s="33">
        <f t="shared" si="64"/>
        <v>0</v>
      </c>
      <c r="U114" s="62" t="str">
        <f>IF(D114="","",IF(D114="TOTAL",SUM($U$15:U113),IF($Z$5="REGULAR",BA114,AJ114+BF114)))</f>
        <v/>
      </c>
      <c r="V114" s="34" t="str">
        <f>IF(D114="","",IF(D114="TOTAL",SUM($V$15:V113),(ROUND(T114*AN114,0))))</f>
        <v/>
      </c>
      <c r="W114" s="26" t="str">
        <f>IF(D114="","",IF(E114="mar",$Z$2,IF(D114="TOTAL",SUM($W$15:W113),W113)))</f>
        <v/>
      </c>
      <c r="X114" s="33" t="str">
        <f>IF(D114="","",IF(D114="TOTAL",SUM($X$15:X113),(SUM(AH115:AI115))))</f>
        <v/>
      </c>
      <c r="Y114" s="33">
        <f t="shared" si="53"/>
        <v>0</v>
      </c>
      <c r="Z114" s="33">
        <f t="shared" si="54"/>
        <v>0</v>
      </c>
      <c r="AC114" s="35" t="str">
        <f t="shared" si="63"/>
        <v/>
      </c>
      <c r="AD114" s="35" t="str">
        <f t="shared" si="61"/>
        <v/>
      </c>
      <c r="AF114" s="7" t="str">
        <f t="shared" si="38"/>
        <v/>
      </c>
      <c r="AG114" s="7" t="str">
        <f t="shared" si="39"/>
        <v/>
      </c>
      <c r="AH114" s="7" t="str">
        <f t="shared" si="40"/>
        <v/>
      </c>
      <c r="AI114" s="7" t="str">
        <f t="shared" si="41"/>
        <v/>
      </c>
      <c r="AJ114" s="7" t="str">
        <f t="shared" si="55"/>
        <v/>
      </c>
      <c r="AK114" s="7" t="str">
        <f t="shared" si="56"/>
        <v/>
      </c>
      <c r="AL114" s="7" t="str">
        <f t="shared" si="42"/>
        <v/>
      </c>
      <c r="AM114" s="7" t="str">
        <f t="shared" si="43"/>
        <v/>
      </c>
      <c r="AN114" s="7" t="str">
        <f t="shared" si="44"/>
        <v/>
      </c>
      <c r="AO114" s="7" t="str">
        <f t="shared" si="45"/>
        <v/>
      </c>
      <c r="AP114" s="7" t="str">
        <f t="shared" si="46"/>
        <v/>
      </c>
      <c r="AQ114" s="2">
        <v>45809</v>
      </c>
      <c r="AR114" s="3" t="str">
        <f t="shared" si="35"/>
        <v>Jun-2025</v>
      </c>
      <c r="AS114" s="7">
        <v>55</v>
      </c>
      <c r="AT114" s="7">
        <f t="shared" si="33"/>
        <v>10</v>
      </c>
      <c r="AU114" s="7">
        <v>3</v>
      </c>
      <c r="AV114" s="8">
        <f t="shared" si="47"/>
        <v>0.1</v>
      </c>
      <c r="AW114" s="7"/>
      <c r="AX114" s="7"/>
      <c r="AY114" s="7">
        <f t="shared" si="36"/>
        <v>0</v>
      </c>
      <c r="AZ114" s="7">
        <f t="shared" si="32"/>
        <v>0</v>
      </c>
      <c r="BD114" s="7">
        <f t="shared" si="34"/>
        <v>1000</v>
      </c>
      <c r="BF114" s="7">
        <f t="shared" si="57"/>
        <v>0</v>
      </c>
    </row>
    <row r="115" spans="2:58" ht="27" customHeight="1" x14ac:dyDescent="0.25">
      <c r="B115" s="34" t="str">
        <f t="shared" si="62"/>
        <v/>
      </c>
      <c r="C115" s="28" t="str">
        <f t="shared" si="58"/>
        <v/>
      </c>
      <c r="D115" s="34" t="str">
        <f t="shared" si="59"/>
        <v/>
      </c>
      <c r="E115" s="34" t="str">
        <f t="shared" si="49"/>
        <v/>
      </c>
      <c r="F115" s="34" t="str">
        <f t="shared" si="60"/>
        <v/>
      </c>
      <c r="G115" s="34" t="str">
        <f>IF(D115="","",IF(F115="YES",MROUND(ROUND(1.03*G114,0),100),IF(D115="TOTAL",SUM($G$15:G114),G114)))</f>
        <v/>
      </c>
      <c r="H115" s="34" t="str">
        <f>IF(D115="","",IF(D115="TOTAL",SUM($H$15:H114),(ROUND(G115*AK115/100,0))))</f>
        <v/>
      </c>
      <c r="I115" s="34" t="str">
        <f>IF(D115="","",IF(D115="TOTAL",SUM($I$15:I114),(ROUND(G115*AL115/100,0))))</f>
        <v/>
      </c>
      <c r="J115" s="75">
        <f t="shared" si="50"/>
        <v>0</v>
      </c>
      <c r="K115" s="75"/>
      <c r="L115" s="34" t="str">
        <f>IF(D115="","",IF(D115="TOTAL",SUM($L$15:L114),$P$4))</f>
        <v/>
      </c>
      <c r="M115" s="34" t="str">
        <f>IF(D115="","",IF(D115="TOTAL",SUM($M$15:M114),(ROUND(L115*AF115/100,0))))</f>
        <v/>
      </c>
      <c r="N115" s="34" t="str">
        <f>IF(D115="","",IF(D115="TOTAL",SUM($N$15:N114),(ROUND(L115*AG115/100,0))))</f>
        <v/>
      </c>
      <c r="O115" s="33">
        <f t="shared" si="51"/>
        <v>0</v>
      </c>
      <c r="P115" s="34" t="str">
        <f t="shared" si="65"/>
        <v/>
      </c>
      <c r="Q115" s="34" t="str">
        <f t="shared" si="65"/>
        <v/>
      </c>
      <c r="R115" s="34" t="str">
        <f t="shared" si="65"/>
        <v/>
      </c>
      <c r="S115" s="26"/>
      <c r="T115" s="33">
        <f t="shared" si="64"/>
        <v>0</v>
      </c>
      <c r="U115" s="62" t="str">
        <f>IF(D115="","",IF(D115="TOTAL",SUM($U$15:U114),IF($Z$5="REGULAR",BA115,AJ115+BF115)))</f>
        <v/>
      </c>
      <c r="V115" s="34" t="str">
        <f>IF(D115="","",IF(D115="TOTAL",SUM($V$15:V114),(ROUND(T115*AN115,0))))</f>
        <v/>
      </c>
      <c r="W115" s="26" t="str">
        <f>IF(D115="","",IF(E115="mar",$Z$2,IF(D115="TOTAL",SUM($W$15:W114),W114)))</f>
        <v/>
      </c>
      <c r="X115" s="33" t="str">
        <f>IF(D115="","",IF(D115="TOTAL",SUM($X$15:X114),(SUM(AH116:AI116))))</f>
        <v/>
      </c>
      <c r="Y115" s="33">
        <f t="shared" si="53"/>
        <v>0</v>
      </c>
      <c r="Z115" s="33">
        <f t="shared" si="54"/>
        <v>0</v>
      </c>
      <c r="AC115" s="35" t="str">
        <f t="shared" si="63"/>
        <v/>
      </c>
      <c r="AD115" s="35" t="str">
        <f t="shared" si="61"/>
        <v/>
      </c>
      <c r="AF115" s="7" t="str">
        <f t="shared" si="38"/>
        <v/>
      </c>
      <c r="AG115" s="7" t="str">
        <f t="shared" si="39"/>
        <v/>
      </c>
      <c r="AH115" s="7" t="str">
        <f t="shared" si="40"/>
        <v/>
      </c>
      <c r="AI115" s="7" t="str">
        <f t="shared" si="41"/>
        <v/>
      </c>
      <c r="AJ115" s="7" t="str">
        <f t="shared" si="55"/>
        <v/>
      </c>
      <c r="AK115" s="7" t="str">
        <f t="shared" si="56"/>
        <v/>
      </c>
      <c r="AL115" s="7" t="str">
        <f t="shared" si="42"/>
        <v/>
      </c>
      <c r="AM115" s="7" t="str">
        <f t="shared" si="43"/>
        <v/>
      </c>
      <c r="AN115" s="7" t="str">
        <f t="shared" si="44"/>
        <v/>
      </c>
      <c r="AO115" s="7" t="str">
        <f t="shared" si="45"/>
        <v/>
      </c>
      <c r="AP115" s="7" t="str">
        <f t="shared" si="46"/>
        <v/>
      </c>
      <c r="AQ115" s="2">
        <v>45839</v>
      </c>
      <c r="AR115" s="3" t="str">
        <f t="shared" si="35"/>
        <v>Jul-2025</v>
      </c>
      <c r="AS115" s="7">
        <v>58</v>
      </c>
      <c r="AT115" s="7">
        <f t="shared" si="33"/>
        <v>10</v>
      </c>
      <c r="AU115" s="7">
        <v>3</v>
      </c>
      <c r="AV115" s="8">
        <f t="shared" si="47"/>
        <v>0.1</v>
      </c>
      <c r="AW115" s="7"/>
      <c r="AX115" s="7"/>
      <c r="AY115" s="7">
        <f t="shared" si="36"/>
        <v>0</v>
      </c>
      <c r="AZ115" s="7">
        <f t="shared" si="32"/>
        <v>0</v>
      </c>
      <c r="BD115" s="7">
        <f t="shared" si="34"/>
        <v>1000</v>
      </c>
      <c r="BF115" s="7">
        <f t="shared" si="57"/>
        <v>0</v>
      </c>
    </row>
    <row r="116" spans="2:58" ht="27" customHeight="1" x14ac:dyDescent="0.25">
      <c r="B116" s="34" t="str">
        <f t="shared" si="62"/>
        <v/>
      </c>
      <c r="C116" s="28" t="str">
        <f t="shared" si="58"/>
        <v/>
      </c>
      <c r="D116" s="34" t="str">
        <f t="shared" si="59"/>
        <v/>
      </c>
      <c r="E116" s="34" t="str">
        <f t="shared" si="49"/>
        <v/>
      </c>
      <c r="F116" s="34" t="str">
        <f t="shared" si="60"/>
        <v/>
      </c>
      <c r="G116" s="34" t="str">
        <f>IF(D116="","",IF(F116="YES",MROUND(ROUND(1.03*G115,0),100),IF(D116="TOTAL",SUM($G$15:G115),G115)))</f>
        <v/>
      </c>
      <c r="H116" s="34" t="str">
        <f>IF(D116="","",IF(D116="TOTAL",SUM($H$15:H115),(ROUND(G116*AK116/100,0))))</f>
        <v/>
      </c>
      <c r="I116" s="34" t="str">
        <f>IF(D116="","",IF(D116="TOTAL",SUM($I$15:I115),(ROUND(G116*AL116/100,0))))</f>
        <v/>
      </c>
      <c r="J116" s="75">
        <f t="shared" si="50"/>
        <v>0</v>
      </c>
      <c r="K116" s="75"/>
      <c r="L116" s="34" t="str">
        <f>IF(D116="","",IF(D116="TOTAL",SUM($L$15:L115),$P$4))</f>
        <v/>
      </c>
      <c r="M116" s="34" t="str">
        <f>IF(D116="","",IF(D116="TOTAL",SUM($M$15:M115),(ROUND(L116*AF116/100,0))))</f>
        <v/>
      </c>
      <c r="N116" s="34" t="str">
        <f>IF(D116="","",IF(D116="TOTAL",SUM($N$15:N115),(ROUND(L116*AG116/100,0))))</f>
        <v/>
      </c>
      <c r="O116" s="33">
        <f t="shared" si="51"/>
        <v>0</v>
      </c>
      <c r="P116" s="34" t="str">
        <f t="shared" si="65"/>
        <v/>
      </c>
      <c r="Q116" s="34" t="str">
        <f t="shared" si="65"/>
        <v/>
      </c>
      <c r="R116" s="34" t="str">
        <f t="shared" si="65"/>
        <v/>
      </c>
      <c r="S116" s="26"/>
      <c r="T116" s="33">
        <f t="shared" si="64"/>
        <v>0</v>
      </c>
      <c r="U116" s="62" t="str">
        <f>IF(D116="","",IF(D116="TOTAL",SUM($U$15:U115),IF($Z$5="REGULAR",BA116,AJ116+BF116)))</f>
        <v/>
      </c>
      <c r="V116" s="34" t="str">
        <f>IF(D116="","",IF(D116="TOTAL",SUM($V$15:V115),(ROUND(T116*AN116,0))))</f>
        <v/>
      </c>
      <c r="W116" s="26" t="str">
        <f>IF(D116="","",IF(E116="mar",$Z$2,IF(D116="TOTAL",SUM($W$15:W115),W115)))</f>
        <v/>
      </c>
      <c r="X116" s="33" t="str">
        <f>IF(D116="","",IF(D116="TOTAL",SUM($X$15:X115),(SUM(AH117:AI117))))</f>
        <v/>
      </c>
      <c r="Y116" s="33">
        <f t="shared" si="53"/>
        <v>0</v>
      </c>
      <c r="Z116" s="33">
        <f t="shared" si="54"/>
        <v>0</v>
      </c>
      <c r="AC116" s="35" t="str">
        <f t="shared" si="63"/>
        <v/>
      </c>
      <c r="AD116" s="35" t="str">
        <f t="shared" si="61"/>
        <v/>
      </c>
      <c r="AF116" s="7" t="str">
        <f t="shared" si="38"/>
        <v/>
      </c>
      <c r="AG116" s="7" t="str">
        <f t="shared" si="39"/>
        <v/>
      </c>
      <c r="AH116" s="7" t="str">
        <f t="shared" si="40"/>
        <v/>
      </c>
      <c r="AI116" s="7" t="str">
        <f t="shared" si="41"/>
        <v/>
      </c>
      <c r="AJ116" s="7" t="str">
        <f t="shared" si="55"/>
        <v/>
      </c>
      <c r="AK116" s="7" t="str">
        <f t="shared" si="56"/>
        <v/>
      </c>
      <c r="AL116" s="7" t="str">
        <f t="shared" si="42"/>
        <v/>
      </c>
      <c r="AM116" s="7" t="str">
        <f t="shared" si="43"/>
        <v/>
      </c>
      <c r="AN116" s="7" t="str">
        <f t="shared" si="44"/>
        <v/>
      </c>
      <c r="AO116" s="7" t="str">
        <f t="shared" si="45"/>
        <v/>
      </c>
      <c r="AP116" s="7" t="str">
        <f t="shared" si="46"/>
        <v/>
      </c>
      <c r="AQ116" s="2">
        <v>45870</v>
      </c>
      <c r="AR116" s="3" t="str">
        <f t="shared" si="35"/>
        <v>Aug-2025</v>
      </c>
      <c r="AS116" s="7">
        <v>58</v>
      </c>
      <c r="AT116" s="7">
        <f t="shared" si="33"/>
        <v>10</v>
      </c>
      <c r="AU116" s="7">
        <v>3</v>
      </c>
      <c r="AV116" s="8">
        <f t="shared" si="47"/>
        <v>0.1</v>
      </c>
      <c r="AW116" s="7"/>
      <c r="AX116" s="7"/>
      <c r="AY116" s="7">
        <f t="shared" si="36"/>
        <v>0</v>
      </c>
      <c r="AZ116" s="7">
        <f t="shared" si="32"/>
        <v>0</v>
      </c>
      <c r="BD116" s="7">
        <f t="shared" si="34"/>
        <v>1000</v>
      </c>
      <c r="BF116" s="7">
        <f t="shared" si="57"/>
        <v>0</v>
      </c>
    </row>
    <row r="117" spans="2:58" ht="27" customHeight="1" x14ac:dyDescent="0.25">
      <c r="B117" s="34" t="str">
        <f t="shared" si="62"/>
        <v/>
      </c>
      <c r="C117" s="28" t="str">
        <f t="shared" si="58"/>
        <v/>
      </c>
      <c r="D117" s="34" t="str">
        <f t="shared" si="59"/>
        <v/>
      </c>
      <c r="E117" s="34" t="str">
        <f t="shared" si="49"/>
        <v/>
      </c>
      <c r="F117" s="34" t="str">
        <f t="shared" si="60"/>
        <v/>
      </c>
      <c r="G117" s="34" t="str">
        <f>IF(D117="","",IF(F117="YES",MROUND(ROUND(1.03*G116,0),100),IF(D117="TOTAL",SUM($G$15:G116),G116)))</f>
        <v/>
      </c>
      <c r="H117" s="34" t="str">
        <f>IF(D117="","",IF(D117="TOTAL",SUM($H$15:H116),(ROUND(G117*AK117/100,0))))</f>
        <v/>
      </c>
      <c r="I117" s="34" t="str">
        <f>IF(D117="","",IF(D117="TOTAL",SUM($I$15:I116),(ROUND(G117*AL117/100,0))))</f>
        <v/>
      </c>
      <c r="J117" s="75">
        <f t="shared" si="50"/>
        <v>0</v>
      </c>
      <c r="K117" s="75"/>
      <c r="L117" s="34" t="str">
        <f>IF(D117="","",IF(D117="TOTAL",SUM($L$15:L116),$P$4))</f>
        <v/>
      </c>
      <c r="M117" s="34" t="str">
        <f>IF(D117="","",IF(D117="TOTAL",SUM($M$15:M116),(ROUND(L117*AF117/100,0))))</f>
        <v/>
      </c>
      <c r="N117" s="34" t="str">
        <f>IF(D117="","",IF(D117="TOTAL",SUM($N$15:N116),(ROUND(L117*AG117/100,0))))</f>
        <v/>
      </c>
      <c r="O117" s="33">
        <f t="shared" si="51"/>
        <v>0</v>
      </c>
      <c r="P117" s="34" t="str">
        <f t="shared" si="65"/>
        <v/>
      </c>
      <c r="Q117" s="34" t="str">
        <f t="shared" si="65"/>
        <v/>
      </c>
      <c r="R117" s="34" t="str">
        <f t="shared" si="65"/>
        <v/>
      </c>
      <c r="S117" s="26"/>
      <c r="T117" s="33">
        <f t="shared" si="64"/>
        <v>0</v>
      </c>
      <c r="U117" s="62" t="str">
        <f>IF(D117="","",IF(D117="TOTAL",SUM($U$15:U116),IF($Z$5="REGULAR",BA117,AJ117+BF117)))</f>
        <v/>
      </c>
      <c r="V117" s="34" t="str">
        <f>IF(D117="","",IF(D117="TOTAL",SUM($V$15:V116),(ROUND(T117*AN117,0))))</f>
        <v/>
      </c>
      <c r="W117" s="26" t="str">
        <f>IF(D117="","",IF(E117="mar",$Z$2,IF(D117="TOTAL",SUM($W$15:W116),W116)))</f>
        <v/>
      </c>
      <c r="X117" s="33" t="str">
        <f>IF(D117="","",IF(D117="TOTAL",SUM($X$15:X116),(SUM(AH118:AI118))))</f>
        <v/>
      </c>
      <c r="Y117" s="33">
        <f t="shared" si="53"/>
        <v>0</v>
      </c>
      <c r="Z117" s="33">
        <f t="shared" si="54"/>
        <v>0</v>
      </c>
      <c r="AC117" s="35" t="str">
        <f t="shared" si="63"/>
        <v/>
      </c>
      <c r="AD117" s="35" t="str">
        <f t="shared" si="61"/>
        <v/>
      </c>
      <c r="AF117" s="7" t="str">
        <f t="shared" si="38"/>
        <v/>
      </c>
      <c r="AG117" s="7" t="str">
        <f t="shared" si="39"/>
        <v/>
      </c>
      <c r="AH117" s="7" t="str">
        <f t="shared" si="40"/>
        <v/>
      </c>
      <c r="AI117" s="7" t="str">
        <f t="shared" si="41"/>
        <v/>
      </c>
      <c r="AJ117" s="7" t="str">
        <f t="shared" si="55"/>
        <v/>
      </c>
      <c r="AK117" s="7" t="str">
        <f t="shared" si="56"/>
        <v/>
      </c>
      <c r="AL117" s="7" t="str">
        <f t="shared" si="42"/>
        <v/>
      </c>
      <c r="AM117" s="7" t="str">
        <f t="shared" si="43"/>
        <v/>
      </c>
      <c r="AN117" s="7" t="str">
        <f t="shared" si="44"/>
        <v/>
      </c>
      <c r="AO117" s="7" t="str">
        <f t="shared" si="45"/>
        <v/>
      </c>
      <c r="AP117" s="7" t="str">
        <f t="shared" si="46"/>
        <v/>
      </c>
      <c r="AQ117" s="2">
        <v>45901</v>
      </c>
      <c r="AR117" s="3" t="str">
        <f t="shared" si="35"/>
        <v>Sep-2025</v>
      </c>
      <c r="AS117" s="7">
        <v>58</v>
      </c>
      <c r="AT117" s="7">
        <f t="shared" si="33"/>
        <v>10</v>
      </c>
      <c r="AU117" s="7">
        <v>3</v>
      </c>
      <c r="AV117" s="8">
        <f t="shared" si="47"/>
        <v>0.1</v>
      </c>
      <c r="AW117" s="7"/>
      <c r="AX117" s="7"/>
      <c r="AY117" s="7">
        <f t="shared" si="36"/>
        <v>0</v>
      </c>
      <c r="AZ117" s="7">
        <f t="shared" si="32"/>
        <v>0</v>
      </c>
      <c r="BD117" s="7">
        <f t="shared" si="34"/>
        <v>1000</v>
      </c>
      <c r="BF117" s="7">
        <f t="shared" si="57"/>
        <v>0</v>
      </c>
    </row>
    <row r="118" spans="2:58" ht="27.75" customHeight="1" x14ac:dyDescent="0.25">
      <c r="B118" s="34" t="str">
        <f t="shared" si="62"/>
        <v/>
      </c>
      <c r="C118" s="28" t="str">
        <f t="shared" si="58"/>
        <v/>
      </c>
      <c r="D118" s="34" t="str">
        <f t="shared" si="59"/>
        <v/>
      </c>
      <c r="E118" s="34" t="str">
        <f t="shared" si="49"/>
        <v/>
      </c>
      <c r="F118" s="34" t="str">
        <f t="shared" si="60"/>
        <v/>
      </c>
      <c r="G118" s="34" t="str">
        <f>IF(D118="","",IF(F118="YES",MROUND(ROUND(1.03*G117,0),100),IF(D118="TOTAL",SUM($G$15:G117),G117)))</f>
        <v/>
      </c>
      <c r="H118" s="34" t="str">
        <f>IF(D118="","",IF(D118="TOTAL",SUM($H$15:H117),(ROUND(G118*AK118/100,0))))</f>
        <v/>
      </c>
      <c r="I118" s="34" t="str">
        <f>IF(D118="","",IF(D118="TOTAL",SUM($I$15:I117),(ROUND(G118*AL118/100,0))))</f>
        <v/>
      </c>
      <c r="J118" s="75">
        <f t="shared" si="50"/>
        <v>0</v>
      </c>
      <c r="K118" s="75"/>
      <c r="L118" s="34" t="str">
        <f>IF(D118="","",IF(D118="TOTAL",SUM($L$15:L117),$P$4))</f>
        <v/>
      </c>
      <c r="M118" s="34" t="str">
        <f>IF(D118="","",IF(D118="TOTAL",SUM($M$15:M117),(ROUND(L118*AF118/100,0))))</f>
        <v/>
      </c>
      <c r="N118" s="34" t="str">
        <f>IF(D118="","",IF(D118="TOTAL",SUM($N$15:N117),(ROUND(L118*AG118/100,0))))</f>
        <v/>
      </c>
      <c r="O118" s="33">
        <f t="shared" si="51"/>
        <v>0</v>
      </c>
      <c r="P118" s="34" t="str">
        <f t="shared" si="65"/>
        <v/>
      </c>
      <c r="Q118" s="34" t="str">
        <f t="shared" si="65"/>
        <v/>
      </c>
      <c r="R118" s="34" t="str">
        <f t="shared" si="65"/>
        <v/>
      </c>
      <c r="S118" s="26"/>
      <c r="T118" s="33">
        <f t="shared" si="64"/>
        <v>0</v>
      </c>
      <c r="U118" s="62" t="str">
        <f>IF(D118="","",IF(D118="TOTAL",SUM($U$15:U117),IF($Z$5="REGULAR",BA118,AJ118+BF118)))</f>
        <v/>
      </c>
      <c r="V118" s="34" t="str">
        <f>IF(D118="","",IF(D118="TOTAL",SUM($V$15:V117),(ROUND(T118*AN118,0))))</f>
        <v/>
      </c>
      <c r="W118" s="26" t="str">
        <f>IF(D118="","",IF(E118="mar",$Z$2,IF(D118="TOTAL",SUM($W$15:W117),W117)))</f>
        <v/>
      </c>
      <c r="X118" s="33" t="str">
        <f>IF(D118="","",IF(D118="TOTAL",SUM($X$15:X117),(SUM(AH119:AI119))))</f>
        <v/>
      </c>
      <c r="Y118" s="33">
        <f t="shared" si="53"/>
        <v>0</v>
      </c>
      <c r="Z118" s="33">
        <f t="shared" si="54"/>
        <v>0</v>
      </c>
      <c r="AC118" s="35" t="str">
        <f t="shared" si="63"/>
        <v/>
      </c>
      <c r="AD118" s="35" t="str">
        <f t="shared" si="61"/>
        <v/>
      </c>
      <c r="AF118" s="7" t="str">
        <f t="shared" si="38"/>
        <v/>
      </c>
      <c r="AG118" s="7" t="str">
        <f t="shared" si="39"/>
        <v/>
      </c>
      <c r="AH118" s="7" t="str">
        <f t="shared" si="40"/>
        <v/>
      </c>
      <c r="AI118" s="7" t="str">
        <f t="shared" si="41"/>
        <v/>
      </c>
      <c r="AJ118" s="7" t="str">
        <f t="shared" si="55"/>
        <v/>
      </c>
      <c r="AK118" s="7" t="str">
        <f t="shared" si="56"/>
        <v/>
      </c>
      <c r="AL118" s="7" t="str">
        <f t="shared" si="42"/>
        <v/>
      </c>
      <c r="AM118" s="7" t="str">
        <f t="shared" si="43"/>
        <v/>
      </c>
      <c r="AN118" s="7" t="str">
        <f t="shared" si="44"/>
        <v/>
      </c>
      <c r="AO118" s="7" t="str">
        <f t="shared" si="45"/>
        <v/>
      </c>
      <c r="AP118" s="7" t="str">
        <f t="shared" si="46"/>
        <v/>
      </c>
      <c r="AQ118" s="2">
        <v>45931</v>
      </c>
      <c r="AR118" s="3" t="str">
        <f t="shared" si="35"/>
        <v>Oct-2025</v>
      </c>
      <c r="AS118" s="7">
        <v>58</v>
      </c>
      <c r="AT118" s="7">
        <f t="shared" si="33"/>
        <v>10</v>
      </c>
      <c r="AV118" s="8">
        <f t="shared" si="47"/>
        <v>0.1</v>
      </c>
      <c r="AW118" s="7"/>
      <c r="AX118" s="7"/>
      <c r="AY118" s="7">
        <f t="shared" si="36"/>
        <v>0</v>
      </c>
      <c r="AZ118" s="7">
        <f t="shared" si="32"/>
        <v>0</v>
      </c>
      <c r="BD118" s="7">
        <f t="shared" si="34"/>
        <v>1000</v>
      </c>
      <c r="BF118" s="7">
        <f t="shared" si="57"/>
        <v>0</v>
      </c>
    </row>
    <row r="119" spans="2:58" ht="27.75" customHeight="1" x14ac:dyDescent="0.25">
      <c r="B119" s="34" t="str">
        <f t="shared" si="62"/>
        <v/>
      </c>
      <c r="C119" s="28" t="str">
        <f t="shared" si="58"/>
        <v/>
      </c>
      <c r="D119" s="34" t="str">
        <f t="shared" si="59"/>
        <v/>
      </c>
      <c r="E119" s="34" t="str">
        <f t="shared" si="49"/>
        <v/>
      </c>
      <c r="F119" s="34" t="str">
        <f t="shared" si="60"/>
        <v/>
      </c>
      <c r="G119" s="34" t="str">
        <f>IF(D119="","",IF(F119="YES",MROUND(ROUND(1.03*G118,0),100),IF(D119="TOTAL",SUM($G$15:G118),G118)))</f>
        <v/>
      </c>
      <c r="H119" s="34" t="str">
        <f>IF(D119="","",IF(D119="TOTAL",SUM($H$15:H118),(ROUND(G119*AK119/100,0))))</f>
        <v/>
      </c>
      <c r="I119" s="34" t="str">
        <f>IF(D119="","",IF(D119="TOTAL",SUM($I$15:I118),(ROUND(G119*AL119/100,0))))</f>
        <v/>
      </c>
      <c r="J119" s="75">
        <f t="shared" si="50"/>
        <v>0</v>
      </c>
      <c r="K119" s="75"/>
      <c r="L119" s="34" t="str">
        <f>IF(D119="","",IF(D119="TOTAL",SUM($L$15:L118),$P$4))</f>
        <v/>
      </c>
      <c r="M119" s="34" t="str">
        <f>IF(D119="","",IF(D119="TOTAL",SUM($M$15:M118),(ROUND(L119*AF119/100,0))))</f>
        <v/>
      </c>
      <c r="N119" s="34" t="str">
        <f>IF(D119="","",IF(D119="TOTAL",SUM($N$15:N118),(ROUND(L119*AG119/100,0))))</f>
        <v/>
      </c>
      <c r="O119" s="33">
        <f t="shared" si="51"/>
        <v>0</v>
      </c>
      <c r="P119" s="34" t="str">
        <f t="shared" si="65"/>
        <v/>
      </c>
      <c r="Q119" s="34" t="str">
        <f t="shared" si="65"/>
        <v/>
      </c>
      <c r="R119" s="34" t="str">
        <f t="shared" si="65"/>
        <v/>
      </c>
      <c r="S119" s="26"/>
      <c r="T119" s="33">
        <f t="shared" si="64"/>
        <v>0</v>
      </c>
      <c r="U119" s="62" t="str">
        <f>IF(D119="","",IF(D119="TOTAL",SUM($U$15:U118),IF($Z$5="REGULAR",BA119,AJ119+BF119)))</f>
        <v/>
      </c>
      <c r="V119" s="34" t="str">
        <f>IF(D119="","",IF(D119="TOTAL",SUM($V$15:V118),(ROUND(T119*AN119,0))))</f>
        <v/>
      </c>
      <c r="W119" s="26" t="str">
        <f>IF(D119="","",IF(E119="mar",$Z$2,IF(D119="TOTAL",SUM($W$15:W118),W118)))</f>
        <v/>
      </c>
      <c r="X119" s="33" t="str">
        <f>IF(D119="","",IF(D119="TOTAL",SUM($X$15:X118),(SUM(AH120:AI120))))</f>
        <v/>
      </c>
      <c r="Y119" s="33">
        <f t="shared" si="53"/>
        <v>0</v>
      </c>
      <c r="Z119" s="33">
        <f t="shared" si="54"/>
        <v>0</v>
      </c>
      <c r="AC119" s="35" t="str">
        <f t="shared" si="63"/>
        <v/>
      </c>
      <c r="AD119" s="35" t="str">
        <f t="shared" si="61"/>
        <v/>
      </c>
      <c r="AF119" s="7" t="str">
        <f t="shared" si="38"/>
        <v/>
      </c>
      <c r="AG119" s="7" t="str">
        <f t="shared" si="39"/>
        <v/>
      </c>
      <c r="AH119" s="7" t="str">
        <f t="shared" si="40"/>
        <v/>
      </c>
      <c r="AI119" s="7" t="str">
        <f t="shared" si="41"/>
        <v/>
      </c>
      <c r="AJ119" s="7" t="str">
        <f t="shared" si="55"/>
        <v/>
      </c>
      <c r="AK119" s="7" t="str">
        <f t="shared" si="56"/>
        <v/>
      </c>
      <c r="AL119" s="7" t="str">
        <f t="shared" si="42"/>
        <v/>
      </c>
      <c r="AM119" s="7" t="str">
        <f t="shared" si="43"/>
        <v/>
      </c>
      <c r="AN119" s="7" t="str">
        <f t="shared" si="44"/>
        <v/>
      </c>
      <c r="AO119" s="7" t="str">
        <f t="shared" si="45"/>
        <v/>
      </c>
      <c r="AP119" s="7" t="str">
        <f t="shared" si="46"/>
        <v/>
      </c>
      <c r="AQ119" s="2">
        <v>45962</v>
      </c>
      <c r="AR119" s="3" t="str">
        <f t="shared" si="35"/>
        <v>Nov-2025</v>
      </c>
      <c r="AS119" s="7">
        <v>58</v>
      </c>
      <c r="AT119" s="7">
        <f t="shared" si="33"/>
        <v>10</v>
      </c>
      <c r="AV119" s="8">
        <f t="shared" si="47"/>
        <v>0.1</v>
      </c>
      <c r="AW119" s="7"/>
      <c r="AX119" s="7"/>
      <c r="AY119" s="7">
        <f t="shared" si="36"/>
        <v>0</v>
      </c>
      <c r="AZ119" s="7">
        <f t="shared" si="32"/>
        <v>0</v>
      </c>
      <c r="BD119" s="7">
        <f t="shared" si="34"/>
        <v>1000</v>
      </c>
      <c r="BF119" s="7">
        <f t="shared" si="57"/>
        <v>0</v>
      </c>
    </row>
    <row r="120" spans="2:58" ht="27.75" customHeight="1" x14ac:dyDescent="0.25">
      <c r="B120" s="34" t="str">
        <f t="shared" si="62"/>
        <v/>
      </c>
      <c r="C120" s="28" t="str">
        <f t="shared" si="58"/>
        <v/>
      </c>
      <c r="D120" s="34" t="str">
        <f t="shared" si="59"/>
        <v/>
      </c>
      <c r="E120" s="34" t="str">
        <f t="shared" si="49"/>
        <v/>
      </c>
      <c r="F120" s="34" t="str">
        <f t="shared" si="60"/>
        <v/>
      </c>
      <c r="G120" s="34" t="str">
        <f>IF(D120="","",IF(F120="YES",MROUND(ROUND(1.03*G119,0),100),IF(D120="TOTAL",SUM($G$15:G119),G119)))</f>
        <v/>
      </c>
      <c r="H120" s="34" t="str">
        <f>IF(D120="","",IF(D120="TOTAL",SUM($H$15:H119),(ROUND(G120*AK120/100,0))))</f>
        <v/>
      </c>
      <c r="I120" s="34" t="str">
        <f>IF(D120="","",IF(D120="TOTAL",SUM($I$15:I119),(ROUND(G120*AL120/100,0))))</f>
        <v/>
      </c>
      <c r="J120" s="75">
        <f t="shared" si="50"/>
        <v>0</v>
      </c>
      <c r="K120" s="75"/>
      <c r="L120" s="34" t="str">
        <f>IF(D120="","",IF(D120="TOTAL",SUM($L$15:L119),$P$4))</f>
        <v/>
      </c>
      <c r="M120" s="34" t="str">
        <f>IF(D120="","",IF(D120="TOTAL",SUM($M$15:M119),(ROUND(L120*AF120/100,0))))</f>
        <v/>
      </c>
      <c r="N120" s="34" t="str">
        <f>IF(D120="","",IF(D120="TOTAL",SUM($N$15:N119),(ROUND(L120*AG120/100,0))))</f>
        <v/>
      </c>
      <c r="O120" s="33">
        <f t="shared" si="51"/>
        <v>0</v>
      </c>
      <c r="P120" s="34" t="str">
        <f t="shared" si="65"/>
        <v/>
      </c>
      <c r="Q120" s="34" t="str">
        <f t="shared" si="65"/>
        <v/>
      </c>
      <c r="R120" s="34" t="str">
        <f t="shared" si="65"/>
        <v/>
      </c>
      <c r="S120" s="26"/>
      <c r="T120" s="33">
        <f t="shared" si="64"/>
        <v>0</v>
      </c>
      <c r="U120" s="62" t="str">
        <f>IF(D120="","",IF(D120="TOTAL",SUM($U$15:U119),IF($Z$5="REGULAR",BA120,AJ120+BF120)))</f>
        <v/>
      </c>
      <c r="V120" s="34" t="str">
        <f>IF(D120="","",IF(D120="TOTAL",SUM($V$15:V119),(ROUND(T120*AN120,0))))</f>
        <v/>
      </c>
      <c r="W120" s="26" t="str">
        <f>IF(D120="","",IF(E120="mar",$Z$2,IF(D120="TOTAL",SUM($W$15:W119),W119)))</f>
        <v/>
      </c>
      <c r="X120" s="33" t="str">
        <f>IF(D120="","",IF(D120="TOTAL",SUM($X$15:X119),(SUM(AH121:AI121))))</f>
        <v/>
      </c>
      <c r="Y120" s="33">
        <f t="shared" si="53"/>
        <v>0</v>
      </c>
      <c r="Z120" s="33">
        <f t="shared" si="54"/>
        <v>0</v>
      </c>
      <c r="AC120" s="35" t="str">
        <f t="shared" si="63"/>
        <v/>
      </c>
      <c r="AD120" s="35" t="str">
        <f t="shared" si="61"/>
        <v/>
      </c>
      <c r="AF120" s="7" t="str">
        <f t="shared" si="38"/>
        <v/>
      </c>
      <c r="AG120" s="7" t="str">
        <f t="shared" si="39"/>
        <v/>
      </c>
      <c r="AH120" s="7" t="str">
        <f t="shared" si="40"/>
        <v/>
      </c>
      <c r="AI120" s="7" t="str">
        <f t="shared" si="41"/>
        <v/>
      </c>
      <c r="AJ120" s="7" t="str">
        <f t="shared" si="55"/>
        <v/>
      </c>
      <c r="AK120" s="7" t="str">
        <f t="shared" si="56"/>
        <v/>
      </c>
      <c r="AL120" s="7" t="str">
        <f t="shared" si="42"/>
        <v/>
      </c>
      <c r="AM120" s="7" t="str">
        <f t="shared" si="43"/>
        <v/>
      </c>
      <c r="AN120" s="7" t="str">
        <f t="shared" si="44"/>
        <v/>
      </c>
      <c r="AO120" s="7" t="str">
        <f t="shared" si="45"/>
        <v/>
      </c>
      <c r="AP120" s="7" t="str">
        <f t="shared" si="46"/>
        <v/>
      </c>
      <c r="AQ120" s="2">
        <v>45992</v>
      </c>
      <c r="AR120" s="3" t="str">
        <f t="shared" si="35"/>
        <v>Dec-2025</v>
      </c>
      <c r="AS120" s="7">
        <v>58</v>
      </c>
      <c r="AT120" s="7">
        <f t="shared" si="33"/>
        <v>10</v>
      </c>
      <c r="AV120" s="8">
        <f t="shared" si="47"/>
        <v>0.1</v>
      </c>
      <c r="AW120" s="7"/>
      <c r="AX120" s="7"/>
      <c r="AY120" s="7">
        <f t="shared" si="36"/>
        <v>0</v>
      </c>
      <c r="AZ120" s="7">
        <f t="shared" si="32"/>
        <v>0</v>
      </c>
      <c r="BD120" s="7">
        <f t="shared" si="34"/>
        <v>1000</v>
      </c>
      <c r="BF120" s="7">
        <f t="shared" si="57"/>
        <v>0</v>
      </c>
    </row>
    <row r="121" spans="2:58" ht="27.75" customHeight="1" x14ac:dyDescent="0.25">
      <c r="B121" s="34" t="str">
        <f t="shared" si="62"/>
        <v/>
      </c>
      <c r="C121" s="28" t="str">
        <f t="shared" si="58"/>
        <v/>
      </c>
      <c r="D121" s="34" t="str">
        <f t="shared" si="59"/>
        <v/>
      </c>
      <c r="E121" s="34" t="str">
        <f t="shared" si="49"/>
        <v/>
      </c>
      <c r="F121" s="34" t="str">
        <f t="shared" si="60"/>
        <v/>
      </c>
      <c r="G121" s="34" t="str">
        <f>IF(D121="","",IF(F121="YES",MROUND(ROUND(1.03*G120,0),100),IF(D121="TOTAL",SUM($G$15:G120),G120)))</f>
        <v/>
      </c>
      <c r="H121" s="34" t="str">
        <f>IF(D121="","",IF(D121="TOTAL",SUM($H$15:H120),(ROUND(G121*AK121/100,0))))</f>
        <v/>
      </c>
      <c r="I121" s="34" t="str">
        <f>IF(D121="","",IF(D121="TOTAL",SUM($I$15:I120),(ROUND(G121*AL121/100,0))))</f>
        <v/>
      </c>
      <c r="J121" s="75">
        <f t="shared" si="50"/>
        <v>0</v>
      </c>
      <c r="K121" s="75"/>
      <c r="L121" s="34" t="str">
        <f>IF(D121="","",IF(D121="TOTAL",SUM($L$15:L120),$P$4))</f>
        <v/>
      </c>
      <c r="M121" s="34" t="str">
        <f>IF(D121="","",IF(D121="TOTAL",SUM($M$15:M120),(ROUND(L121*AF121/100,0))))</f>
        <v/>
      </c>
      <c r="N121" s="34" t="str">
        <f>IF(D121="","",IF(D121="TOTAL",SUM($N$15:N120),(ROUND(L121*AG121/100,0))))</f>
        <v/>
      </c>
      <c r="O121" s="33">
        <f t="shared" si="51"/>
        <v>0</v>
      </c>
      <c r="P121" s="34" t="str">
        <f t="shared" si="65"/>
        <v/>
      </c>
      <c r="Q121" s="34" t="str">
        <f t="shared" si="65"/>
        <v/>
      </c>
      <c r="R121" s="34" t="str">
        <f t="shared" si="65"/>
        <v/>
      </c>
      <c r="S121" s="26"/>
      <c r="T121" s="33">
        <f t="shared" si="64"/>
        <v>0</v>
      </c>
      <c r="U121" s="62" t="str">
        <f>IF(D121="","",IF(D121="TOTAL",SUM($U$15:U120),IF($Z$5="REGULAR",BA121,AJ121+BF121)))</f>
        <v/>
      </c>
      <c r="V121" s="34" t="str">
        <f>IF(D121="","",IF(D121="TOTAL",SUM($V$15:V120),(ROUND(T121*AN121,0))))</f>
        <v/>
      </c>
      <c r="W121" s="26" t="str">
        <f>IF(D121="","",IF(E121="mar",$Z$2,IF(D121="TOTAL",SUM($W$15:W120),W120)))</f>
        <v/>
      </c>
      <c r="X121" s="33" t="str">
        <f>IF(D121="","",IF(D121="TOTAL",SUM($X$15:X120),(SUM(AH122:AI122))))</f>
        <v/>
      </c>
      <c r="Y121" s="33">
        <f t="shared" si="53"/>
        <v>0</v>
      </c>
      <c r="Z121" s="33">
        <f t="shared" si="54"/>
        <v>0</v>
      </c>
      <c r="AC121" s="35" t="str">
        <f t="shared" si="63"/>
        <v/>
      </c>
      <c r="AD121" s="35" t="str">
        <f t="shared" si="61"/>
        <v/>
      </c>
      <c r="AF121" s="7" t="str">
        <f t="shared" si="38"/>
        <v/>
      </c>
      <c r="AG121" s="7" t="str">
        <f t="shared" si="39"/>
        <v/>
      </c>
      <c r="AH121" s="7" t="str">
        <f t="shared" si="40"/>
        <v/>
      </c>
      <c r="AI121" s="7" t="str">
        <f t="shared" si="41"/>
        <v/>
      </c>
      <c r="AJ121" s="7" t="str">
        <f t="shared" si="55"/>
        <v/>
      </c>
      <c r="AK121" s="7" t="str">
        <f t="shared" si="56"/>
        <v/>
      </c>
      <c r="AL121" s="7" t="str">
        <f t="shared" si="42"/>
        <v/>
      </c>
      <c r="AM121" s="7" t="str">
        <f t="shared" si="43"/>
        <v/>
      </c>
      <c r="AN121" s="7" t="str">
        <f t="shared" si="44"/>
        <v/>
      </c>
      <c r="AO121" s="7" t="str">
        <f t="shared" si="45"/>
        <v/>
      </c>
      <c r="AP121" s="7" t="str">
        <f t="shared" si="46"/>
        <v/>
      </c>
      <c r="AQ121" s="2">
        <v>46023</v>
      </c>
      <c r="AR121" s="3" t="str">
        <f t="shared" si="35"/>
        <v>Jan-2026</v>
      </c>
      <c r="AS121" s="7">
        <v>58</v>
      </c>
      <c r="AT121" s="7">
        <f t="shared" si="33"/>
        <v>10</v>
      </c>
      <c r="AV121" s="8">
        <f t="shared" si="47"/>
        <v>0.1</v>
      </c>
      <c r="AW121" s="7"/>
      <c r="AX121" s="7"/>
      <c r="AY121" s="7">
        <f t="shared" si="36"/>
        <v>0</v>
      </c>
      <c r="AZ121" s="7">
        <f t="shared" si="32"/>
        <v>0</v>
      </c>
      <c r="BD121" s="7">
        <f t="shared" si="34"/>
        <v>1000</v>
      </c>
    </row>
    <row r="122" spans="2:58" ht="27.75" customHeight="1" x14ac:dyDescent="0.25">
      <c r="B122" s="34" t="str">
        <f t="shared" si="62"/>
        <v/>
      </c>
      <c r="C122" s="28" t="str">
        <f t="shared" si="58"/>
        <v/>
      </c>
      <c r="D122" s="34" t="str">
        <f t="shared" si="59"/>
        <v/>
      </c>
      <c r="E122" s="34" t="str">
        <f t="shared" si="49"/>
        <v/>
      </c>
      <c r="F122" s="34" t="str">
        <f t="shared" si="60"/>
        <v/>
      </c>
      <c r="G122" s="34" t="str">
        <f>IF(D122="","",IF(F122="YES",MROUND(ROUND(1.03*G121,0),100),IF(D122="TOTAL",SUM($G$15:G121),G121)))</f>
        <v/>
      </c>
      <c r="H122" s="34" t="str">
        <f>IF(D122="","",IF(D122="TOTAL",SUM($H$15:H121),(ROUND(G122*AK122/100,0))))</f>
        <v/>
      </c>
      <c r="I122" s="34" t="str">
        <f>IF(D122="","",IF(D122="TOTAL",SUM($I$15:I121),(ROUND(G122*AL122/100,0))))</f>
        <v/>
      </c>
      <c r="J122" s="75">
        <f t="shared" si="50"/>
        <v>0</v>
      </c>
      <c r="K122" s="75"/>
      <c r="L122" s="34" t="str">
        <f>IF(D122="","",IF(D122="TOTAL",SUM($L$15:L121),$P$4))</f>
        <v/>
      </c>
      <c r="M122" s="34" t="str">
        <f>IF(D122="","",IF(D122="TOTAL",SUM($M$15:M121),(ROUND(L122*AF122/100,0))))</f>
        <v/>
      </c>
      <c r="N122" s="34" t="str">
        <f>IF(D122="","",IF(D122="TOTAL",SUM($N$15:N121),(ROUND(L122*AG122/100,0))))</f>
        <v/>
      </c>
      <c r="O122" s="33">
        <f t="shared" si="51"/>
        <v>0</v>
      </c>
      <c r="P122" s="34" t="str">
        <f t="shared" si="65"/>
        <v/>
      </c>
      <c r="Q122" s="34" t="str">
        <f t="shared" si="65"/>
        <v/>
      </c>
      <c r="R122" s="34" t="str">
        <f t="shared" si="65"/>
        <v/>
      </c>
      <c r="S122" s="26"/>
      <c r="T122" s="33">
        <f t="shared" si="64"/>
        <v>0</v>
      </c>
      <c r="U122" s="62" t="str">
        <f>IF(D122="","",IF(D122="TOTAL",SUM($U$15:U121),IF($Z$5="REGULAR",BA122,AJ122+BF122)))</f>
        <v/>
      </c>
      <c r="V122" s="34" t="str">
        <f>IF(D122="","",IF(D122="TOTAL",SUM($V$15:V121),(ROUND(T122*AN122,0))))</f>
        <v/>
      </c>
      <c r="W122" s="26" t="str">
        <f>IF(D122="","",IF(E122="mar",$Z$2,IF(D122="TOTAL",SUM($W$15:W121),W121)))</f>
        <v/>
      </c>
      <c r="X122" s="33" t="str">
        <f>IF(D122="","",IF(D122="TOTAL",SUM($X$15:X121),(SUM(AH123:AI123))))</f>
        <v/>
      </c>
      <c r="Y122" s="33">
        <f t="shared" si="53"/>
        <v>0</v>
      </c>
      <c r="Z122" s="33">
        <f t="shared" si="54"/>
        <v>0</v>
      </c>
      <c r="AC122" s="35" t="str">
        <f t="shared" si="63"/>
        <v/>
      </c>
      <c r="AD122" s="35" t="str">
        <f t="shared" si="61"/>
        <v/>
      </c>
      <c r="AG122" s="7" t="str">
        <f t="shared" si="39"/>
        <v/>
      </c>
      <c r="AH122" s="7" t="str">
        <f t="shared" si="40"/>
        <v/>
      </c>
      <c r="AI122" s="7" t="str">
        <f t="shared" si="41"/>
        <v/>
      </c>
      <c r="AJ122" s="7" t="str">
        <f t="shared" si="55"/>
        <v/>
      </c>
      <c r="AK122" s="7" t="str">
        <f t="shared" si="56"/>
        <v/>
      </c>
      <c r="AL122" s="7" t="str">
        <f t="shared" si="42"/>
        <v/>
      </c>
      <c r="AN122" s="7" t="str">
        <f t="shared" si="44"/>
        <v/>
      </c>
      <c r="AO122" s="7" t="str">
        <f t="shared" si="45"/>
        <v/>
      </c>
      <c r="AP122" s="7" t="str">
        <f t="shared" si="46"/>
        <v/>
      </c>
      <c r="AQ122" s="2">
        <v>46054</v>
      </c>
      <c r="AR122" s="3" t="str">
        <f t="shared" si="35"/>
        <v>Feb-2026</v>
      </c>
      <c r="AS122" s="7">
        <v>58</v>
      </c>
      <c r="AT122" s="7">
        <f t="shared" si="33"/>
        <v>10</v>
      </c>
      <c r="AV122" s="8">
        <f t="shared" si="47"/>
        <v>0.1</v>
      </c>
      <c r="BD122" s="7">
        <f t="shared" si="34"/>
        <v>1000</v>
      </c>
    </row>
    <row r="123" spans="2:58" ht="27.75" customHeight="1" x14ac:dyDescent="0.25">
      <c r="B123" s="34" t="str">
        <f t="shared" si="62"/>
        <v/>
      </c>
      <c r="C123" s="28" t="str">
        <f t="shared" si="58"/>
        <v/>
      </c>
      <c r="D123" s="34" t="str">
        <f t="shared" si="59"/>
        <v/>
      </c>
      <c r="E123" s="34" t="str">
        <f t="shared" si="49"/>
        <v/>
      </c>
      <c r="F123" s="34" t="str">
        <f t="shared" si="60"/>
        <v/>
      </c>
      <c r="G123" s="34" t="str">
        <f>IF(D123="","",IF(F123="YES",MROUND(ROUND(1.03*G122,0),100),IF(D123="TOTAL",SUM($G$15:G122),G122)))</f>
        <v/>
      </c>
      <c r="H123" s="34" t="str">
        <f>IF(D123="","",IF(D123="TOTAL",SUM($H$15:H122),(ROUND(G123*AK123/100,0))))</f>
        <v/>
      </c>
      <c r="I123" s="34" t="str">
        <f>IF(D123="","",IF(D123="TOTAL",SUM($I$15:I122),(ROUND(G123*AL123/100,0))))</f>
        <v/>
      </c>
      <c r="J123" s="75">
        <f t="shared" si="50"/>
        <v>0</v>
      </c>
      <c r="K123" s="75"/>
      <c r="L123" s="34" t="str">
        <f>IF(D123="","",IF(D123="TOTAL",SUM($L$15:L122),$P$4))</f>
        <v/>
      </c>
      <c r="M123" s="34" t="str">
        <f>IF(D123="","",IF(D123="TOTAL",SUM($M$15:M122),(ROUND(L123*AF123/100,0))))</f>
        <v/>
      </c>
      <c r="N123" s="34" t="str">
        <f>IF(D123="","",IF(D123="TOTAL",SUM($N$15:N122),(ROUND(L123*AG123/100,0))))</f>
        <v/>
      </c>
      <c r="O123" s="33">
        <f t="shared" si="51"/>
        <v>0</v>
      </c>
      <c r="P123" s="34" t="str">
        <f t="shared" si="65"/>
        <v/>
      </c>
      <c r="Q123" s="34" t="str">
        <f t="shared" si="65"/>
        <v/>
      </c>
      <c r="R123" s="34" t="str">
        <f t="shared" si="65"/>
        <v/>
      </c>
      <c r="S123" s="26"/>
      <c r="T123" s="33">
        <f t="shared" ref="T123:T135" si="66">IFERROR(SUM(P123:S123),"")</f>
        <v>0</v>
      </c>
      <c r="U123" s="62" t="str">
        <f>IF(D123="","",IF(D123="TOTAL",SUM($U$15:U122),IF($Z$5="REGULAR",BA123,AJ123+BF123)))</f>
        <v/>
      </c>
      <c r="V123" s="34" t="str">
        <f>IF(D123="","",IF(D123="TOTAL",SUM($V$15:V122),(ROUND(T123*AN123,0))))</f>
        <v/>
      </c>
      <c r="W123" s="26" t="str">
        <f>IF(D123="","",IF(E123="mar",$Z$2,IF(D123="TOTAL",SUM($W$15:W122),W122)))</f>
        <v/>
      </c>
      <c r="X123" s="33" t="str">
        <f>IF(D123="","",IF(D123="TOTAL",SUM($X$15:X122),(SUM(AH124:AI124))))</f>
        <v/>
      </c>
      <c r="Y123" s="33">
        <f t="shared" si="53"/>
        <v>0</v>
      </c>
      <c r="Z123" s="33">
        <f t="shared" si="54"/>
        <v>0</v>
      </c>
      <c r="AC123" s="35" t="str">
        <f t="shared" si="63"/>
        <v/>
      </c>
      <c r="AD123" s="35" t="str">
        <f t="shared" si="61"/>
        <v/>
      </c>
      <c r="AI123" s="7">
        <f t="shared" si="41"/>
        <v>0</v>
      </c>
      <c r="AJ123" s="7" t="str">
        <f t="shared" si="55"/>
        <v/>
      </c>
      <c r="AK123" s="7" t="str">
        <f t="shared" si="56"/>
        <v/>
      </c>
      <c r="AL123" s="7" t="str">
        <f t="shared" si="42"/>
        <v/>
      </c>
      <c r="AN123" s="7" t="str">
        <f t="shared" si="44"/>
        <v/>
      </c>
      <c r="AQ123" s="2">
        <v>46082</v>
      </c>
      <c r="AR123" s="3" t="str">
        <f t="shared" si="35"/>
        <v>Mar-2026</v>
      </c>
      <c r="AS123" s="7">
        <v>58</v>
      </c>
      <c r="AT123" s="7">
        <f t="shared" si="33"/>
        <v>10</v>
      </c>
      <c r="AV123" s="8">
        <f t="shared" si="47"/>
        <v>0.1</v>
      </c>
      <c r="BD123" s="7">
        <f t="shared" si="34"/>
        <v>1000</v>
      </c>
    </row>
    <row r="124" spans="2:58" ht="27.75" customHeight="1" x14ac:dyDescent="0.25">
      <c r="B124" s="34" t="str">
        <f t="shared" si="62"/>
        <v/>
      </c>
      <c r="C124" s="28" t="str">
        <f t="shared" si="58"/>
        <v/>
      </c>
      <c r="D124" s="34" t="str">
        <f t="shared" si="59"/>
        <v/>
      </c>
      <c r="E124" s="34" t="str">
        <f t="shared" si="49"/>
        <v/>
      </c>
      <c r="F124" s="34" t="str">
        <f t="shared" si="60"/>
        <v/>
      </c>
      <c r="G124" s="34" t="str">
        <f>IF(D124="","",IF(F124="YES",MROUND(ROUND(1.03*G123,0),100),IF(D124="TOTAL",SUM($G$15:G123),G123)))</f>
        <v/>
      </c>
      <c r="H124" s="34" t="str">
        <f>IF(D124="","",IF(D124="TOTAL",SUM($H$15:H123),(ROUND(G124*AK124/100,0))))</f>
        <v/>
      </c>
      <c r="I124" s="34" t="str">
        <f>IF(D124="","",IF(D124="TOTAL",SUM($I$15:I123),(ROUND(G124*AL124/100,0))))</f>
        <v/>
      </c>
      <c r="J124" s="75">
        <f t="shared" si="50"/>
        <v>0</v>
      </c>
      <c r="K124" s="75"/>
      <c r="L124" s="34" t="str">
        <f>IF(D124="","",IF(D124="TOTAL",SUM($L$15:L123),$P$4))</f>
        <v/>
      </c>
      <c r="M124" s="34" t="str">
        <f>IF(D124="","",IF(D124="TOTAL",SUM($M$15:M123),(ROUND(L124*AF124/100,0))))</f>
        <v/>
      </c>
      <c r="N124" s="34" t="str">
        <f>IF(D124="","",IF(D124="TOTAL",SUM($N$15:N123),(ROUND(L124*AG124/100,0))))</f>
        <v/>
      </c>
      <c r="O124" s="33">
        <f t="shared" si="51"/>
        <v>0</v>
      </c>
      <c r="P124" s="34" t="str">
        <f t="shared" si="65"/>
        <v/>
      </c>
      <c r="Q124" s="34" t="str">
        <f t="shared" si="65"/>
        <v/>
      </c>
      <c r="R124" s="34" t="str">
        <f t="shared" si="65"/>
        <v/>
      </c>
      <c r="S124" s="26"/>
      <c r="T124" s="33">
        <f t="shared" si="66"/>
        <v>0</v>
      </c>
      <c r="U124" s="62" t="str">
        <f>IF(D124="","",IF(D124="TOTAL",SUM($U$15:U123),IF($Z$5="REGULAR",BA124,AJ124+BF124)))</f>
        <v/>
      </c>
      <c r="V124" s="34" t="str">
        <f>IF(D124="","",IF(D124="TOTAL",SUM($V$15:V123),(ROUND(T124*AN124,0))))</f>
        <v/>
      </c>
      <c r="W124" s="26" t="str">
        <f>IF(D124="","",IF(E124="mar",$Z$2,IF(D124="TOTAL",SUM($W$15:W123),W123)))</f>
        <v/>
      </c>
      <c r="X124" s="33" t="str">
        <f>IF(D124="","",IF(D124="TOTAL",SUM($X$15:X123),(SUM(AH125:AI125))))</f>
        <v/>
      </c>
      <c r="Y124" s="33">
        <f t="shared" si="53"/>
        <v>0</v>
      </c>
      <c r="Z124" s="33">
        <f t="shared" si="54"/>
        <v>0</v>
      </c>
      <c r="AC124" s="35" t="str">
        <f t="shared" si="63"/>
        <v/>
      </c>
      <c r="AD124" s="35" t="str">
        <f t="shared" si="61"/>
        <v/>
      </c>
      <c r="AJ124" s="7" t="str">
        <f t="shared" si="55"/>
        <v/>
      </c>
      <c r="AK124" s="7" t="str">
        <f t="shared" si="56"/>
        <v/>
      </c>
      <c r="AL124" s="7" t="str">
        <f t="shared" si="42"/>
        <v/>
      </c>
      <c r="AN124" s="7" t="str">
        <f t="shared" si="44"/>
        <v/>
      </c>
      <c r="AQ124" s="2">
        <v>46113</v>
      </c>
      <c r="AR124" s="3" t="str">
        <f t="shared" si="35"/>
        <v>Apr-2026</v>
      </c>
      <c r="AS124" s="7">
        <v>58</v>
      </c>
      <c r="AT124" s="7">
        <f t="shared" si="33"/>
        <v>10</v>
      </c>
      <c r="AV124" s="8">
        <f t="shared" si="47"/>
        <v>0.1</v>
      </c>
      <c r="BD124" s="7">
        <f t="shared" si="34"/>
        <v>1000</v>
      </c>
    </row>
    <row r="125" spans="2:58" ht="27.75" customHeight="1" x14ac:dyDescent="0.25">
      <c r="B125" s="34" t="str">
        <f t="shared" si="62"/>
        <v/>
      </c>
      <c r="C125" s="28" t="str">
        <f t="shared" si="58"/>
        <v/>
      </c>
      <c r="D125" s="34" t="str">
        <f t="shared" si="59"/>
        <v/>
      </c>
      <c r="E125" s="34" t="str">
        <f t="shared" si="49"/>
        <v/>
      </c>
      <c r="F125" s="34" t="str">
        <f t="shared" si="60"/>
        <v/>
      </c>
      <c r="G125" s="34" t="str">
        <f>IF(D125="","",IF(F125="YES",MROUND(ROUND(1.03*G124,0),100),IF(D125="TOTAL",SUM($G$15:G124),G124)))</f>
        <v/>
      </c>
      <c r="H125" s="34" t="str">
        <f>IF(D125="","",IF(D125="TOTAL",SUM($H$15:H124),(ROUND(G125*AK125/100,0))))</f>
        <v/>
      </c>
      <c r="I125" s="34" t="str">
        <f>IF(D125="","",IF(D125="TOTAL",SUM($I$15:I124),(ROUND(G125*AL125/100,0))))</f>
        <v/>
      </c>
      <c r="J125" s="75">
        <f t="shared" si="50"/>
        <v>0</v>
      </c>
      <c r="K125" s="75"/>
      <c r="L125" s="34" t="str">
        <f>IF(D125="","",IF(D125="TOTAL",SUM($L$15:L124),$P$4))</f>
        <v/>
      </c>
      <c r="M125" s="34" t="str">
        <f>IF(D125="","",IF(D125="TOTAL",SUM($M$15:M124),(ROUND(L125*AF125/100,0))))</f>
        <v/>
      </c>
      <c r="N125" s="34" t="str">
        <f>IF(D125="","",IF(D125="TOTAL",SUM($N$15:N124),(ROUND(L125*AG125/100,0))))</f>
        <v/>
      </c>
      <c r="O125" s="33">
        <f t="shared" si="51"/>
        <v>0</v>
      </c>
      <c r="P125" s="34" t="str">
        <f t="shared" si="65"/>
        <v/>
      </c>
      <c r="Q125" s="34" t="str">
        <f t="shared" si="65"/>
        <v/>
      </c>
      <c r="R125" s="34" t="str">
        <f t="shared" si="65"/>
        <v/>
      </c>
      <c r="S125" s="26"/>
      <c r="T125" s="33">
        <f t="shared" si="66"/>
        <v>0</v>
      </c>
      <c r="U125" s="62" t="str">
        <f>IF(D125="","",IF(D125="TOTAL",SUM($U$15:U124),IF($Z$5="REGULAR",BA125,AJ125+BF125)))</f>
        <v/>
      </c>
      <c r="V125" s="34" t="str">
        <f>IF(D125="","",IF(D125="TOTAL",SUM($V$15:V124),(ROUND(T125*AN125,0))))</f>
        <v/>
      </c>
      <c r="W125" s="26" t="str">
        <f>IF(D125="","",IF(E125="mar",$Z$2,IF(D125="TOTAL",SUM($W$15:W124),W124)))</f>
        <v/>
      </c>
      <c r="X125" s="33" t="str">
        <f>IF(D125="","",IF(D125="TOTAL",SUM($X$15:X124),(SUM(AH126:AI126))))</f>
        <v/>
      </c>
      <c r="Y125" s="33">
        <f t="shared" si="53"/>
        <v>0</v>
      </c>
      <c r="Z125" s="33">
        <f t="shared" si="54"/>
        <v>0</v>
      </c>
      <c r="AC125" s="35" t="str">
        <f t="shared" si="63"/>
        <v/>
      </c>
      <c r="AD125" s="35" t="str">
        <f t="shared" si="61"/>
        <v/>
      </c>
      <c r="AJ125" s="7" t="str">
        <f t="shared" si="55"/>
        <v/>
      </c>
      <c r="AK125" s="7" t="str">
        <f t="shared" si="56"/>
        <v/>
      </c>
      <c r="AL125" s="7" t="str">
        <f t="shared" si="42"/>
        <v/>
      </c>
      <c r="AN125" s="7" t="str">
        <f t="shared" si="44"/>
        <v/>
      </c>
      <c r="AQ125" s="2">
        <v>46143</v>
      </c>
      <c r="AR125" s="3" t="str">
        <f t="shared" si="35"/>
        <v>May-2026</v>
      </c>
      <c r="AS125" s="7">
        <v>58</v>
      </c>
      <c r="AT125" s="7">
        <f t="shared" si="33"/>
        <v>10</v>
      </c>
      <c r="AV125" s="8">
        <f t="shared" si="47"/>
        <v>0.1</v>
      </c>
      <c r="BD125" s="7">
        <f t="shared" si="34"/>
        <v>1000</v>
      </c>
    </row>
    <row r="126" spans="2:58" ht="27.75" customHeight="1" x14ac:dyDescent="0.25">
      <c r="B126" s="34" t="str">
        <f t="shared" si="62"/>
        <v/>
      </c>
      <c r="C126" s="28" t="str">
        <f t="shared" si="58"/>
        <v/>
      </c>
      <c r="D126" s="34" t="str">
        <f t="shared" si="59"/>
        <v/>
      </c>
      <c r="E126" s="34" t="str">
        <f t="shared" si="49"/>
        <v/>
      </c>
      <c r="F126" s="34" t="str">
        <f t="shared" si="60"/>
        <v/>
      </c>
      <c r="G126" s="34" t="str">
        <f>IF(D126="","",IF(F126="YES",MROUND(ROUND(1.03*G125,0),100),IF(D126="TOTAL",SUM($G$15:G125),G125)))</f>
        <v/>
      </c>
      <c r="H126" s="34" t="str">
        <f>IF(D126="","",IF(D126="TOTAL",SUM($H$15:H125),(ROUND(G126*AK126/100,0))))</f>
        <v/>
      </c>
      <c r="I126" s="34" t="str">
        <f>IF(D126="","",IF(D126="TOTAL",SUM($I$15:I125),(ROUND(G126*AL126/100,0))))</f>
        <v/>
      </c>
      <c r="J126" s="75">
        <f t="shared" si="50"/>
        <v>0</v>
      </c>
      <c r="K126" s="75"/>
      <c r="L126" s="34" t="str">
        <f>IF(D126="","",IF(D126="TOTAL",SUM($L$15:L125),$P$4))</f>
        <v/>
      </c>
      <c r="M126" s="34" t="str">
        <f>IF(D126="","",IF(D126="TOTAL",SUM($M$15:M125),(ROUND(L126*AF126/100,0))))</f>
        <v/>
      </c>
      <c r="N126" s="34" t="str">
        <f>IF(D126="","",IF(D126="TOTAL",SUM($N$15:N125),(ROUND(L126*AG126/100,0))))</f>
        <v/>
      </c>
      <c r="O126" s="33">
        <f t="shared" si="51"/>
        <v>0</v>
      </c>
      <c r="P126" s="34" t="str">
        <f t="shared" si="65"/>
        <v/>
      </c>
      <c r="Q126" s="34" t="str">
        <f t="shared" si="65"/>
        <v/>
      </c>
      <c r="R126" s="34" t="str">
        <f t="shared" si="65"/>
        <v/>
      </c>
      <c r="S126" s="26"/>
      <c r="T126" s="33">
        <f t="shared" si="66"/>
        <v>0</v>
      </c>
      <c r="U126" s="62" t="str">
        <f>IF(D126="","",IF(D126="TOTAL",SUM($U$15:U125),IF($Z$5="REGULAR",BA126,AJ126+BF126)))</f>
        <v/>
      </c>
      <c r="V126" s="34" t="str">
        <f>IF(D126="","",IF(D126="TOTAL",SUM($V$15:V125),(ROUND(T126*AN126,0))))</f>
        <v/>
      </c>
      <c r="W126" s="26" t="str">
        <f>IF(D126="","",IF(E126="mar",$Z$2,IF(D126="TOTAL",SUM($W$15:W125),W125)))</f>
        <v/>
      </c>
      <c r="X126" s="33" t="str">
        <f>IF(D126="","",IF(D126="TOTAL",SUM($X$15:X125),(SUM(AH127:AI127))))</f>
        <v/>
      </c>
      <c r="Y126" s="33">
        <f t="shared" si="53"/>
        <v>0</v>
      </c>
      <c r="Z126" s="33">
        <f t="shared" si="54"/>
        <v>0</v>
      </c>
      <c r="AC126" s="35" t="str">
        <f t="shared" si="63"/>
        <v/>
      </c>
      <c r="AD126" s="35" t="str">
        <f t="shared" si="61"/>
        <v/>
      </c>
      <c r="AJ126" s="7" t="str">
        <f t="shared" si="55"/>
        <v/>
      </c>
      <c r="AK126" s="7" t="str">
        <f t="shared" si="56"/>
        <v/>
      </c>
      <c r="AL126" s="7" t="str">
        <f t="shared" si="42"/>
        <v/>
      </c>
      <c r="AN126" s="7" t="str">
        <f t="shared" si="44"/>
        <v/>
      </c>
      <c r="AQ126" s="2">
        <v>46174</v>
      </c>
      <c r="AR126" s="3" t="str">
        <f t="shared" si="35"/>
        <v>Jun-2026</v>
      </c>
      <c r="AS126" s="7">
        <v>58</v>
      </c>
      <c r="AT126" s="7">
        <f t="shared" si="33"/>
        <v>10</v>
      </c>
      <c r="AV126" s="8">
        <f t="shared" si="47"/>
        <v>0.1</v>
      </c>
      <c r="BD126" s="7">
        <f t="shared" si="34"/>
        <v>1000</v>
      </c>
    </row>
    <row r="127" spans="2:58" ht="27.75" customHeight="1" x14ac:dyDescent="0.25">
      <c r="B127" s="34" t="str">
        <f t="shared" si="62"/>
        <v/>
      </c>
      <c r="C127" s="28" t="str">
        <f t="shared" si="58"/>
        <v/>
      </c>
      <c r="D127" s="34" t="str">
        <f t="shared" si="59"/>
        <v/>
      </c>
      <c r="E127" s="34" t="str">
        <f t="shared" si="49"/>
        <v/>
      </c>
      <c r="F127" s="34" t="str">
        <f t="shared" si="60"/>
        <v/>
      </c>
      <c r="G127" s="34" t="str">
        <f>IF(D127="","",IF(F127="YES",MROUND(ROUND(1.03*G126,0),100),IF(D127="TOTAL",SUM($G$15:G126),G126)))</f>
        <v/>
      </c>
      <c r="H127" s="34" t="str">
        <f>IF(D127="","",IF(D127="TOTAL",SUM($H$15:H126),(ROUND(G127*AK127/100,0))))</f>
        <v/>
      </c>
      <c r="I127" s="34" t="str">
        <f>IF(D127="","",IF(D127="TOTAL",SUM($I$15:I126),(ROUND(G127*AL127/100,0))))</f>
        <v/>
      </c>
      <c r="J127" s="75">
        <f t="shared" si="50"/>
        <v>0</v>
      </c>
      <c r="K127" s="75"/>
      <c r="L127" s="34" t="str">
        <f>IF(D127="","",IF(D127="TOTAL",SUM($L$15:L126),$P$4))</f>
        <v/>
      </c>
      <c r="M127" s="34" t="str">
        <f>IF(D127="","",IF(D127="TOTAL",SUM($M$15:M126),(ROUND(L127*AF127/100,0))))</f>
        <v/>
      </c>
      <c r="N127" s="34" t="str">
        <f>IF(D127="","",IF(D127="TOTAL",SUM($N$15:N126),(ROUND(L127*AG127/100,0))))</f>
        <v/>
      </c>
      <c r="O127" s="33">
        <f t="shared" si="51"/>
        <v>0</v>
      </c>
      <c r="P127" s="34" t="str">
        <f t="shared" si="65"/>
        <v/>
      </c>
      <c r="Q127" s="34" t="str">
        <f t="shared" si="65"/>
        <v/>
      </c>
      <c r="R127" s="34" t="str">
        <f t="shared" si="65"/>
        <v/>
      </c>
      <c r="S127" s="26"/>
      <c r="T127" s="33">
        <f t="shared" si="66"/>
        <v>0</v>
      </c>
      <c r="U127" s="62" t="str">
        <f>IF(D127="","",IF(D127="TOTAL",SUM($U$15:U126),IF($Z$5="REGULAR",BA127,AJ127+BF127)))</f>
        <v/>
      </c>
      <c r="V127" s="34" t="str">
        <f>IF(D127="","",IF(D127="TOTAL",SUM($V$15:V126),(ROUND(T127*AN127,0))))</f>
        <v/>
      </c>
      <c r="W127" s="26" t="str">
        <f>IF(D127="","",IF(E127="mar",$Z$2,IF(D127="TOTAL",SUM($W$15:W126),W126)))</f>
        <v/>
      </c>
      <c r="X127" s="33" t="str">
        <f>IF(D127="","",IF(D127="TOTAL",SUM($X$15:X126),(SUM(AH128:AI128))))</f>
        <v/>
      </c>
      <c r="Y127" s="33">
        <f t="shared" si="53"/>
        <v>0</v>
      </c>
      <c r="Z127" s="33">
        <f t="shared" si="54"/>
        <v>0</v>
      </c>
      <c r="AC127" s="35" t="str">
        <f t="shared" si="63"/>
        <v/>
      </c>
      <c r="AD127" s="35" t="str">
        <f t="shared" si="61"/>
        <v/>
      </c>
      <c r="AJ127" s="7" t="str">
        <f t="shared" si="55"/>
        <v/>
      </c>
      <c r="AK127" s="7" t="str">
        <f t="shared" si="56"/>
        <v/>
      </c>
      <c r="AL127" s="7" t="str">
        <f t="shared" si="42"/>
        <v/>
      </c>
      <c r="AN127" s="7" t="str">
        <f t="shared" si="44"/>
        <v/>
      </c>
      <c r="AQ127" s="2">
        <v>46204</v>
      </c>
      <c r="AR127" s="3" t="str">
        <f t="shared" si="35"/>
        <v>Jul-2026</v>
      </c>
      <c r="AS127" s="7">
        <v>58</v>
      </c>
      <c r="AT127" s="7">
        <f t="shared" si="33"/>
        <v>10</v>
      </c>
      <c r="AV127" s="8">
        <f t="shared" si="47"/>
        <v>0.1</v>
      </c>
      <c r="BD127" s="7">
        <f t="shared" si="34"/>
        <v>1000</v>
      </c>
    </row>
    <row r="128" spans="2:58" ht="27.75" customHeight="1" x14ac:dyDescent="0.25">
      <c r="B128" s="34" t="str">
        <f t="shared" si="62"/>
        <v/>
      </c>
      <c r="C128" s="28" t="str">
        <f t="shared" si="58"/>
        <v/>
      </c>
      <c r="D128" s="34" t="str">
        <f t="shared" si="59"/>
        <v/>
      </c>
      <c r="E128" s="34" t="str">
        <f t="shared" si="49"/>
        <v/>
      </c>
      <c r="F128" s="34" t="str">
        <f t="shared" si="60"/>
        <v/>
      </c>
      <c r="G128" s="34" t="str">
        <f>IF(D128="","",IF(F128="YES",MROUND(ROUND(1.03*G127,0),100),IF(D128="TOTAL",SUM($G$15:G127),G127)))</f>
        <v/>
      </c>
      <c r="H128" s="34" t="str">
        <f>IF(D128="","",IF(D128="TOTAL",SUM($H$15:H127),(ROUND(G128*AK128/100,0))))</f>
        <v/>
      </c>
      <c r="I128" s="34" t="str">
        <f>IF(D128="","",IF(D128="TOTAL",SUM($I$15:I127),(ROUND(G128*AL128/100,0))))</f>
        <v/>
      </c>
      <c r="J128" s="75">
        <f t="shared" si="50"/>
        <v>0</v>
      </c>
      <c r="K128" s="75"/>
      <c r="L128" s="34" t="str">
        <f>IF(D128="","",IF(D128="TOTAL",SUM($L$15:L127),$P$4))</f>
        <v/>
      </c>
      <c r="M128" s="34" t="str">
        <f>IF(D128="","",IF(D128="TOTAL",SUM($M$15:M127),(ROUND(L128*AF128/100,0))))</f>
        <v/>
      </c>
      <c r="N128" s="34" t="str">
        <f>IF(D128="","",IF(D128="TOTAL",SUM($N$15:N127),(ROUND(L128*AG128/100,0))))</f>
        <v/>
      </c>
      <c r="O128" s="33">
        <f t="shared" si="51"/>
        <v>0</v>
      </c>
      <c r="P128" s="34" t="str">
        <f t="shared" ref="P128:R138" si="67">IFERROR(MIN(G128-L128),"")</f>
        <v/>
      </c>
      <c r="Q128" s="34" t="str">
        <f t="shared" si="67"/>
        <v/>
      </c>
      <c r="R128" s="34" t="str">
        <f t="shared" si="67"/>
        <v/>
      </c>
      <c r="S128" s="26"/>
      <c r="T128" s="33">
        <f t="shared" si="66"/>
        <v>0</v>
      </c>
      <c r="U128" s="62" t="str">
        <f>IF(D128="","",IF(D128="TOTAL",SUM($U$15:U127),IF($Z$5="REGULAR",BA128,AJ128+BF128)))</f>
        <v/>
      </c>
      <c r="V128" s="34" t="str">
        <f>IF(D128="","",IF(D128="TOTAL",SUM($V$15:V127),(ROUND(T128*AN128,0))))</f>
        <v/>
      </c>
      <c r="W128" s="26" t="str">
        <f>IF(D128="","",IF(E128="mar",$Z$2,IF(D128="TOTAL",SUM($W$15:W127),W127)))</f>
        <v/>
      </c>
      <c r="X128" s="33" t="str">
        <f>IF(D128="","",IF(D128="TOTAL",SUM($X$15:X127),(SUM(AH129:AI129))))</f>
        <v/>
      </c>
      <c r="Y128" s="33">
        <f t="shared" si="53"/>
        <v>0</v>
      </c>
      <c r="Z128" s="33">
        <f t="shared" si="54"/>
        <v>0</v>
      </c>
      <c r="AC128" s="35" t="str">
        <f t="shared" si="63"/>
        <v/>
      </c>
      <c r="AD128" s="35" t="str">
        <f t="shared" si="61"/>
        <v/>
      </c>
      <c r="AJ128" s="7" t="str">
        <f t="shared" si="55"/>
        <v/>
      </c>
      <c r="AK128" s="7" t="str">
        <f t="shared" si="56"/>
        <v/>
      </c>
      <c r="AL128" s="7" t="str">
        <f t="shared" si="42"/>
        <v/>
      </c>
      <c r="AN128" s="7" t="str">
        <f t="shared" si="44"/>
        <v/>
      </c>
      <c r="AQ128" s="2">
        <v>46235</v>
      </c>
      <c r="AR128" s="3" t="str">
        <f t="shared" si="35"/>
        <v>Aug-2026</v>
      </c>
      <c r="AS128" s="7">
        <v>58</v>
      </c>
      <c r="AT128" s="7">
        <f t="shared" si="33"/>
        <v>10</v>
      </c>
      <c r="AV128" s="8">
        <f t="shared" si="47"/>
        <v>0.1</v>
      </c>
      <c r="BD128" s="7">
        <f t="shared" si="34"/>
        <v>1000</v>
      </c>
    </row>
    <row r="129" spans="2:56" ht="27.75" customHeight="1" x14ac:dyDescent="0.25">
      <c r="B129" s="34" t="str">
        <f t="shared" si="62"/>
        <v/>
      </c>
      <c r="C129" s="28" t="str">
        <f t="shared" si="58"/>
        <v/>
      </c>
      <c r="D129" s="34" t="str">
        <f t="shared" si="59"/>
        <v/>
      </c>
      <c r="E129" s="34" t="str">
        <f t="shared" si="49"/>
        <v/>
      </c>
      <c r="F129" s="34" t="str">
        <f t="shared" si="60"/>
        <v/>
      </c>
      <c r="G129" s="34" t="str">
        <f>IF(D129="","",IF(F129="YES",MROUND(ROUND(1.03*G128,0),100),IF(D129="TOTAL",SUM($G$15:G128),G128)))</f>
        <v/>
      </c>
      <c r="H129" s="34" t="str">
        <f>IF(D129="","",IF(D129="TOTAL",SUM($H$15:H128),(ROUND(G129*AK129/100,0))))</f>
        <v/>
      </c>
      <c r="I129" s="34" t="str">
        <f>IF(D129="","",IF(D129="TOTAL",SUM($I$15:I128),(ROUND(G129*AL129/100,0))))</f>
        <v/>
      </c>
      <c r="J129" s="75">
        <f t="shared" si="50"/>
        <v>0</v>
      </c>
      <c r="K129" s="75"/>
      <c r="L129" s="34" t="str">
        <f>IF(D129="","",IF(D129="TOTAL",SUM($L$15:L128),$P$4))</f>
        <v/>
      </c>
      <c r="M129" s="34" t="str">
        <f>IF(D129="","",IF(D129="TOTAL",SUM($M$15:M128),(ROUND(L129*AF129/100,0))))</f>
        <v/>
      </c>
      <c r="N129" s="34" t="str">
        <f>IF(D129="","",IF(D129="TOTAL",SUM($N$15:N128),(ROUND(L129*AG129/100,0))))</f>
        <v/>
      </c>
      <c r="O129" s="33">
        <f t="shared" si="51"/>
        <v>0</v>
      </c>
      <c r="P129" s="34" t="str">
        <f t="shared" si="67"/>
        <v/>
      </c>
      <c r="Q129" s="34" t="str">
        <f t="shared" si="67"/>
        <v/>
      </c>
      <c r="R129" s="34" t="str">
        <f t="shared" si="67"/>
        <v/>
      </c>
      <c r="S129" s="26"/>
      <c r="T129" s="33">
        <f t="shared" si="66"/>
        <v>0</v>
      </c>
      <c r="U129" s="62" t="str">
        <f>IF(D129="","",IF(D129="TOTAL",SUM($U$15:U128),IF($Z$5="REGULAR",BA129,AJ129+BF129)))</f>
        <v/>
      </c>
      <c r="V129" s="34" t="str">
        <f>IF(D129="","",IF(D129="TOTAL",SUM($V$15:V128),(ROUND(T129*AN129,0))))</f>
        <v/>
      </c>
      <c r="W129" s="26" t="str">
        <f>IF(D129="","",IF(E129="mar",$Z$2,IF(D129="TOTAL",SUM($W$15:W128),W128)))</f>
        <v/>
      </c>
      <c r="X129" s="33" t="str">
        <f>IF(D129="","",IF(D129="TOTAL",SUM($X$15:X128),(SUM(AH130:AI130))))</f>
        <v/>
      </c>
      <c r="Y129" s="33">
        <f t="shared" si="53"/>
        <v>0</v>
      </c>
      <c r="Z129" s="33">
        <f t="shared" si="54"/>
        <v>0</v>
      </c>
      <c r="AC129" s="35" t="str">
        <f t="shared" si="63"/>
        <v/>
      </c>
      <c r="AD129" s="35" t="str">
        <f t="shared" si="61"/>
        <v/>
      </c>
      <c r="AJ129" s="7" t="str">
        <f t="shared" si="55"/>
        <v/>
      </c>
      <c r="AK129" s="7" t="str">
        <f t="shared" si="56"/>
        <v/>
      </c>
      <c r="AL129" s="7" t="str">
        <f t="shared" si="42"/>
        <v/>
      </c>
      <c r="AN129" s="7" t="str">
        <f t="shared" si="44"/>
        <v/>
      </c>
      <c r="AQ129" s="2">
        <v>46266</v>
      </c>
      <c r="AR129" s="3" t="str">
        <f t="shared" si="35"/>
        <v>Sep-2026</v>
      </c>
      <c r="AS129" s="7">
        <v>58</v>
      </c>
      <c r="AT129" s="7">
        <f t="shared" si="33"/>
        <v>10</v>
      </c>
      <c r="AV129" s="8">
        <f t="shared" si="47"/>
        <v>0.1</v>
      </c>
      <c r="BD129" s="7">
        <f t="shared" si="34"/>
        <v>1000</v>
      </c>
    </row>
    <row r="130" spans="2:56" ht="27.75" customHeight="1" x14ac:dyDescent="0.25">
      <c r="B130" s="34" t="str">
        <f t="shared" si="62"/>
        <v/>
      </c>
      <c r="C130" s="28" t="str">
        <f t="shared" si="58"/>
        <v/>
      </c>
      <c r="D130" s="34" t="str">
        <f t="shared" si="59"/>
        <v/>
      </c>
      <c r="E130" s="34" t="str">
        <f t="shared" si="49"/>
        <v/>
      </c>
      <c r="F130" s="34" t="str">
        <f t="shared" si="60"/>
        <v/>
      </c>
      <c r="G130" s="34" t="str">
        <f>IF(D130="","",IF(F130="YES",MROUND(ROUND(1.03*G129,0),100),IF(D130="TOTAL",SUM($G$15:G129),G129)))</f>
        <v/>
      </c>
      <c r="H130" s="34" t="str">
        <f>IF(D130="","",IF(D130="TOTAL",SUM($H$15:H129),(ROUND(G130*AK130/100,0))))</f>
        <v/>
      </c>
      <c r="I130" s="34" t="str">
        <f>IF(D130="","",IF(D130="TOTAL",SUM($I$15:I129),(ROUND(G130*AL130/100,0))))</f>
        <v/>
      </c>
      <c r="J130" s="75">
        <f t="shared" si="50"/>
        <v>0</v>
      </c>
      <c r="K130" s="75"/>
      <c r="L130" s="34" t="str">
        <f>IF(D130="","",IF(D130="TOTAL",SUM($L$15:L129),$P$4))</f>
        <v/>
      </c>
      <c r="M130" s="34" t="str">
        <f>IF(D130="","",IF(D130="TOTAL",SUM($M$15:M129),(ROUND(L130*AF130/100,0))))</f>
        <v/>
      </c>
      <c r="N130" s="34" t="str">
        <f>IF(D130="","",IF(D130="TOTAL",SUM($N$15:N129),(ROUND(L130*AG130/100,0))))</f>
        <v/>
      </c>
      <c r="O130" s="33">
        <f t="shared" si="51"/>
        <v>0</v>
      </c>
      <c r="P130" s="34" t="str">
        <f t="shared" si="67"/>
        <v/>
      </c>
      <c r="Q130" s="34" t="str">
        <f t="shared" si="67"/>
        <v/>
      </c>
      <c r="R130" s="34" t="str">
        <f t="shared" si="67"/>
        <v/>
      </c>
      <c r="S130" s="26"/>
      <c r="T130" s="33">
        <f t="shared" si="66"/>
        <v>0</v>
      </c>
      <c r="U130" s="62" t="str">
        <f>IF(D130="","",IF(D130="TOTAL",SUM($U$15:U129),IF($Z$5="REGULAR",BA130,AJ130+BF130)))</f>
        <v/>
      </c>
      <c r="V130" s="34" t="str">
        <f>IF(D130="","",IF(D130="TOTAL",SUM($V$15:V129),(ROUND(T130*AN130,0))))</f>
        <v/>
      </c>
      <c r="W130" s="26" t="str">
        <f>IF(D130="","",IF(E130="mar",$Z$2,IF(D130="TOTAL",SUM($W$15:W129),W129)))</f>
        <v/>
      </c>
      <c r="X130" s="33" t="str">
        <f>IF(D130="","",IF(D130="TOTAL",SUM($X$15:X129),(SUM(AH131:AI131))))</f>
        <v/>
      </c>
      <c r="Y130" s="33">
        <f t="shared" si="53"/>
        <v>0</v>
      </c>
      <c r="Z130" s="33">
        <f t="shared" si="54"/>
        <v>0</v>
      </c>
      <c r="AC130" s="35" t="str">
        <f t="shared" si="63"/>
        <v/>
      </c>
      <c r="AD130" s="35" t="str">
        <f t="shared" si="61"/>
        <v/>
      </c>
      <c r="AJ130" s="7" t="str">
        <f t="shared" si="55"/>
        <v/>
      </c>
      <c r="AK130" s="7" t="str">
        <f t="shared" si="56"/>
        <v/>
      </c>
      <c r="AL130" s="7" t="str">
        <f t="shared" si="42"/>
        <v/>
      </c>
      <c r="AN130" s="7" t="str">
        <f t="shared" si="44"/>
        <v/>
      </c>
      <c r="AQ130" s="2">
        <v>46296</v>
      </c>
      <c r="AR130" s="3" t="str">
        <f t="shared" si="35"/>
        <v>Oct-2026</v>
      </c>
      <c r="AS130" s="7">
        <v>58</v>
      </c>
      <c r="AT130" s="7">
        <f t="shared" si="33"/>
        <v>10</v>
      </c>
      <c r="AV130" s="8">
        <f t="shared" si="47"/>
        <v>0.1</v>
      </c>
      <c r="BD130" s="7">
        <f t="shared" si="34"/>
        <v>1000</v>
      </c>
    </row>
    <row r="131" spans="2:56" ht="27.75" customHeight="1" x14ac:dyDescent="0.25">
      <c r="B131" s="34" t="str">
        <f t="shared" si="62"/>
        <v/>
      </c>
      <c r="C131" s="28" t="str">
        <f t="shared" si="58"/>
        <v/>
      </c>
      <c r="D131" s="34" t="str">
        <f t="shared" si="59"/>
        <v/>
      </c>
      <c r="E131" s="34" t="str">
        <f t="shared" si="49"/>
        <v/>
      </c>
      <c r="F131" s="34" t="str">
        <f t="shared" si="60"/>
        <v/>
      </c>
      <c r="G131" s="34" t="str">
        <f>IF(D131="","",IF(F131="YES",MROUND(ROUND(1.03*G130,0),100),IF(D131="TOTAL",SUM($G$15:G130),G130)))</f>
        <v/>
      </c>
      <c r="H131" s="34" t="str">
        <f>IF(D131="","",IF(D131="TOTAL",SUM($H$15:H130),(ROUND(G131*AK131/100,0))))</f>
        <v/>
      </c>
      <c r="I131" s="34" t="str">
        <f>IF(D131="","",IF(D131="TOTAL",SUM($I$15:I130),(ROUND(G131*AL131/100,0))))</f>
        <v/>
      </c>
      <c r="J131" s="75">
        <f t="shared" si="50"/>
        <v>0</v>
      </c>
      <c r="K131" s="75"/>
      <c r="L131" s="34" t="str">
        <f>IF(D131="","",IF(D131="TOTAL",SUM($L$15:L130),$P$4))</f>
        <v/>
      </c>
      <c r="M131" s="34" t="str">
        <f>IF(D131="","",IF(D131="TOTAL",SUM($M$15:M130),(ROUND(L131*AF131/100,0))))</f>
        <v/>
      </c>
      <c r="N131" s="34" t="str">
        <f>IF(D131="","",IF(D131="TOTAL",SUM($N$15:N130),(ROUND(L131*AG131/100,0))))</f>
        <v/>
      </c>
      <c r="O131" s="33">
        <f t="shared" si="51"/>
        <v>0</v>
      </c>
      <c r="P131" s="34" t="str">
        <f t="shared" si="67"/>
        <v/>
      </c>
      <c r="Q131" s="34" t="str">
        <f t="shared" si="67"/>
        <v/>
      </c>
      <c r="R131" s="34" t="str">
        <f t="shared" si="67"/>
        <v/>
      </c>
      <c r="S131" s="26"/>
      <c r="T131" s="33">
        <f t="shared" si="66"/>
        <v>0</v>
      </c>
      <c r="U131" s="62" t="str">
        <f>IF(D131="","",IF(D131="TOTAL",SUM($U$15:U130),IF($Z$5="REGULAR",BA131,AJ131+BF131)))</f>
        <v/>
      </c>
      <c r="V131" s="34" t="str">
        <f>IF(D131="","",IF(D131="TOTAL",SUM($V$15:V130),(ROUND(T131*AN131,0))))</f>
        <v/>
      </c>
      <c r="W131" s="26" t="str">
        <f>IF(D131="","",IF(E131="mar",$Z$2,IF(D131="TOTAL",SUM($W$15:W130),W130)))</f>
        <v/>
      </c>
      <c r="X131" s="33" t="str">
        <f>IF(D131="","",IF(D131="TOTAL",SUM($X$15:X130),(SUM(AH132:AI132))))</f>
        <v/>
      </c>
      <c r="Y131" s="33">
        <f t="shared" si="53"/>
        <v>0</v>
      </c>
      <c r="Z131" s="33">
        <f t="shared" si="54"/>
        <v>0</v>
      </c>
      <c r="AC131" s="35" t="str">
        <f t="shared" si="63"/>
        <v/>
      </c>
      <c r="AD131" s="35" t="str">
        <f t="shared" si="61"/>
        <v/>
      </c>
      <c r="AJ131" s="7" t="str">
        <f t="shared" si="55"/>
        <v/>
      </c>
      <c r="AK131" s="7" t="str">
        <f t="shared" si="56"/>
        <v/>
      </c>
      <c r="AL131" s="7" t="str">
        <f t="shared" si="42"/>
        <v/>
      </c>
      <c r="AN131" s="7" t="str">
        <f t="shared" si="44"/>
        <v/>
      </c>
      <c r="AQ131" s="2">
        <v>46327</v>
      </c>
      <c r="AR131" s="3" t="str">
        <f t="shared" si="35"/>
        <v>Nov-2026</v>
      </c>
      <c r="AS131" s="7">
        <v>58</v>
      </c>
      <c r="AT131" s="7">
        <f t="shared" si="33"/>
        <v>10</v>
      </c>
      <c r="AV131" s="8">
        <f t="shared" si="47"/>
        <v>0.1</v>
      </c>
      <c r="BD131" s="7">
        <f t="shared" si="34"/>
        <v>1000</v>
      </c>
    </row>
    <row r="132" spans="2:56" ht="27.75" customHeight="1" x14ac:dyDescent="0.25">
      <c r="B132" s="34" t="str">
        <f t="shared" si="62"/>
        <v/>
      </c>
      <c r="C132" s="28" t="str">
        <f t="shared" si="58"/>
        <v/>
      </c>
      <c r="D132" s="34" t="str">
        <f t="shared" si="59"/>
        <v/>
      </c>
      <c r="E132" s="34" t="str">
        <f t="shared" si="49"/>
        <v/>
      </c>
      <c r="F132" s="34" t="str">
        <f t="shared" si="60"/>
        <v/>
      </c>
      <c r="G132" s="34" t="str">
        <f>IF(D132="","",IF(F132="YES",MROUND(ROUND(1.03*G131,0),100),IF(D132="TOTAL",SUM($G$15:G131),G131)))</f>
        <v/>
      </c>
      <c r="H132" s="34" t="str">
        <f>IF(D132="","",IF(D132="TOTAL",SUM($H$15:H131),(ROUND(G132*AK132/100,0))))</f>
        <v/>
      </c>
      <c r="I132" s="34" t="str">
        <f>IF(D132="","",IF(D132="TOTAL",SUM($I$15:I131),(ROUND(G132*AL132/100,0))))</f>
        <v/>
      </c>
      <c r="J132" s="75">
        <f t="shared" si="50"/>
        <v>0</v>
      </c>
      <c r="K132" s="75"/>
      <c r="L132" s="34" t="str">
        <f>IF(D132="","",IF(D132="TOTAL",SUM($L$15:L131),$P$4))</f>
        <v/>
      </c>
      <c r="M132" s="34" t="str">
        <f>IF(D132="","",IF(D132="TOTAL",SUM($M$15:M131),(ROUND(L132*AF132/100,0))))</f>
        <v/>
      </c>
      <c r="N132" s="34" t="str">
        <f>IF(D132="","",IF(D132="TOTAL",SUM($N$15:N131),(ROUND(L132*AG132/100,0))))</f>
        <v/>
      </c>
      <c r="O132" s="33">
        <f t="shared" si="51"/>
        <v>0</v>
      </c>
      <c r="P132" s="34" t="str">
        <f t="shared" si="67"/>
        <v/>
      </c>
      <c r="Q132" s="34" t="str">
        <f t="shared" si="67"/>
        <v/>
      </c>
      <c r="R132" s="34" t="str">
        <f t="shared" si="67"/>
        <v/>
      </c>
      <c r="S132" s="26"/>
      <c r="T132" s="33">
        <f t="shared" si="66"/>
        <v>0</v>
      </c>
      <c r="U132" s="62" t="str">
        <f>IF(D132="","",IF(D132="TOTAL",SUM($U$15:U131),IF($Z$5="REGULAR",BA132,AJ132+BF132)))</f>
        <v/>
      </c>
      <c r="V132" s="34" t="str">
        <f>IF(D132="","",IF(D132="TOTAL",SUM($V$15:V131),(ROUND(T132*AN132,0))))</f>
        <v/>
      </c>
      <c r="W132" s="26" t="str">
        <f>IF(D132="","",IF(E132="mar",$Z$2,IF(D132="TOTAL",SUM($W$15:W131),W131)))</f>
        <v/>
      </c>
      <c r="X132" s="33" t="str">
        <f>IF(D132="","",IF(D132="TOTAL",SUM($X$15:X131),(SUM(AH133:AI133))))</f>
        <v/>
      </c>
      <c r="Y132" s="33">
        <f t="shared" si="53"/>
        <v>0</v>
      </c>
      <c r="Z132" s="33">
        <f t="shared" si="54"/>
        <v>0</v>
      </c>
      <c r="AC132" s="35" t="str">
        <f t="shared" si="63"/>
        <v/>
      </c>
      <c r="AD132" s="35" t="str">
        <f t="shared" si="61"/>
        <v/>
      </c>
      <c r="AJ132" s="7" t="str">
        <f t="shared" si="55"/>
        <v/>
      </c>
      <c r="AK132" s="7" t="str">
        <f t="shared" si="56"/>
        <v/>
      </c>
      <c r="AL132" s="7" t="str">
        <f t="shared" si="42"/>
        <v/>
      </c>
      <c r="AN132" s="7" t="str">
        <f t="shared" si="44"/>
        <v/>
      </c>
      <c r="AQ132" s="2">
        <v>46357</v>
      </c>
      <c r="AR132" s="3" t="str">
        <f t="shared" si="35"/>
        <v>Dec-2026</v>
      </c>
      <c r="AS132" s="7">
        <v>58</v>
      </c>
      <c r="AT132" s="7">
        <f t="shared" si="33"/>
        <v>10</v>
      </c>
      <c r="AV132" s="8">
        <f t="shared" si="47"/>
        <v>0.1</v>
      </c>
      <c r="BD132" s="7">
        <f t="shared" si="34"/>
        <v>1000</v>
      </c>
    </row>
    <row r="133" spans="2:56" ht="27.75" customHeight="1" x14ac:dyDescent="0.25">
      <c r="B133" s="34" t="str">
        <f t="shared" si="62"/>
        <v/>
      </c>
      <c r="C133" s="28" t="str">
        <f t="shared" si="58"/>
        <v/>
      </c>
      <c r="D133" s="34" t="str">
        <f t="shared" si="59"/>
        <v/>
      </c>
      <c r="E133" s="34" t="str">
        <f t="shared" si="49"/>
        <v/>
      </c>
      <c r="F133" s="34" t="str">
        <f t="shared" si="60"/>
        <v/>
      </c>
      <c r="G133" s="34" t="str">
        <f>IF(D133="","",IF(F133="YES",MROUND(ROUND(1.03*G132,0),100),IF(D133="TOTAL",SUM($G$15:G132),G132)))</f>
        <v/>
      </c>
      <c r="H133" s="34" t="str">
        <f>IF(D133="","",IF(D133="TOTAL",SUM($H$15:H132),(ROUND(G133*AK133/100,0))))</f>
        <v/>
      </c>
      <c r="I133" s="34" t="str">
        <f>IF(D133="","",IF(D133="TOTAL",SUM($I$15:I132),(ROUND(G133*AL133/100,0))))</f>
        <v/>
      </c>
      <c r="J133" s="75">
        <f t="shared" si="50"/>
        <v>0</v>
      </c>
      <c r="K133" s="75"/>
      <c r="L133" s="34" t="str">
        <f>IF(D133="","",IF(D133="TOTAL",SUM($L$15:L132),$P$4))</f>
        <v/>
      </c>
      <c r="M133" s="34" t="str">
        <f>IF(D133="","",IF(D133="TOTAL",SUM($M$15:M132),(ROUND(L133*AF133/100,0))))</f>
        <v/>
      </c>
      <c r="N133" s="34" t="str">
        <f>IF(D133="","",IF(D133="TOTAL",SUM($N$15:N132),(ROUND(L133*AG133/100,0))))</f>
        <v/>
      </c>
      <c r="O133" s="33">
        <f t="shared" si="51"/>
        <v>0</v>
      </c>
      <c r="P133" s="34" t="str">
        <f t="shared" si="67"/>
        <v/>
      </c>
      <c r="Q133" s="34" t="str">
        <f t="shared" si="67"/>
        <v/>
      </c>
      <c r="R133" s="34" t="str">
        <f t="shared" si="67"/>
        <v/>
      </c>
      <c r="S133" s="26"/>
      <c r="T133" s="33">
        <f t="shared" si="66"/>
        <v>0</v>
      </c>
      <c r="U133" s="62" t="str">
        <f>IF(D133="","",IF(D133="TOTAL",SUM($U$15:U132),IF($Z$5="REGULAR",BA133,AJ133+BF133)))</f>
        <v/>
      </c>
      <c r="V133" s="34" t="str">
        <f>IF(D133="","",IF(D133="TOTAL",SUM($V$15:V132),(ROUND(T133*AN133,0))))</f>
        <v/>
      </c>
      <c r="W133" s="26" t="str">
        <f>IF(D133="","",IF(E133="mar",$Z$2,IF(D133="TOTAL",SUM($W$15:W132),W132)))</f>
        <v/>
      </c>
      <c r="X133" s="33" t="str">
        <f>IF(D133="","",IF(D133="TOTAL",SUM($X$15:X132),(SUM(AH134:AI134))))</f>
        <v/>
      </c>
      <c r="Y133" s="33">
        <f t="shared" si="53"/>
        <v>0</v>
      </c>
      <c r="Z133" s="33">
        <f t="shared" si="54"/>
        <v>0</v>
      </c>
      <c r="AC133" s="35" t="str">
        <f t="shared" si="63"/>
        <v/>
      </c>
      <c r="AD133" s="35" t="str">
        <f t="shared" si="61"/>
        <v/>
      </c>
      <c r="AJ133" s="7" t="str">
        <f t="shared" si="55"/>
        <v/>
      </c>
      <c r="AK133" s="7" t="str">
        <f t="shared" si="56"/>
        <v/>
      </c>
      <c r="AL133" s="7" t="str">
        <f t="shared" si="42"/>
        <v/>
      </c>
      <c r="AN133" s="7" t="str">
        <f t="shared" si="44"/>
        <v/>
      </c>
      <c r="AQ133" s="2">
        <v>46388</v>
      </c>
      <c r="AR133" s="3" t="str">
        <f t="shared" si="35"/>
        <v>Jan-2027</v>
      </c>
      <c r="AS133" s="7">
        <v>59</v>
      </c>
      <c r="AT133" s="7">
        <f t="shared" ref="AT133" si="68">AT132</f>
        <v>10</v>
      </c>
      <c r="AV133" s="8">
        <f t="shared" si="47"/>
        <v>0.1</v>
      </c>
      <c r="BD133" s="7">
        <f t="shared" si="34"/>
        <v>1000</v>
      </c>
    </row>
    <row r="134" spans="2:56" ht="27.75" customHeight="1" x14ac:dyDescent="0.25">
      <c r="B134" s="34" t="str">
        <f t="shared" si="62"/>
        <v/>
      </c>
      <c r="C134" s="28" t="str">
        <f t="shared" si="58"/>
        <v/>
      </c>
      <c r="D134" s="34" t="str">
        <f t="shared" si="59"/>
        <v/>
      </c>
      <c r="E134" s="34" t="str">
        <f t="shared" si="49"/>
        <v/>
      </c>
      <c r="F134" s="34" t="str">
        <f t="shared" si="60"/>
        <v/>
      </c>
      <c r="G134" s="34" t="str">
        <f>IF(D134="","",IF(F134="YES",MROUND(ROUND(1.03*G133,0),100),IF(D134="TOTAL",SUM($G$15:G133),G133)))</f>
        <v/>
      </c>
      <c r="H134" s="34" t="str">
        <f>IF(D134="","",IF(D134="TOTAL",SUM($H$15:H133),(ROUND(G134*AK134/100,0))))</f>
        <v/>
      </c>
      <c r="I134" s="34" t="str">
        <f>IF(D134="","",IF(D134="TOTAL",SUM($I$15:I133),(ROUND(G134*AL134/100,0))))</f>
        <v/>
      </c>
      <c r="J134" s="75">
        <f t="shared" si="50"/>
        <v>0</v>
      </c>
      <c r="K134" s="75"/>
      <c r="L134" s="34" t="str">
        <f>IF(D134="","",IF(D134="TOTAL",SUM($L$15:L133),$P$4))</f>
        <v/>
      </c>
      <c r="M134" s="34" t="str">
        <f>IF(D134="","",IF(D134="TOTAL",SUM($M$15:M133),(ROUND(L134*AF134/100,0))))</f>
        <v/>
      </c>
      <c r="N134" s="34" t="str">
        <f>IF(D134="","",IF(D134="TOTAL",SUM($N$15:N133),(ROUND(L134*AG134/100,0))))</f>
        <v/>
      </c>
      <c r="O134" s="33">
        <f t="shared" si="51"/>
        <v>0</v>
      </c>
      <c r="P134" s="34" t="str">
        <f t="shared" si="67"/>
        <v/>
      </c>
      <c r="Q134" s="34" t="str">
        <f t="shared" si="67"/>
        <v/>
      </c>
      <c r="R134" s="34" t="str">
        <f t="shared" si="67"/>
        <v/>
      </c>
      <c r="S134" s="26"/>
      <c r="T134" s="33">
        <f t="shared" si="66"/>
        <v>0</v>
      </c>
      <c r="U134" s="62" t="str">
        <f>IF(D134="","",IF(D134="TOTAL",SUM($U$15:U133),IF($Z$5="REGULAR",BA134,AJ134+BF134)))</f>
        <v/>
      </c>
      <c r="V134" s="34" t="str">
        <f>IF(D134="","",IF(D134="TOTAL",SUM($V$15:V133),(ROUND(T134*AN134,0))))</f>
        <v/>
      </c>
      <c r="W134" s="26" t="str">
        <f>IF(D134="","",IF(E134="mar",$Z$2,IF(D134="TOTAL",SUM($W$15:W133),W133)))</f>
        <v/>
      </c>
      <c r="X134" s="33" t="str">
        <f>IF(D134="","",IF(D134="TOTAL",SUM($X$15:X133),(SUM(AH135:AI135))))</f>
        <v/>
      </c>
      <c r="Y134" s="33">
        <f t="shared" si="53"/>
        <v>0</v>
      </c>
      <c r="Z134" s="33">
        <f t="shared" si="54"/>
        <v>0</v>
      </c>
      <c r="AC134" s="35" t="str">
        <f t="shared" si="63"/>
        <v/>
      </c>
      <c r="AD134" s="35" t="str">
        <f t="shared" si="61"/>
        <v/>
      </c>
      <c r="AJ134" s="7" t="str">
        <f t="shared" si="55"/>
        <v/>
      </c>
      <c r="AK134" s="7" t="str">
        <f t="shared" si="56"/>
        <v/>
      </c>
      <c r="AL134" s="7" t="str">
        <f t="shared" si="42"/>
        <v/>
      </c>
      <c r="AN134" s="7" t="str">
        <f t="shared" si="44"/>
        <v/>
      </c>
      <c r="BD134" s="7">
        <f t="shared" si="34"/>
        <v>1000</v>
      </c>
    </row>
    <row r="135" spans="2:56" ht="27.75" customHeight="1" x14ac:dyDescent="0.25">
      <c r="B135" s="34" t="str">
        <f t="shared" si="62"/>
        <v/>
      </c>
      <c r="C135" s="28" t="str">
        <f t="shared" si="58"/>
        <v/>
      </c>
      <c r="D135" s="34" t="str">
        <f t="shared" si="59"/>
        <v/>
      </c>
      <c r="G135" s="34" t="str">
        <f>IF(D135="","",IF(F135="YES",MROUND(ROUND(1.03*G134,0),100),IF(D135="TOTAL",SUM($G$15:G134),G134)))</f>
        <v/>
      </c>
      <c r="H135" s="34" t="str">
        <f>IF(D135="","",IF(D135="TOTAL",SUM($H$15:H134),(ROUND(G135*AK135/100,0))))</f>
        <v/>
      </c>
      <c r="I135" s="34" t="str">
        <f>IF(D135="","",IF(D135="TOTAL",SUM($I$15:I134),(ROUND(G135*AL135/100,0))))</f>
        <v/>
      </c>
      <c r="J135" s="75">
        <f t="shared" si="50"/>
        <v>0</v>
      </c>
      <c r="K135" s="75"/>
      <c r="L135" s="34" t="str">
        <f>IF(D135="","",IF(D135="TOTAL",SUM($L$15:L134),$P$4))</f>
        <v/>
      </c>
      <c r="M135" s="34" t="str">
        <f>IF(D135="","",IF(D135="TOTAL",SUM($M$15:M134),(ROUND(L135*AF135/100,0))))</f>
        <v/>
      </c>
      <c r="N135" s="34" t="str">
        <f>IF(D135="","",IF(D135="TOTAL",SUM($N$15:N134),(ROUND(L135*AG135/100,0))))</f>
        <v/>
      </c>
      <c r="O135" s="33">
        <f t="shared" si="51"/>
        <v>0</v>
      </c>
      <c r="P135" s="34" t="str">
        <f t="shared" si="67"/>
        <v/>
      </c>
      <c r="Q135" s="34" t="str">
        <f t="shared" si="67"/>
        <v/>
      </c>
      <c r="R135" s="34" t="str">
        <f t="shared" si="67"/>
        <v/>
      </c>
      <c r="S135" s="26"/>
      <c r="T135" s="33">
        <f t="shared" si="66"/>
        <v>0</v>
      </c>
      <c r="U135" s="62" t="str">
        <f>IF(D135="","",IF(D135="TOTAL",SUM($U$15:U134),IF($Z$5="REGULAR",BA135,AJ135+BF135)))</f>
        <v/>
      </c>
      <c r="V135" s="34" t="str">
        <f>IF(D135="","",IF(D135="TOTAL",SUM($V$15:V134),(ROUND(T135*AN135,0))))</f>
        <v/>
      </c>
      <c r="W135" s="26" t="str">
        <f>IF(D135="","",IF(E135="mar",$Z$2,IF(D135="TOTAL",SUM($W$15:W134),W134)))</f>
        <v/>
      </c>
      <c r="X135" s="33" t="str">
        <f>IF(D135="","",IF(D135="TOTAL",SUM($X$15:X134),(SUM(AH136:AI136))))</f>
        <v/>
      </c>
      <c r="Y135" s="33">
        <f t="shared" si="53"/>
        <v>0</v>
      </c>
      <c r="Z135" s="33">
        <f t="shared" si="54"/>
        <v>0</v>
      </c>
      <c r="AC135" s="35" t="str">
        <f t="shared" si="63"/>
        <v/>
      </c>
      <c r="AD135" s="35" t="str">
        <f t="shared" si="61"/>
        <v/>
      </c>
      <c r="BD135" s="7">
        <f t="shared" si="34"/>
        <v>1000</v>
      </c>
    </row>
    <row r="136" spans="2:56" ht="27.75" hidden="1" customHeight="1" x14ac:dyDescent="0.25">
      <c r="C136" s="28" t="str">
        <f t="shared" si="58"/>
        <v/>
      </c>
      <c r="G136" s="34" t="str">
        <f>IF(D136="","",IF(F136="YES",MROUND(ROUND(1.03*G135,0),100),IF(D136="TOTAL",SUM($G$15:G135),G135)))</f>
        <v/>
      </c>
      <c r="H136" s="34" t="str">
        <f>IF(D136="","",IF(D136="TOTAL",SUM($H$15:H135),(ROUND(G136*AK136/100,0))))</f>
        <v/>
      </c>
      <c r="I136" s="34" t="str">
        <f>IF(D136="","",IF(D136="TOTAL",SUM($I$15:I135),(ROUND(G136*AL136/100,0))))</f>
        <v/>
      </c>
      <c r="J136" s="75">
        <f t="shared" si="50"/>
        <v>0</v>
      </c>
      <c r="K136" s="75"/>
      <c r="L136" s="34" t="str">
        <f>IF(D136="","",IF(D136="TOTAL",SUM($L$15:L135),$P$4))</f>
        <v/>
      </c>
    </row>
    <row r="137" spans="2:56" ht="27.75" hidden="1" customHeight="1" x14ac:dyDescent="0.25">
      <c r="C137" s="28" t="str">
        <f t="shared" si="58"/>
        <v/>
      </c>
      <c r="G137" s="34" t="str">
        <f>IF(D137="","",IF(F137="YES",MROUND(ROUND(1.03*G136,0),100),IF(D137="TOTAL",SUM($G$15:G136),G136)))</f>
        <v/>
      </c>
      <c r="H137" s="34" t="str">
        <f>IF(D137="","",IF(D137="TOTAL",SUM($H$15:H136),(ROUND(G137*AK137/100,0))))</f>
        <v/>
      </c>
      <c r="I137" s="34" t="str">
        <f>IF(D137="","",IF(D137="TOTAL",SUM($I$15:I136),(ROUND(G137*AL137/100,0))))</f>
        <v/>
      </c>
      <c r="J137" s="75">
        <f t="shared" si="50"/>
        <v>0</v>
      </c>
      <c r="K137" s="75"/>
      <c r="L137" s="34" t="str">
        <f>IF(D137="","",IF(D137="TOTAL",SUM($L$15:L136),$P$4))</f>
        <v/>
      </c>
    </row>
    <row r="138" spans="2:56" ht="27.75" hidden="1" customHeight="1" x14ac:dyDescent="0.25">
      <c r="C138" s="28" t="str">
        <f t="shared" si="58"/>
        <v/>
      </c>
    </row>
    <row r="139" spans="2:56" ht="27.75" hidden="1" customHeight="1" x14ac:dyDescent="0.25">
      <c r="C139" s="28" t="str">
        <f t="shared" si="58"/>
        <v/>
      </c>
    </row>
    <row r="140" spans="2:56" ht="27.75" hidden="1" customHeight="1" x14ac:dyDescent="0.25">
      <c r="C140" s="28" t="str">
        <f t="shared" si="58"/>
        <v/>
      </c>
    </row>
    <row r="141" spans="2:56" ht="15" hidden="1" customHeight="1" x14ac:dyDescent="0.25">
      <c r="C141" s="28" t="str">
        <f t="shared" si="58"/>
        <v/>
      </c>
    </row>
    <row r="142" spans="2:56" ht="15" hidden="1" customHeight="1" x14ac:dyDescent="0.25">
      <c r="C142" s="28" t="str">
        <f t="shared" si="58"/>
        <v/>
      </c>
    </row>
    <row r="143" spans="2:56" ht="15" hidden="1" customHeight="1" x14ac:dyDescent="0.25">
      <c r="C143" s="28" t="str">
        <f t="shared" si="58"/>
        <v/>
      </c>
    </row>
    <row r="144" spans="2:56" ht="15" hidden="1" customHeight="1" x14ac:dyDescent="0.25">
      <c r="C144" s="28" t="str">
        <f t="shared" si="58"/>
        <v/>
      </c>
    </row>
    <row r="145" spans="3:3" ht="15" hidden="1" customHeight="1" x14ac:dyDescent="0.25">
      <c r="C145" s="28" t="str">
        <f t="shared" ref="C145:C147" si="69">IFERROR(IF(AC145="","",IF(DATE(YEAR(AC145),MONTH(AC145),DAY(AC145))=DATE(YEAR($O$7),MONTH($O$7)+1,DAY($O$7)),"TOTAL",IF(AC145&gt;$O$7,"",AC145))),"")</f>
        <v/>
      </c>
    </row>
    <row r="146" spans="3:3" ht="15" hidden="1" customHeight="1" x14ac:dyDescent="0.25">
      <c r="C146" s="28" t="str">
        <f t="shared" si="69"/>
        <v/>
      </c>
    </row>
    <row r="147" spans="3:3" ht="15" hidden="1" customHeight="1" x14ac:dyDescent="0.25">
      <c r="C147" s="28" t="str">
        <f t="shared" si="69"/>
        <v/>
      </c>
    </row>
  </sheetData>
  <sheetProtection algorithmName="SHA-512" hashValue="EI+kNV9kctBbe0oL8QX8k8bm7l4pxu+UU34SaY/mRRT1IV/5QyeqhrQgYnoKvIy55gjVx6Px/RN1ytu6UWOGXg==" saltValue="4BZP5ek6/p7Q8wq/q4BAwA==" spinCount="100000" sheet="1" formatCells="0"/>
  <dataConsolidate/>
  <mergeCells count="176">
    <mergeCell ref="J136:K136"/>
    <mergeCell ref="J137:K137"/>
    <mergeCell ref="J130:K130"/>
    <mergeCell ref="J131:K131"/>
    <mergeCell ref="J132:K132"/>
    <mergeCell ref="J133:K133"/>
    <mergeCell ref="J134:K134"/>
    <mergeCell ref="J135:K135"/>
    <mergeCell ref="J124:K124"/>
    <mergeCell ref="J125:K125"/>
    <mergeCell ref="J126:K126"/>
    <mergeCell ref="J127:K127"/>
    <mergeCell ref="J128:K128"/>
    <mergeCell ref="J129:K129"/>
    <mergeCell ref="J118:K118"/>
    <mergeCell ref="J119:K119"/>
    <mergeCell ref="J120:K120"/>
    <mergeCell ref="J121:K121"/>
    <mergeCell ref="J122:K122"/>
    <mergeCell ref="J123:K123"/>
    <mergeCell ref="J112:K112"/>
    <mergeCell ref="J113:K113"/>
    <mergeCell ref="J114:K114"/>
    <mergeCell ref="J115:K115"/>
    <mergeCell ref="J116:K116"/>
    <mergeCell ref="J117:K117"/>
    <mergeCell ref="J106:K106"/>
    <mergeCell ref="J107:K107"/>
    <mergeCell ref="J108:K108"/>
    <mergeCell ref="J109:K109"/>
    <mergeCell ref="J110:K110"/>
    <mergeCell ref="J111:K111"/>
    <mergeCell ref="J100:K100"/>
    <mergeCell ref="J101:K101"/>
    <mergeCell ref="J102:K102"/>
    <mergeCell ref="J103:K103"/>
    <mergeCell ref="J104:K104"/>
    <mergeCell ref="J105:K105"/>
    <mergeCell ref="J94:K94"/>
    <mergeCell ref="J95:K95"/>
    <mergeCell ref="J96:K96"/>
    <mergeCell ref="J97:K97"/>
    <mergeCell ref="J98:K98"/>
    <mergeCell ref="J99:K99"/>
    <mergeCell ref="J88:K88"/>
    <mergeCell ref="J89:K89"/>
    <mergeCell ref="J90:K90"/>
    <mergeCell ref="J91:K91"/>
    <mergeCell ref="J92:K92"/>
    <mergeCell ref="J93:K93"/>
    <mergeCell ref="J82:K82"/>
    <mergeCell ref="J83:K83"/>
    <mergeCell ref="J84:K84"/>
    <mergeCell ref="J85:K85"/>
    <mergeCell ref="J86:K86"/>
    <mergeCell ref="J87:K87"/>
    <mergeCell ref="J76:K76"/>
    <mergeCell ref="J77:K77"/>
    <mergeCell ref="J78:K78"/>
    <mergeCell ref="J79:K79"/>
    <mergeCell ref="J80:K80"/>
    <mergeCell ref="J81:K81"/>
    <mergeCell ref="J70:K70"/>
    <mergeCell ref="J71:K71"/>
    <mergeCell ref="J72:K72"/>
    <mergeCell ref="J73:K73"/>
    <mergeCell ref="J74:K74"/>
    <mergeCell ref="J75:K75"/>
    <mergeCell ref="J64:K64"/>
    <mergeCell ref="J65:K65"/>
    <mergeCell ref="J66:K66"/>
    <mergeCell ref="J67:K67"/>
    <mergeCell ref="J68:K68"/>
    <mergeCell ref="J69:K69"/>
    <mergeCell ref="J58:K58"/>
    <mergeCell ref="J59:K59"/>
    <mergeCell ref="J60:K60"/>
    <mergeCell ref="J61:K61"/>
    <mergeCell ref="J62:K62"/>
    <mergeCell ref="J63:K63"/>
    <mergeCell ref="J52:K52"/>
    <mergeCell ref="J53:K53"/>
    <mergeCell ref="J54:K54"/>
    <mergeCell ref="J55:K55"/>
    <mergeCell ref="J56:K56"/>
    <mergeCell ref="J57:K57"/>
    <mergeCell ref="J46:K46"/>
    <mergeCell ref="J47:K47"/>
    <mergeCell ref="J48:K48"/>
    <mergeCell ref="J49:K49"/>
    <mergeCell ref="J50:K50"/>
    <mergeCell ref="J51:K51"/>
    <mergeCell ref="J40:K40"/>
    <mergeCell ref="J41:K41"/>
    <mergeCell ref="J42:K42"/>
    <mergeCell ref="J43:K43"/>
    <mergeCell ref="J44:K44"/>
    <mergeCell ref="J45:K45"/>
    <mergeCell ref="J34:K34"/>
    <mergeCell ref="J35:K35"/>
    <mergeCell ref="J36:K36"/>
    <mergeCell ref="J37:K37"/>
    <mergeCell ref="J38:K38"/>
    <mergeCell ref="J39:K39"/>
    <mergeCell ref="J28:K28"/>
    <mergeCell ref="J29:K29"/>
    <mergeCell ref="J30:K30"/>
    <mergeCell ref="J31:K31"/>
    <mergeCell ref="J32:K32"/>
    <mergeCell ref="J33:K33"/>
    <mergeCell ref="J22:K22"/>
    <mergeCell ref="J23:K23"/>
    <mergeCell ref="J24:K24"/>
    <mergeCell ref="J25:K25"/>
    <mergeCell ref="J26:K26"/>
    <mergeCell ref="J27:K27"/>
    <mergeCell ref="J16:K16"/>
    <mergeCell ref="J17:K17"/>
    <mergeCell ref="J18:K18"/>
    <mergeCell ref="J19:K19"/>
    <mergeCell ref="J20:K20"/>
    <mergeCell ref="J21:K21"/>
    <mergeCell ref="P13:T13"/>
    <mergeCell ref="U13:X13"/>
    <mergeCell ref="Y13:Y14"/>
    <mergeCell ref="Z13:Z14"/>
    <mergeCell ref="J14:K14"/>
    <mergeCell ref="J15:K15"/>
    <mergeCell ref="B13:B14"/>
    <mergeCell ref="C13:C14"/>
    <mergeCell ref="D13:D14"/>
    <mergeCell ref="E13:E14"/>
    <mergeCell ref="G13:K13"/>
    <mergeCell ref="L13:O13"/>
    <mergeCell ref="B12:H12"/>
    <mergeCell ref="I12:N12"/>
    <mergeCell ref="O12:Q12"/>
    <mergeCell ref="R12:U12"/>
    <mergeCell ref="V12:X12"/>
    <mergeCell ref="Y12:Z12"/>
    <mergeCell ref="B9:Z9"/>
    <mergeCell ref="B10:Z10"/>
    <mergeCell ref="B11:H11"/>
    <mergeCell ref="I11:L11"/>
    <mergeCell ref="M11:O11"/>
    <mergeCell ref="P11:Q11"/>
    <mergeCell ref="S11:T11"/>
    <mergeCell ref="X5:Y5"/>
    <mergeCell ref="B6:Q6"/>
    <mergeCell ref="R6:V6"/>
    <mergeCell ref="X6:Z6"/>
    <mergeCell ref="B7:D7"/>
    <mergeCell ref="G7:H7"/>
    <mergeCell ref="B4:I4"/>
    <mergeCell ref="M4:O4"/>
    <mergeCell ref="P4:Q4"/>
    <mergeCell ref="R4:V4"/>
    <mergeCell ref="X4:Y4"/>
    <mergeCell ref="B5:I5"/>
    <mergeCell ref="J5:K5"/>
    <mergeCell ref="M5:O5"/>
    <mergeCell ref="P5:Q5"/>
    <mergeCell ref="R5:V5"/>
    <mergeCell ref="AQ2:AS2"/>
    <mergeCell ref="B3:I3"/>
    <mergeCell ref="J3:N3"/>
    <mergeCell ref="O3:P3"/>
    <mergeCell ref="Q3:T3"/>
    <mergeCell ref="U3:X3"/>
    <mergeCell ref="Y3:Z3"/>
    <mergeCell ref="B1:L1"/>
    <mergeCell ref="M1:Z1"/>
    <mergeCell ref="B2:I2"/>
    <mergeCell ref="J2:T2"/>
    <mergeCell ref="U2:W2"/>
    <mergeCell ref="AE2:AG2"/>
  </mergeCells>
  <conditionalFormatting sqref="B15:E111 G15:AA111 F111 D112:Z123 B112:B135 C112:C147 E124:Z134 D124:D135 M135:Z135 G135:L137">
    <cfRule type="expression" dxfId="3" priority="3">
      <formula>$D15&lt;&gt;""</formula>
    </cfRule>
  </conditionalFormatting>
  <conditionalFormatting sqref="D15:Z1048576">
    <cfRule type="expression" dxfId="2" priority="1">
      <formula>$D15="TOTAL"</formula>
    </cfRule>
  </conditionalFormatting>
  <conditionalFormatting sqref="F15:F134">
    <cfRule type="expression" dxfId="1" priority="2">
      <formula>$D16&lt;&gt;""</formula>
    </cfRule>
  </conditionalFormatting>
  <dataValidations count="12">
    <dataValidation type="list" allowBlank="1" showInputMessage="1" showErrorMessage="1" sqref="W5" xr:uid="{DBF6666E-8975-46CB-8979-713094A333A5}">
      <formula1>"0,9,18"</formula1>
    </dataValidation>
    <dataValidation type="list" allowBlank="1" showInputMessage="1" showErrorMessage="1" sqref="W6" xr:uid="{B5A414E2-CE21-4B34-A3A2-F1B664605DC7}">
      <formula1>"0,10,20"</formula1>
    </dataValidation>
    <dataValidation type="list" allowBlank="1" showInputMessage="1" showErrorMessage="1" sqref="X2" xr:uid="{1447F333-6C35-4E56-8078-E9CFC97C194A}">
      <formula1>"JUL,JAN"</formula1>
    </dataValidation>
    <dataValidation type="list" allowBlank="1" showInputMessage="1" showErrorMessage="1" sqref="Z5" xr:uid="{8C8A68A8-E932-43BE-AF76-DB8DBF33D250}">
      <formula1>$BB$13:$BB$24</formula1>
    </dataValidation>
    <dataValidation type="list" allowBlank="1" showInputMessage="1" showErrorMessage="1" sqref="AE2:AG2" xr:uid="{6B39215F-170A-432C-99C1-6BC172E5EFD1}">
      <formula1>$BB$12:$BB$24</formula1>
    </dataValidation>
    <dataValidation type="list" allowBlank="1" showInputMessage="1" showErrorMessage="1" sqref="R7:S7" xr:uid="{8E3143E2-1C63-4894-976F-D06E34D66006}">
      <formula1>"9,18"</formula1>
    </dataValidation>
    <dataValidation type="list" allowBlank="1" showInputMessage="1" showErrorMessage="1" sqref="Y3:Z3" xr:uid="{A2BDC77A-C06A-4412-ABDA-AE7BDE46AA8F}">
      <formula1>"STATE,SUB-ORDINATE,MINISTRIAL,CLASS-IV"</formula1>
    </dataValidation>
    <dataValidation type="list" allowBlank="1" showInputMessage="1" showErrorMessage="1" sqref="Z4" xr:uid="{67BD5076-A0E9-4D7B-B048-91B4EA31EE91}">
      <formula1>"0%,5%,10%,15%,20%,25%,30%"</formula1>
    </dataValidation>
    <dataValidation type="list" allowBlank="1" showInputMessage="1" showErrorMessage="1" sqref="W4" xr:uid="{316C0E5A-77AC-4AD1-B35B-600541F9004B}">
      <formula1>"0,8,16"</formula1>
    </dataValidation>
    <dataValidation type="list" allowBlank="1" showInputMessage="1" showErrorMessage="1" sqref="J4" xr:uid="{2AA869B1-E66A-4087-9F38-D993B66C81E3}">
      <formula1>$BI$11:$BI$41</formula1>
    </dataValidation>
    <dataValidation type="list" allowBlank="1" showInputMessage="1" showErrorMessage="1" sqref="K4 J5:K5" xr:uid="{4DE80606-2AD1-4B05-AC6F-2CCEB9F9EF48}">
      <formula1>$BH$11:$BH$22</formula1>
    </dataValidation>
    <dataValidation type="list" allowBlank="1" showInputMessage="1" showErrorMessage="1" sqref="L4:L5" xr:uid="{050340BF-2BCB-4F4E-A125-7A28FB720A9C}">
      <formula1>$BG$11:$BG$20</formula1>
    </dataValidation>
  </dataValidations>
  <hyperlinks>
    <hyperlink ref="B1:L1" r:id="rId1" display="WELCOME TO RAJTEACHERS.NET" xr:uid="{C3C96593-9714-4010-8E11-3F44C0587010}"/>
  </hyperlinks>
  <pageMargins left="0.62" right="0.55000000000000004" top="0.33" bottom="0.61" header="0.3" footer="0.3"/>
  <pageSetup paperSize="9" scale="54" orientation="landscape" r:id="rId2"/>
  <headerFooter>
    <oddFooter>&amp;C&amp;"Arial Black,Regular"WWW.RAJTEACHERS.NET</oddFooter>
  </headerFooter>
  <rowBreaks count="1" manualBreakCount="1">
    <brk id="86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BE149"/>
  <sheetViews>
    <sheetView showZeros="0" zoomScale="85" zoomScaleNormal="85" workbookViewId="0">
      <selection activeCell="K5" sqref="K5"/>
    </sheetView>
  </sheetViews>
  <sheetFormatPr defaultColWidth="0" defaultRowHeight="15" customHeight="1" zeroHeight="1" x14ac:dyDescent="0.25"/>
  <cols>
    <col min="1" max="1" width="0.28515625" customWidth="1"/>
    <col min="2" max="2" width="6.140625" customWidth="1"/>
    <col min="3" max="3" width="12.28515625" hidden="1" customWidth="1"/>
    <col min="4" max="4" width="12.28515625" customWidth="1"/>
    <col min="5" max="5" width="7.42578125" hidden="1" customWidth="1"/>
    <col min="6" max="6" width="13.42578125" customWidth="1"/>
    <col min="7" max="8" width="12" customWidth="1"/>
    <col min="9" max="9" width="6.140625" customWidth="1"/>
    <col min="10" max="10" width="7.140625" customWidth="1"/>
    <col min="11" max="11" width="12.140625" customWidth="1"/>
    <col min="12" max="12" width="12" customWidth="1"/>
    <col min="13" max="13" width="10.140625" customWidth="1"/>
    <col min="14" max="14" width="11.7109375" customWidth="1"/>
    <col min="15" max="15" width="12" customWidth="1"/>
    <col min="16" max="16" width="13.5703125" customWidth="1"/>
    <col min="17" max="17" width="10.42578125" customWidth="1"/>
    <col min="18" max="18" width="8.28515625" customWidth="1"/>
    <col min="19" max="19" width="14.28515625" customWidth="1"/>
    <col min="20" max="20" width="8.28515625" customWidth="1"/>
    <col min="21" max="21" width="9.85546875" customWidth="1"/>
    <col min="22" max="22" width="7.85546875" customWidth="1"/>
    <col min="23" max="23" width="10" customWidth="1"/>
    <col min="24" max="24" width="11.7109375" customWidth="1"/>
    <col min="25" max="25" width="17.42578125" customWidth="1"/>
    <col min="26" max="26" width="0.28515625" customWidth="1"/>
    <col min="27" max="27" width="4.5703125" hidden="1" customWidth="1"/>
    <col min="28" max="28" width="12.7109375" hidden="1" customWidth="1"/>
    <col min="29" max="29" width="12.140625" hidden="1" customWidth="1"/>
    <col min="30" max="41" width="6.7109375" hidden="1" customWidth="1"/>
    <col min="42" max="42" width="11.140625" hidden="1" customWidth="1"/>
    <col min="43" max="43" width="9.140625" hidden="1" customWidth="1"/>
    <col min="44" max="45" width="5.28515625" hidden="1" customWidth="1"/>
    <col min="46" max="46" width="5.7109375" style="7" hidden="1" customWidth="1"/>
    <col min="47" max="47" width="6.140625" hidden="1" customWidth="1"/>
    <col min="48" max="49" width="4.7109375" hidden="1" customWidth="1"/>
    <col min="50" max="50" width="9.140625" hidden="1" customWidth="1"/>
    <col min="51" max="51" width="16.42578125" hidden="1" customWidth="1"/>
    <col min="52" max="16384" width="9.140625" hidden="1"/>
  </cols>
  <sheetData>
    <row r="1" spans="2:57" ht="39" customHeight="1" x14ac:dyDescent="0.25">
      <c r="B1" s="84" t="s">
        <v>73</v>
      </c>
      <c r="C1" s="84"/>
      <c r="D1" s="84"/>
      <c r="E1" s="84"/>
      <c r="F1" s="84"/>
      <c r="G1" s="84"/>
      <c r="H1" s="84"/>
      <c r="I1" s="84"/>
      <c r="J1" s="84"/>
      <c r="K1" s="84"/>
      <c r="L1" s="85" t="s">
        <v>74</v>
      </c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15"/>
      <c r="AA1" s="15"/>
      <c r="AB1" s="15"/>
      <c r="AC1" s="15"/>
    </row>
    <row r="2" spans="2:57" ht="39" customHeight="1" x14ac:dyDescent="0.25">
      <c r="B2" s="179" t="s">
        <v>116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5"/>
      <c r="AA2" s="15"/>
      <c r="AB2" s="15"/>
      <c r="AC2" s="15"/>
    </row>
    <row r="3" spans="2:57" ht="27" customHeight="1" x14ac:dyDescent="0.25">
      <c r="B3" s="86" t="s">
        <v>16</v>
      </c>
      <c r="C3" s="86"/>
      <c r="D3" s="86"/>
      <c r="E3" s="86"/>
      <c r="F3" s="86"/>
      <c r="G3" s="86"/>
      <c r="H3" s="86"/>
      <c r="I3" s="181" t="s">
        <v>17</v>
      </c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0" t="s">
        <v>124</v>
      </c>
      <c r="W3" s="180"/>
      <c r="X3" s="180"/>
      <c r="Y3" s="81" t="s">
        <v>111</v>
      </c>
      <c r="Z3" s="81"/>
      <c r="AA3" s="31"/>
      <c r="AB3" s="31"/>
      <c r="AC3" s="31"/>
      <c r="AD3" s="89" t="str">
        <f>Y6</f>
        <v>REGULAR</v>
      </c>
      <c r="AE3" s="89"/>
      <c r="AF3" s="89"/>
      <c r="AP3" s="76"/>
      <c r="AQ3" s="76"/>
      <c r="AR3" s="76"/>
      <c r="AS3" s="36"/>
    </row>
    <row r="4" spans="2:57" ht="27" customHeight="1" x14ac:dyDescent="0.25">
      <c r="B4" s="77" t="s">
        <v>25</v>
      </c>
      <c r="C4" s="77"/>
      <c r="D4" s="77"/>
      <c r="E4" s="77"/>
      <c r="F4" s="77"/>
      <c r="G4" s="77"/>
      <c r="H4" s="77"/>
      <c r="I4" s="78" t="s">
        <v>76</v>
      </c>
      <c r="J4" s="79"/>
      <c r="K4" s="79"/>
      <c r="L4" s="79"/>
      <c r="M4" s="80"/>
      <c r="N4" s="77" t="s">
        <v>26</v>
      </c>
      <c r="O4" s="77"/>
      <c r="P4" s="81" t="s">
        <v>77</v>
      </c>
      <c r="Q4" s="81"/>
      <c r="R4" s="81"/>
      <c r="S4" s="81"/>
      <c r="T4" s="82" t="s">
        <v>21</v>
      </c>
      <c r="U4" s="82"/>
      <c r="V4" s="82"/>
      <c r="W4" s="82"/>
      <c r="X4" s="83" t="s">
        <v>80</v>
      </c>
      <c r="Y4" s="83"/>
      <c r="Z4" s="31"/>
      <c r="AA4" s="31"/>
      <c r="AB4" s="31"/>
      <c r="AC4" s="31"/>
    </row>
    <row r="5" spans="2:57" ht="25.5" customHeight="1" x14ac:dyDescent="0.35">
      <c r="B5" s="90" t="s">
        <v>50</v>
      </c>
      <c r="C5" s="90"/>
      <c r="D5" s="90"/>
      <c r="E5" s="90"/>
      <c r="F5" s="90"/>
      <c r="G5" s="90"/>
      <c r="H5" s="90"/>
      <c r="I5" s="23">
        <v>13</v>
      </c>
      <c r="J5" s="23" t="s">
        <v>57</v>
      </c>
      <c r="K5" s="23">
        <v>2016</v>
      </c>
      <c r="L5" s="86" t="s">
        <v>19</v>
      </c>
      <c r="M5" s="86"/>
      <c r="N5" s="86"/>
      <c r="O5" s="83">
        <v>12900</v>
      </c>
      <c r="P5" s="83"/>
      <c r="Q5" s="86" t="s">
        <v>81</v>
      </c>
      <c r="R5" s="86"/>
      <c r="S5" s="86"/>
      <c r="T5" s="86"/>
      <c r="U5" s="86"/>
      <c r="V5" s="38">
        <v>0.1</v>
      </c>
      <c r="W5" s="91" t="s">
        <v>23</v>
      </c>
      <c r="X5" s="91"/>
      <c r="Y5" s="12">
        <v>0.1</v>
      </c>
      <c r="Z5" s="31"/>
      <c r="AA5" s="31"/>
      <c r="AB5" s="31"/>
      <c r="AC5" s="31"/>
      <c r="AJ5" s="7" t="s">
        <v>18</v>
      </c>
    </row>
    <row r="6" spans="2:57" ht="23.25" customHeight="1" x14ac:dyDescent="0.25">
      <c r="B6" s="92" t="s">
        <v>63</v>
      </c>
      <c r="C6" s="92"/>
      <c r="D6" s="92"/>
      <c r="E6" s="92"/>
      <c r="F6" s="92"/>
      <c r="G6" s="92"/>
      <c r="H6" s="92"/>
      <c r="I6" s="93" t="s">
        <v>62</v>
      </c>
      <c r="J6" s="94"/>
      <c r="K6" s="23">
        <v>2016</v>
      </c>
      <c r="L6" s="82" t="s">
        <v>20</v>
      </c>
      <c r="M6" s="82"/>
      <c r="N6" s="82"/>
      <c r="O6" s="83">
        <v>13290</v>
      </c>
      <c r="P6" s="83"/>
      <c r="Q6" s="188" t="s">
        <v>125</v>
      </c>
      <c r="R6" s="189"/>
      <c r="S6" s="190"/>
      <c r="T6" s="43">
        <v>0</v>
      </c>
      <c r="U6" s="191" t="s">
        <v>123</v>
      </c>
      <c r="V6" s="192"/>
      <c r="W6" s="100" t="s">
        <v>33</v>
      </c>
      <c r="X6" s="100"/>
      <c r="Y6" s="42" t="s">
        <v>34</v>
      </c>
      <c r="Z6" s="31"/>
      <c r="AA6" s="31"/>
      <c r="AB6" s="31"/>
      <c r="AC6" s="31"/>
    </row>
    <row r="7" spans="2:57" ht="23.25" customHeight="1" x14ac:dyDescent="0.25">
      <c r="B7" s="168" t="s">
        <v>113</v>
      </c>
      <c r="C7" s="169"/>
      <c r="D7" s="169"/>
      <c r="E7" s="169"/>
      <c r="F7" s="169"/>
      <c r="G7" s="169"/>
      <c r="H7" s="170"/>
      <c r="I7" s="143" t="s">
        <v>112</v>
      </c>
      <c r="J7" s="144"/>
      <c r="K7" s="66" t="s">
        <v>8</v>
      </c>
      <c r="L7" s="68" t="s">
        <v>123</v>
      </c>
      <c r="M7" s="139" t="s">
        <v>115</v>
      </c>
      <c r="N7" s="140"/>
      <c r="O7" s="135">
        <v>20440</v>
      </c>
      <c r="P7" s="136"/>
      <c r="Q7" s="182" t="s">
        <v>109</v>
      </c>
      <c r="R7" s="183"/>
      <c r="S7" s="183"/>
      <c r="T7" s="183"/>
      <c r="U7" s="183"/>
      <c r="V7" s="183"/>
      <c r="W7" s="183"/>
      <c r="X7" s="183"/>
      <c r="Y7" s="184"/>
      <c r="Z7" s="31"/>
      <c r="AA7" s="31"/>
      <c r="AB7" s="31"/>
      <c r="AC7" s="31"/>
    </row>
    <row r="8" spans="2:57" ht="23.25" customHeight="1" x14ac:dyDescent="0.25">
      <c r="B8" s="171" t="s">
        <v>114</v>
      </c>
      <c r="C8" s="172"/>
      <c r="D8" s="172"/>
      <c r="E8" s="172"/>
      <c r="F8" s="172"/>
      <c r="G8" s="172"/>
      <c r="H8" s="173"/>
      <c r="I8" s="143" t="s">
        <v>112</v>
      </c>
      <c r="J8" s="144"/>
      <c r="K8" s="67" t="s">
        <v>8</v>
      </c>
      <c r="L8" s="68" t="s">
        <v>123</v>
      </c>
      <c r="M8" s="163" t="s">
        <v>115</v>
      </c>
      <c r="N8" s="164"/>
      <c r="O8" s="135">
        <v>19660</v>
      </c>
      <c r="P8" s="136"/>
      <c r="Q8" s="185"/>
      <c r="R8" s="186"/>
      <c r="S8" s="186"/>
      <c r="T8" s="186"/>
      <c r="U8" s="186"/>
      <c r="V8" s="186"/>
      <c r="W8" s="186"/>
      <c r="X8" s="186"/>
      <c r="Y8" s="187"/>
      <c r="Z8" s="31"/>
      <c r="AA8" s="31"/>
      <c r="AB8" s="31"/>
      <c r="AC8" s="31"/>
    </row>
    <row r="9" spans="2:57" ht="21" hidden="1" customHeight="1" x14ac:dyDescent="0.3">
      <c r="B9" s="101"/>
      <c r="C9" s="101"/>
      <c r="D9" s="101"/>
      <c r="E9" s="5"/>
      <c r="F9" s="101"/>
      <c r="G9" s="101"/>
      <c r="H9" s="18">
        <f>DATEDIF(K9,O9,"m")</f>
        <v>5</v>
      </c>
      <c r="I9" s="17">
        <f>H9+1</f>
        <v>6</v>
      </c>
      <c r="J9" s="16"/>
      <c r="K9" s="19">
        <f>DATEVALUE(I5&amp;J5&amp;K5)</f>
        <v>42564</v>
      </c>
      <c r="L9" s="16"/>
      <c r="M9" s="63"/>
      <c r="N9" s="2">
        <f>DATEVALUE(I6&amp;K6)</f>
        <v>42705</v>
      </c>
      <c r="O9" s="19">
        <f>EOMONTH(N9,0)</f>
        <v>42735</v>
      </c>
      <c r="P9" s="63"/>
      <c r="Q9" s="16"/>
      <c r="R9" s="16"/>
      <c r="S9" s="4"/>
      <c r="T9" s="4"/>
      <c r="U9" s="4"/>
      <c r="V9" s="4"/>
      <c r="Z9" s="31"/>
      <c r="AA9" s="31"/>
      <c r="AB9" s="31"/>
      <c r="AC9" s="31"/>
    </row>
    <row r="10" spans="2:57" ht="20.25" hidden="1" customHeight="1" x14ac:dyDescent="0.3">
      <c r="B10" s="4"/>
      <c r="C10" s="19">
        <f>EOMONTH(K9,0)</f>
        <v>42582</v>
      </c>
      <c r="D10" s="16">
        <f>DAY(EOMONTH(C10,0))</f>
        <v>31</v>
      </c>
      <c r="E10" s="30">
        <f>F10+1</f>
        <v>19</v>
      </c>
      <c r="F10" s="19">
        <f>DATEDIF(K9, C10, "D")</f>
        <v>18</v>
      </c>
      <c r="G10" s="16"/>
      <c r="H10" s="4"/>
      <c r="I10" s="4"/>
      <c r="J10" s="4"/>
      <c r="K10" s="2">
        <f>DATEVALUE(J5&amp;K5)</f>
        <v>42552</v>
      </c>
      <c r="L10" s="19">
        <f>IFERROR(DATE(YEAR(K10),MONTH(K10)+1,DAY(K10)),"")</f>
        <v>42583</v>
      </c>
      <c r="M10" s="4"/>
      <c r="N10" s="4" t="str">
        <f>IF($I$7="yes",$L$7,"")</f>
        <v/>
      </c>
      <c r="O10" s="4" t="str">
        <f>IF($I$8="yes",$L$8,"")</f>
        <v/>
      </c>
      <c r="P10" s="4"/>
      <c r="Q10" s="4"/>
      <c r="R10" s="4"/>
      <c r="S10" s="4"/>
      <c r="T10" s="4"/>
      <c r="U10" s="4"/>
      <c r="V10" s="4"/>
      <c r="Z10" s="31"/>
      <c r="AA10" s="31"/>
      <c r="AB10" s="31"/>
      <c r="AC10" s="31"/>
    </row>
    <row r="11" spans="2:57" ht="10.5" customHeight="1" x14ac:dyDescent="0.25"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31"/>
      <c r="AA11" s="31"/>
      <c r="AB11" s="31"/>
      <c r="AC11" s="31"/>
    </row>
    <row r="12" spans="2:57" ht="38.25" customHeight="1" x14ac:dyDescent="0.25">
      <c r="B12" s="104" t="str">
        <f>I3</f>
        <v>GOVT. SR. SECONDARY SCHOOL, GORDHANPURA, ATRU, BARAN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31"/>
      <c r="AA12" s="31"/>
      <c r="AB12" s="31"/>
      <c r="AC12" s="31"/>
      <c r="AN12" s="7">
        <f>IF(X4="STATE",5,IF(X4="SUB-ORDINATE",3,IF(X4="MINISTRIAL",2,IF(X4="CLASS-IV",1,""))))</f>
        <v>5</v>
      </c>
      <c r="AP12" s="7"/>
    </row>
    <row r="13" spans="2:57" ht="30.75" customHeight="1" x14ac:dyDescent="0.35">
      <c r="B13" s="105"/>
      <c r="C13" s="105"/>
      <c r="D13" s="105"/>
      <c r="E13" s="105"/>
      <c r="F13" s="105"/>
      <c r="G13" s="105"/>
      <c r="H13" s="106"/>
      <c r="I13" s="106"/>
      <c r="J13" s="106"/>
      <c r="K13" s="106"/>
      <c r="L13" s="107" t="s">
        <v>32</v>
      </c>
      <c r="M13" s="107"/>
      <c r="N13" s="107"/>
      <c r="O13" s="108">
        <f>K9</f>
        <v>42564</v>
      </c>
      <c r="P13" s="108"/>
      <c r="Q13" s="13" t="s">
        <v>18</v>
      </c>
      <c r="R13" s="109">
        <f>O9</f>
        <v>42735</v>
      </c>
      <c r="S13" s="109"/>
      <c r="T13" s="14"/>
      <c r="U13" s="10"/>
      <c r="V13" s="10"/>
      <c r="W13" s="10"/>
      <c r="X13" s="10"/>
      <c r="Y13" s="10"/>
      <c r="Z13" s="31"/>
      <c r="AA13" s="31"/>
      <c r="AB13" s="31"/>
      <c r="AC13" s="31"/>
      <c r="AN13" s="7">
        <f>ROUND(S17/31,0)</f>
        <v>19</v>
      </c>
      <c r="BC13" s="16">
        <v>2006</v>
      </c>
      <c r="BD13" s="16" t="s">
        <v>51</v>
      </c>
      <c r="BE13" s="24" t="s">
        <v>64</v>
      </c>
    </row>
    <row r="14" spans="2:57" ht="30.75" customHeight="1" x14ac:dyDescent="0.25">
      <c r="B14" s="95" t="s">
        <v>24</v>
      </c>
      <c r="C14" s="95"/>
      <c r="D14" s="95"/>
      <c r="E14" s="95"/>
      <c r="F14" s="95"/>
      <c r="G14" s="95"/>
      <c r="H14" s="96" t="str">
        <f>I4</f>
        <v>Parmanand Meghwal</v>
      </c>
      <c r="I14" s="96"/>
      <c r="J14" s="96"/>
      <c r="K14" s="96"/>
      <c r="L14" s="96"/>
      <c r="M14" s="96"/>
      <c r="N14" s="97" t="s">
        <v>30</v>
      </c>
      <c r="O14" s="97"/>
      <c r="P14" s="97"/>
      <c r="Q14" s="96" t="str">
        <f>P4</f>
        <v>Senior Teacher</v>
      </c>
      <c r="R14" s="96"/>
      <c r="S14" s="96"/>
      <c r="T14" s="96"/>
      <c r="U14" s="98" t="s">
        <v>78</v>
      </c>
      <c r="V14" s="98"/>
      <c r="W14" s="98"/>
      <c r="X14" s="99" t="s">
        <v>79</v>
      </c>
      <c r="Y14" s="99"/>
      <c r="Z14" s="31"/>
      <c r="AA14" s="31"/>
      <c r="AB14" s="31"/>
      <c r="AC14" s="31"/>
      <c r="AR14" s="7" t="s">
        <v>3</v>
      </c>
      <c r="AS14" s="7"/>
      <c r="AY14" s="7" t="s">
        <v>34</v>
      </c>
      <c r="BC14" s="16">
        <v>2007</v>
      </c>
      <c r="BD14" s="16" t="s">
        <v>52</v>
      </c>
      <c r="BE14" s="24" t="s">
        <v>65</v>
      </c>
    </row>
    <row r="15" spans="2:57" ht="30.75" customHeight="1" x14ac:dyDescent="0.25">
      <c r="B15" s="115" t="s">
        <v>7</v>
      </c>
      <c r="C15" s="115" t="s">
        <v>8</v>
      </c>
      <c r="D15" s="115" t="s">
        <v>8</v>
      </c>
      <c r="E15" s="115"/>
      <c r="F15" s="121" t="s">
        <v>12</v>
      </c>
      <c r="G15" s="122"/>
      <c r="H15" s="122"/>
      <c r="I15" s="122"/>
      <c r="J15" s="123"/>
      <c r="K15" s="115" t="s">
        <v>0</v>
      </c>
      <c r="L15" s="115"/>
      <c r="M15" s="115"/>
      <c r="N15" s="115"/>
      <c r="O15" s="115" t="s">
        <v>13</v>
      </c>
      <c r="P15" s="115"/>
      <c r="Q15" s="115"/>
      <c r="R15" s="115"/>
      <c r="S15" s="115"/>
      <c r="T15" s="116" t="s">
        <v>11</v>
      </c>
      <c r="U15" s="116"/>
      <c r="V15" s="116"/>
      <c r="W15" s="116"/>
      <c r="X15" s="116" t="s">
        <v>27</v>
      </c>
      <c r="Y15" s="116" t="s">
        <v>28</v>
      </c>
      <c r="Z15" s="31"/>
      <c r="AA15" s="31"/>
      <c r="AB15" s="31"/>
      <c r="AC15" s="31"/>
      <c r="AD15" s="6"/>
      <c r="AE15" s="9" t="s">
        <v>36</v>
      </c>
      <c r="AF15" s="9" t="s">
        <v>35</v>
      </c>
      <c r="AG15" s="6" t="s">
        <v>9</v>
      </c>
      <c r="AH15" s="6" t="s">
        <v>9</v>
      </c>
      <c r="AI15" s="9" t="s">
        <v>5</v>
      </c>
      <c r="AJ15" s="6" t="s">
        <v>3</v>
      </c>
      <c r="AK15" s="6" t="s">
        <v>4</v>
      </c>
      <c r="AL15" s="6" t="s">
        <v>1</v>
      </c>
      <c r="AM15" s="6" t="s">
        <v>22</v>
      </c>
      <c r="AN15" s="6" t="s">
        <v>9</v>
      </c>
      <c r="AO15" s="6" t="s">
        <v>29</v>
      </c>
      <c r="AP15" s="1">
        <v>38718</v>
      </c>
      <c r="AQ15" s="3" t="str">
        <f>TEXT(AP15,"mmm-yyyy")</f>
        <v>Jan-2006</v>
      </c>
      <c r="AR15" s="7">
        <v>0</v>
      </c>
      <c r="AS15" s="7"/>
      <c r="AT15" s="8"/>
      <c r="AU15" s="8">
        <f>Y5</f>
        <v>0.1</v>
      </c>
      <c r="AX15" s="7" t="s">
        <v>37</v>
      </c>
      <c r="AY15" s="7"/>
      <c r="AZ15" s="9"/>
      <c r="BA15" s="7"/>
      <c r="BC15" s="16">
        <v>2008</v>
      </c>
      <c r="BD15" s="16" t="s">
        <v>53</v>
      </c>
      <c r="BE15" s="24" t="s">
        <v>66</v>
      </c>
    </row>
    <row r="16" spans="2:57" ht="35.25" customHeight="1" x14ac:dyDescent="0.25">
      <c r="B16" s="120"/>
      <c r="C16" s="120"/>
      <c r="D16" s="120"/>
      <c r="E16" s="120"/>
      <c r="F16" s="29" t="s">
        <v>2</v>
      </c>
      <c r="G16" s="29" t="s">
        <v>3</v>
      </c>
      <c r="H16" s="29" t="s">
        <v>4</v>
      </c>
      <c r="I16" s="118" t="s">
        <v>5</v>
      </c>
      <c r="J16" s="119"/>
      <c r="K16" s="29" t="s">
        <v>2</v>
      </c>
      <c r="L16" s="29" t="s">
        <v>3</v>
      </c>
      <c r="M16" s="29" t="s">
        <v>4</v>
      </c>
      <c r="N16" s="29" t="s">
        <v>5</v>
      </c>
      <c r="O16" s="29" t="s">
        <v>2</v>
      </c>
      <c r="P16" s="29" t="s">
        <v>3</v>
      </c>
      <c r="Q16" s="29" t="s">
        <v>4</v>
      </c>
      <c r="R16" s="25" t="s">
        <v>31</v>
      </c>
      <c r="S16" s="29" t="s">
        <v>5</v>
      </c>
      <c r="T16" s="32" t="s">
        <v>1</v>
      </c>
      <c r="U16" s="32" t="s">
        <v>6</v>
      </c>
      <c r="V16" s="32" t="s">
        <v>10</v>
      </c>
      <c r="W16" s="25" t="s">
        <v>82</v>
      </c>
      <c r="X16" s="117"/>
      <c r="Y16" s="117"/>
      <c r="Z16" s="31"/>
      <c r="AA16" s="31"/>
      <c r="AB16" s="31"/>
      <c r="AC16" s="31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P16" s="2">
        <v>38749</v>
      </c>
      <c r="AQ16" s="3" t="str">
        <f t="shared" ref="AQ16:AQ79" si="0">TEXT(AP16,"mmm-yyyy")</f>
        <v>Feb-2006</v>
      </c>
      <c r="AR16" s="7">
        <v>0</v>
      </c>
      <c r="AS16" s="7"/>
      <c r="AU16" s="8">
        <f>AU15</f>
        <v>0.1</v>
      </c>
      <c r="AY16" s="7"/>
      <c r="AZ16" s="9"/>
      <c r="BC16" s="16">
        <v>2009</v>
      </c>
      <c r="BD16" s="16" t="s">
        <v>54</v>
      </c>
      <c r="BE16" s="24" t="s">
        <v>67</v>
      </c>
    </row>
    <row r="17" spans="2:57" ht="21.75" customHeight="1" x14ac:dyDescent="0.25">
      <c r="B17" s="34">
        <v>1</v>
      </c>
      <c r="C17" s="28">
        <f>K9</f>
        <v>42564</v>
      </c>
      <c r="D17" s="34" t="str">
        <f>TEXT(C17,"mmm-yyyy")</f>
        <v>Jul-2016</v>
      </c>
      <c r="E17" s="34" t="str">
        <f>TEXT(D17,"mmm")</f>
        <v>Jul</v>
      </c>
      <c r="F17" s="34">
        <f>IF(D17="","",ROUND(O6/D10*E10,0))</f>
        <v>8145</v>
      </c>
      <c r="G17" s="34">
        <f>IF(D17="","",IF(D17="TOTAL",SUM($G$17:G17),(ROUND(F17*AJ17/100,0))))</f>
        <v>10751</v>
      </c>
      <c r="H17" s="34">
        <f>IF(D17="","",IF(D17="TOTAL",SUM($H$17:H17),(ROUND(F17*$V$5,0))))</f>
        <v>815</v>
      </c>
      <c r="I17" s="75">
        <f>IFERROR(SUM(F17:H17),"")</f>
        <v>19711</v>
      </c>
      <c r="J17" s="75"/>
      <c r="K17" s="34">
        <f>IF(D17="","",ROUND(O5/D10*E10,0))</f>
        <v>7906</v>
      </c>
      <c r="L17" s="34">
        <f>IF(D17="","",IF(D17="TOTAL",SUM($L$17:L17),(ROUND(K17*AJ17/100,0))))</f>
        <v>10436</v>
      </c>
      <c r="M17" s="34">
        <f>IF(D17="","",IF(D17="TOTAL",SUM($M$17:M17),(ROUND(K17*$V$5,0))))</f>
        <v>791</v>
      </c>
      <c r="N17" s="33">
        <f>IFERROR(SUM(K17:M17),"")</f>
        <v>19133</v>
      </c>
      <c r="O17" s="34">
        <f t="shared" ref="O17:Q48" si="1">IFERROR(MIN(F17-K17),"")</f>
        <v>239</v>
      </c>
      <c r="P17" s="34">
        <f t="shared" si="1"/>
        <v>315</v>
      </c>
      <c r="Q17" s="34">
        <f t="shared" si="1"/>
        <v>24</v>
      </c>
      <c r="R17" s="26"/>
      <c r="S17" s="33">
        <f>IFERROR(SUM(O17:R17),"")</f>
        <v>578</v>
      </c>
      <c r="T17" s="27">
        <f>IF(D17="","",IF(D17="TOTAL",SUM($T$17:T17),IF($Y$3="YES",AX17,0)))</f>
        <v>17</v>
      </c>
      <c r="U17" s="34">
        <f>IF(D17="","",IF(D17="TOTAL",SUM($U$17:U17),(ROUND(S17*AM17,0))))</f>
        <v>58</v>
      </c>
      <c r="V17" s="26" t="str">
        <f>IF(D17=U6,$T$6,"")</f>
        <v/>
      </c>
      <c r="W17" s="33">
        <f>IF(D17="","",IF(D17="TOTAL",SUM($W$17:W17),(SUM(AG18:AH18))))</f>
        <v>0</v>
      </c>
      <c r="X17" s="33">
        <f>IFERROR(SUM(T17:W17),"")</f>
        <v>75</v>
      </c>
      <c r="Y17" s="33">
        <f>S17-X17</f>
        <v>503</v>
      </c>
      <c r="Z17" s="31"/>
      <c r="AA17" s="31"/>
      <c r="AB17" s="35">
        <f>DATEVALUE(I5&amp;J5&amp;K5)</f>
        <v>42564</v>
      </c>
      <c r="AC17" s="35">
        <f>AB17</f>
        <v>42564</v>
      </c>
      <c r="AD17" s="7">
        <f>IFERROR(ROUND(O17*AJ17/100,0),"")</f>
        <v>315</v>
      </c>
      <c r="AE17" s="7"/>
      <c r="AF17" s="7"/>
      <c r="AG17" s="7"/>
      <c r="AH17" s="7"/>
      <c r="AJ17" s="7">
        <f>IFERROR(VLOOKUP(D17,$AQ$15:$AR$161,2,0),"")</f>
        <v>132</v>
      </c>
      <c r="AK17" s="7"/>
      <c r="AL17" s="7">
        <f>IFERROR(VLOOKUP(D17,$AQ$15:$AAR$161,4,0),"")</f>
        <v>7</v>
      </c>
      <c r="AM17" s="7">
        <f>IFERROR(VLOOKUP(D17,$AQ$15:$AAR$161,5,0),"")</f>
        <v>0.1</v>
      </c>
      <c r="AN17" s="7" t="str">
        <f t="shared" ref="AN17:AN48" si="2">IFERROR(VLOOKUP(D17,$AQ$15:$AAR$111,6,0),"")</f>
        <v/>
      </c>
      <c r="AO17" s="7" t="str">
        <f t="shared" ref="AO17:AO48" si="3">IFERROR(VLOOKUP(D17,$AQ$15:$AAR$111,7,0),"")</f>
        <v/>
      </c>
      <c r="AP17" s="2">
        <v>38777</v>
      </c>
      <c r="AQ17" s="3" t="str">
        <f t="shared" si="0"/>
        <v>Mar-2006</v>
      </c>
      <c r="AR17" s="7">
        <v>0</v>
      </c>
      <c r="AS17" s="7"/>
      <c r="AU17" s="8">
        <f t="shared" ref="AU17:AU80" si="4">AU16</f>
        <v>0.1</v>
      </c>
      <c r="AX17" s="7">
        <f t="shared" ref="AX17:AX80" si="5">IFERROR(ROUND(O17*AL17/100,0)+R17,0)</f>
        <v>17</v>
      </c>
      <c r="AY17" s="7"/>
      <c r="AZ17" s="9"/>
      <c r="BA17">
        <f t="shared" ref="BA17:BA48" si="6">IFERROR(VLOOKUP($AD$3,$AY$14:$AZ$38,2,0),"")</f>
        <v>0</v>
      </c>
      <c r="BC17" s="16">
        <v>2010</v>
      </c>
      <c r="BD17" s="16" t="s">
        <v>55</v>
      </c>
      <c r="BE17" s="24" t="s">
        <v>68</v>
      </c>
    </row>
    <row r="18" spans="2:57" ht="21.75" customHeight="1" x14ac:dyDescent="0.25">
      <c r="B18" s="34">
        <f>IF(B17&gt;=$I$9,"",(B17+1))</f>
        <v>2</v>
      </c>
      <c r="C18" s="28">
        <f>IFERROR(IF(AB18="","",IF(DATE(YEAR(AB18),MONTH(AB18),DAY(AB18))=DATE(YEAR($N$9),MONTH($N$9)+1,DAY($N$9)),"TOTAL",IF(AB18&gt;$N$9,"",AB18))),"")</f>
        <v>42583</v>
      </c>
      <c r="D18" s="34" t="str">
        <f>TEXT(C18,"mmm-yyyy")</f>
        <v>Aug-2016</v>
      </c>
      <c r="E18" s="34" t="str">
        <f t="shared" ref="E18:E81" si="7">TEXT(D18,"mmm")</f>
        <v>Aug</v>
      </c>
      <c r="F18" s="34">
        <f>IF(D18="","",IF(D18=$N$10,$O$7,IF(E18="JUL",MROUND(ROUND(1.03*O6,0),100),IF(D18="TOTAL",SUM($F$17:F17),$O$6))))</f>
        <v>13290</v>
      </c>
      <c r="G18" s="34">
        <f>IF(D18="","",IF(D18="TOTAL",SUM($G$17:G17),(ROUND(F18*AJ18/100,0))))</f>
        <v>17543</v>
      </c>
      <c r="H18" s="34">
        <f>IF(D18="","",IF(D18="TOTAL",SUM($H$17:H17),(ROUND(F18*$V$5,0))))</f>
        <v>1329</v>
      </c>
      <c r="I18" s="75">
        <f t="shared" ref="I18:I81" si="8">SUM(F18:H18)</f>
        <v>32162</v>
      </c>
      <c r="J18" s="75"/>
      <c r="K18" s="34">
        <f>IF(I18="","",IF(D18=$O$10,$O$8,IF(J18="JUL",MROUND(ROUND(1.03*O6,0),100),IF(I18="TOTAL",SUM($F$17:K17),$O$5))))</f>
        <v>12900</v>
      </c>
      <c r="L18" s="34">
        <f>IF(D18="","",IF(D18="TOTAL",SUM($L$17:L17),(ROUND(K18*AJ18/100,0))))</f>
        <v>17028</v>
      </c>
      <c r="M18" s="34">
        <f>IF(D18="","",IF(D18="TOTAL",SUM($M$17:M17),(ROUND(K18*$V$5,0))))</f>
        <v>1290</v>
      </c>
      <c r="N18" s="33">
        <f t="shared" ref="N18:N81" si="9">IFERROR(SUM(K18:M18),"")</f>
        <v>31218</v>
      </c>
      <c r="O18" s="34">
        <f t="shared" si="1"/>
        <v>390</v>
      </c>
      <c r="P18" s="34">
        <f t="shared" si="1"/>
        <v>515</v>
      </c>
      <c r="Q18" s="34">
        <f t="shared" si="1"/>
        <v>39</v>
      </c>
      <c r="R18" s="26"/>
      <c r="S18" s="33">
        <f t="shared" ref="S18:S81" si="10">IFERROR(SUM(O18:R18),"")</f>
        <v>944</v>
      </c>
      <c r="T18" s="27">
        <f>IF(D18="","",IF(D18="TOTAL",SUM($T$17:T17),IF($Y$3="YES",AX18,0)))</f>
        <v>27</v>
      </c>
      <c r="U18" s="34">
        <f>IF(D18="","",IF(D18="TOTAL",SUM($U$17:U17),(ROUND(S18*AM18,0))))</f>
        <v>94</v>
      </c>
      <c r="V18" s="26" t="str">
        <f>IF(D18="","",IF(D18=$U$6,$T$6,IF(D19="TOTAL",SUM($V$17:V17),V17)))</f>
        <v/>
      </c>
      <c r="W18" s="33">
        <f>IF(D18="","",IF(D18="TOTAL",SUM($W$17:W17),(SUM(AG19:AH19))))</f>
        <v>0</v>
      </c>
      <c r="X18" s="33">
        <f t="shared" ref="X18:X81" si="11">IFERROR(SUM(T18:W18),"")</f>
        <v>121</v>
      </c>
      <c r="Y18" s="33">
        <f t="shared" ref="Y18:Y81" si="12">S18-X18</f>
        <v>823</v>
      </c>
      <c r="Z18" s="31"/>
      <c r="AA18" s="31"/>
      <c r="AB18" s="35">
        <f>IFERROR(DATE(YEAR(K10),MONTH(K10)+1,DAY(K10)),"")</f>
        <v>42583</v>
      </c>
      <c r="AC18" s="35">
        <f>IFERROR(IF(AB18="","",IF(DATE(YEAR(AB18),MONTH(AB18),DAY(AB18))=DATE(YEAR($N$9),MONTH($N$9)+2,DAY($N$9)),"TOTAL",IF(AB18&gt;$N$9,"",AB18))),"")</f>
        <v>42583</v>
      </c>
      <c r="AE18" s="7"/>
      <c r="AF18" s="7"/>
      <c r="AG18" s="7"/>
      <c r="AH18" s="7"/>
      <c r="AJ18" s="7">
        <f t="shared" ref="AJ18:AJ81" si="13">IFERROR(VLOOKUP(D18,$AQ$15:$AR$161,2,0),"")</f>
        <v>132</v>
      </c>
      <c r="AK18" s="7"/>
      <c r="AL18" s="7">
        <f t="shared" ref="AL18:AL81" si="14">IFERROR(VLOOKUP(D18,$AQ$15:$AAR$161,4,0),"")</f>
        <v>7</v>
      </c>
      <c r="AM18" s="7">
        <f t="shared" ref="AM18:AM81" si="15">IFERROR(VLOOKUP(D18,$AQ$15:$AAR$161,5,0),"")</f>
        <v>0.1</v>
      </c>
      <c r="AN18" s="7" t="str">
        <f t="shared" si="2"/>
        <v/>
      </c>
      <c r="AO18" s="7" t="str">
        <f t="shared" si="3"/>
        <v/>
      </c>
      <c r="AP18" s="2">
        <v>38808</v>
      </c>
      <c r="AQ18" s="3" t="str">
        <f t="shared" si="0"/>
        <v>Apr-2006</v>
      </c>
      <c r="AR18" s="7">
        <v>0</v>
      </c>
      <c r="AS18" s="7"/>
      <c r="AU18" s="8">
        <f t="shared" si="4"/>
        <v>0.1</v>
      </c>
      <c r="AX18" s="7">
        <f t="shared" si="5"/>
        <v>27</v>
      </c>
      <c r="AY18" s="7"/>
      <c r="AZ18" s="9"/>
      <c r="BA18">
        <f t="shared" si="6"/>
        <v>0</v>
      </c>
      <c r="BC18" s="16">
        <v>2011</v>
      </c>
      <c r="BD18" s="16" t="s">
        <v>56</v>
      </c>
      <c r="BE18" s="24" t="s">
        <v>69</v>
      </c>
    </row>
    <row r="19" spans="2:57" ht="21.75" customHeight="1" x14ac:dyDescent="0.25">
      <c r="B19" s="34">
        <f>IF(B18&gt;=$I$9,"",(B18+1))</f>
        <v>3</v>
      </c>
      <c r="C19" s="28">
        <f t="shared" ref="C19:C82" si="16">IFERROR(IF(AB19="","",IF(DATE(YEAR(AB19),MONTH(AB19),DAY(AB19))=DATE(YEAR($N$9),MONTH($N$9)+1,DAY($N$9)),"TOTAL",IF(AB19&gt;$N$9,"",AB19))),"")</f>
        <v>42614</v>
      </c>
      <c r="D19" s="34" t="str">
        <f t="shared" ref="D19:D82" si="17">TEXT(C19,"mmm-yyyy")</f>
        <v>Sep-2016</v>
      </c>
      <c r="E19" s="34" t="str">
        <f t="shared" si="7"/>
        <v>Sep</v>
      </c>
      <c r="F19" s="34">
        <f>IF(D19="","",IF(D19=$N$10,$O$7,IF(E19="JUL",MROUND(ROUND(1.03*F18,0),100),IF(D19="TOTAL",SUM($F$17:F18),F18))))</f>
        <v>13290</v>
      </c>
      <c r="G19" s="34">
        <f>IF(D19="","",IF(D19="TOTAL",SUM($G$17:G18),(ROUND(F19*AJ19/100,0))))</f>
        <v>17543</v>
      </c>
      <c r="H19" s="34">
        <f>IF(D19="","",IF(D19="TOTAL",SUM($H$17:H18),(ROUND(F19*$V$5,0))))</f>
        <v>1329</v>
      </c>
      <c r="I19" s="75">
        <f t="shared" si="8"/>
        <v>32162</v>
      </c>
      <c r="J19" s="75"/>
      <c r="K19" s="34">
        <f>IF(D19="","",IF(D19=$O$10,$O$8,IF(E19="JUL",MROUND(ROUND(1.03*K18,0),100),IF(D19="TOTAL",SUM($K$17:K18),K18))))</f>
        <v>12900</v>
      </c>
      <c r="L19" s="34">
        <f>IF(D19="","",IF(D19="TOTAL",SUM($L$17:L18),(ROUND(K19*AJ19/100,0))))</f>
        <v>17028</v>
      </c>
      <c r="M19" s="34">
        <f>IF(D19="","",IF(D19="TOTAL",SUM($M$17:M18),(ROUND(K19*$V$5,0))))</f>
        <v>1290</v>
      </c>
      <c r="N19" s="33">
        <f t="shared" si="9"/>
        <v>31218</v>
      </c>
      <c r="O19" s="34">
        <f t="shared" si="1"/>
        <v>390</v>
      </c>
      <c r="P19" s="34">
        <f t="shared" si="1"/>
        <v>515</v>
      </c>
      <c r="Q19" s="34">
        <f t="shared" si="1"/>
        <v>39</v>
      </c>
      <c r="R19" s="26"/>
      <c r="S19" s="33">
        <f t="shared" si="10"/>
        <v>944</v>
      </c>
      <c r="T19" s="27">
        <f>IF(D19="","",IF(D19="TOTAL",SUM($T$17:T18),IF($Y$3="YES",AX19,0)))</f>
        <v>27</v>
      </c>
      <c r="U19" s="34">
        <f>IF(D19="","",IF(D19="TOTAL",SUM($U$17:U18),(ROUND(S19*AM19,0))))</f>
        <v>94</v>
      </c>
      <c r="V19" s="26" t="str">
        <f>IF(D19="","",IF(D19=$U$6,$T$6,IF(D19="TOTAL",SUM($V$17:V18),V18)))</f>
        <v/>
      </c>
      <c r="W19" s="33">
        <f>IF(D19="","",IF(D19="TOTAL",SUM($W$17:W18),(SUM(AG20:AH20))))</f>
        <v>0</v>
      </c>
      <c r="X19" s="33">
        <f t="shared" si="11"/>
        <v>121</v>
      </c>
      <c r="Y19" s="33">
        <f t="shared" si="12"/>
        <v>823</v>
      </c>
      <c r="Z19" s="31"/>
      <c r="AA19" s="31"/>
      <c r="AB19" s="35">
        <f>IFERROR(DATE(YEAR(C18),MONTH(C18)+1,DAY(C18)),"")</f>
        <v>42614</v>
      </c>
      <c r="AC19" s="35">
        <f t="shared" ref="AC19:AC82" si="18">IFERROR(IF(AB19="","",IF(DATE(YEAR(AB19),MONTH(AB19),DAY(AB19))=DATE(YEAR($N$9),MONTH($N$9)+1,DAY($N$9)),"TOTAL",IF(AB19&gt;$N$9,"",AB19))),"")</f>
        <v>42614</v>
      </c>
      <c r="AE19" s="7"/>
      <c r="AF19" s="7"/>
      <c r="AG19" s="7"/>
      <c r="AH19" s="7"/>
      <c r="AJ19" s="7">
        <f t="shared" si="13"/>
        <v>132</v>
      </c>
      <c r="AK19" s="7"/>
      <c r="AL19" s="7">
        <f t="shared" si="14"/>
        <v>7</v>
      </c>
      <c r="AM19" s="7">
        <f t="shared" si="15"/>
        <v>0.1</v>
      </c>
      <c r="AN19" s="7" t="str">
        <f t="shared" si="2"/>
        <v/>
      </c>
      <c r="AO19" s="7" t="str">
        <f t="shared" si="3"/>
        <v/>
      </c>
      <c r="AP19" s="2">
        <v>38838</v>
      </c>
      <c r="AQ19" s="3" t="str">
        <f t="shared" si="0"/>
        <v>May-2006</v>
      </c>
      <c r="AR19" s="7">
        <v>0</v>
      </c>
      <c r="AS19" s="7"/>
      <c r="AU19" s="8">
        <f t="shared" si="4"/>
        <v>0.1</v>
      </c>
      <c r="AX19" s="7">
        <f t="shared" si="5"/>
        <v>27</v>
      </c>
      <c r="AY19" s="7"/>
      <c r="AZ19" s="9"/>
      <c r="BA19">
        <f t="shared" si="6"/>
        <v>0</v>
      </c>
      <c r="BC19" s="16">
        <v>2012</v>
      </c>
      <c r="BD19" s="16" t="s">
        <v>57</v>
      </c>
      <c r="BE19" s="24" t="s">
        <v>70</v>
      </c>
    </row>
    <row r="20" spans="2:57" ht="21.75" customHeight="1" x14ac:dyDescent="0.25">
      <c r="B20" s="34">
        <f t="shared" ref="B20:B83" si="19">IF(B19&gt;=$I$9,"",(B19+1))</f>
        <v>4</v>
      </c>
      <c r="C20" s="28">
        <f t="shared" si="16"/>
        <v>42644</v>
      </c>
      <c r="D20" s="34" t="str">
        <f t="shared" si="17"/>
        <v>Oct-2016</v>
      </c>
      <c r="E20" s="34" t="str">
        <f t="shared" si="7"/>
        <v>Oct</v>
      </c>
      <c r="F20" s="34">
        <f>IF(D20="","",IF(D20=$N$10,$O$7,IF(E20="JUL",MROUND(ROUND(1.03*F19,0),100),IF(D20="TOTAL",SUM($F$17:F19),F19))))</f>
        <v>13290</v>
      </c>
      <c r="G20" s="34">
        <f>IF(D20="","",IF(D20="TOTAL",SUM($G$17:G19),(ROUND(F20*AJ20/100,0))))</f>
        <v>17543</v>
      </c>
      <c r="H20" s="34">
        <f>IF(D20="","",IF(D20="TOTAL",SUM($H$17:H19),(ROUND(F20*$V$5,0))))</f>
        <v>1329</v>
      </c>
      <c r="I20" s="75">
        <f t="shared" si="8"/>
        <v>32162</v>
      </c>
      <c r="J20" s="75"/>
      <c r="K20" s="34">
        <f>IF(D20="","",IF(D20=$O$10,$O$8,IF(E20="JUL",MROUND(ROUND(1.03*K19,0),100),IF(D20="TOTAL",SUM($K$17:K19),K19))))</f>
        <v>12900</v>
      </c>
      <c r="L20" s="34">
        <f>IF(D20="","",IF(D20="TOTAL",SUM($L$17:L19),(ROUND(K20*AJ20/100,0))))</f>
        <v>17028</v>
      </c>
      <c r="M20" s="34">
        <f>IF(D20="","",IF(D20="TOTAL",SUM($M$17:M19),(ROUND(K20*$V$5,0))))</f>
        <v>1290</v>
      </c>
      <c r="N20" s="33">
        <f t="shared" si="9"/>
        <v>31218</v>
      </c>
      <c r="O20" s="34">
        <f t="shared" si="1"/>
        <v>390</v>
      </c>
      <c r="P20" s="34">
        <f t="shared" si="1"/>
        <v>515</v>
      </c>
      <c r="Q20" s="34">
        <f t="shared" si="1"/>
        <v>39</v>
      </c>
      <c r="R20" s="26"/>
      <c r="S20" s="33">
        <f t="shared" si="10"/>
        <v>944</v>
      </c>
      <c r="T20" s="27">
        <f>IF(D20="","",IF(D20="TOTAL",SUM($T$17:T19),IF($Y$3="YES",AX20,0)))</f>
        <v>27</v>
      </c>
      <c r="U20" s="34">
        <f>IF(D20="","",IF(D20="TOTAL",SUM($U$17:U19),(ROUND(S20*AM20,0))))</f>
        <v>94</v>
      </c>
      <c r="V20" s="26" t="str">
        <f>IF(D20="","",IF(D20=$U$6,$T$6,IF(D20="TOTAL",SUM($V$17:V19),V19)))</f>
        <v/>
      </c>
      <c r="W20" s="33">
        <f>IF(D20="","",IF(D20="TOTAL",SUM($W$17:W19),(SUM(AG21:AH21))))</f>
        <v>0</v>
      </c>
      <c r="X20" s="33">
        <f t="shared" si="11"/>
        <v>121</v>
      </c>
      <c r="Y20" s="33">
        <f t="shared" si="12"/>
        <v>823</v>
      </c>
      <c r="Z20" s="31"/>
      <c r="AA20" s="31"/>
      <c r="AB20" s="35">
        <f t="shared" ref="AB20:AB83" si="20">IFERROR(DATE(YEAR(C19),MONTH(C19)+1,DAY(C19)),"")</f>
        <v>42644</v>
      </c>
      <c r="AC20" s="35">
        <f t="shared" si="18"/>
        <v>42644</v>
      </c>
      <c r="AE20" s="7"/>
      <c r="AF20" s="7"/>
      <c r="AG20" s="7"/>
      <c r="AH20" s="7"/>
      <c r="AJ20" s="7">
        <f t="shared" si="13"/>
        <v>132</v>
      </c>
      <c r="AK20" s="7"/>
      <c r="AL20" s="7">
        <f t="shared" si="14"/>
        <v>7</v>
      </c>
      <c r="AM20" s="7">
        <f t="shared" si="15"/>
        <v>0.1</v>
      </c>
      <c r="AN20" s="7" t="str">
        <f t="shared" si="2"/>
        <v/>
      </c>
      <c r="AO20" s="7" t="str">
        <f t="shared" si="3"/>
        <v/>
      </c>
      <c r="AP20" s="2">
        <v>38869</v>
      </c>
      <c r="AQ20" s="3" t="str">
        <f t="shared" si="0"/>
        <v>Jun-2006</v>
      </c>
      <c r="AR20" s="7">
        <v>0</v>
      </c>
      <c r="AS20" s="7"/>
      <c r="AU20" s="8">
        <f t="shared" si="4"/>
        <v>0.1</v>
      </c>
      <c r="AX20" s="7">
        <f t="shared" si="5"/>
        <v>27</v>
      </c>
      <c r="AY20" s="7"/>
      <c r="AZ20" s="9"/>
      <c r="BA20">
        <f t="shared" si="6"/>
        <v>0</v>
      </c>
      <c r="BC20" s="16">
        <v>2013</v>
      </c>
      <c r="BD20" s="16" t="s">
        <v>58</v>
      </c>
      <c r="BE20" s="24" t="s">
        <v>71</v>
      </c>
    </row>
    <row r="21" spans="2:57" ht="21.75" customHeight="1" x14ac:dyDescent="0.25">
      <c r="B21" s="34">
        <f t="shared" si="19"/>
        <v>5</v>
      </c>
      <c r="C21" s="28">
        <f t="shared" si="16"/>
        <v>42675</v>
      </c>
      <c r="D21" s="34" t="str">
        <f t="shared" si="17"/>
        <v>Nov-2016</v>
      </c>
      <c r="E21" s="34" t="str">
        <f t="shared" si="7"/>
        <v>Nov</v>
      </c>
      <c r="F21" s="34">
        <f>IF(D21="","",IF(D21=$N$10,$O$7,IF(E21="JUL",MROUND(ROUND(1.03*F20,0),100),IF(D21="TOTAL",SUM($F$17:F20),F20))))</f>
        <v>13290</v>
      </c>
      <c r="G21" s="34">
        <f>IF(D21="","",IF(D21="TOTAL",SUM($G$17:G20),(ROUND(F21*AJ21/100,0))))</f>
        <v>17543</v>
      </c>
      <c r="H21" s="34">
        <f>IF(D21="","",IF(D21="TOTAL",SUM($H$17:H20),(ROUND(F21*$V$5,0))))</f>
        <v>1329</v>
      </c>
      <c r="I21" s="75">
        <f t="shared" si="8"/>
        <v>32162</v>
      </c>
      <c r="J21" s="75"/>
      <c r="K21" s="34">
        <f>IF(D21="","",IF(D21=$O$10,$O$8,IF(E21="JUL",MROUND(ROUND(1.03*K20,0),100),IF(D21="TOTAL",SUM($K$17:K20),K20))))</f>
        <v>12900</v>
      </c>
      <c r="L21" s="34">
        <f>IF(D21="","",IF(D21="TOTAL",SUM($L$17:L20),(ROUND(K21*AJ21/100,0))))</f>
        <v>17028</v>
      </c>
      <c r="M21" s="34">
        <f>IF(D21="","",IF(D21="TOTAL",SUM($M$17:M20),(ROUND(K21*$V$5,0))))</f>
        <v>1290</v>
      </c>
      <c r="N21" s="33">
        <f t="shared" si="9"/>
        <v>31218</v>
      </c>
      <c r="O21" s="34">
        <f t="shared" si="1"/>
        <v>390</v>
      </c>
      <c r="P21" s="34">
        <f t="shared" si="1"/>
        <v>515</v>
      </c>
      <c r="Q21" s="34">
        <f t="shared" si="1"/>
        <v>39</v>
      </c>
      <c r="R21" s="26"/>
      <c r="S21" s="33">
        <f t="shared" si="10"/>
        <v>944</v>
      </c>
      <c r="T21" s="27">
        <f>IF(D21="","",IF(D21="TOTAL",SUM($T$17:T20),IF($Y$3="YES",AX21,0)))</f>
        <v>0</v>
      </c>
      <c r="U21" s="34">
        <f>IF(D21="","",IF(D21="TOTAL",SUM($U$17:U20),(ROUND(S21*AM21,0))))</f>
        <v>94</v>
      </c>
      <c r="V21" s="26" t="str">
        <f>IF(D21="","",IF(D21=$U$6,$T$6,IF(D21="TOTAL",SUM($V$17:V20),V20)))</f>
        <v/>
      </c>
      <c r="W21" s="33">
        <f>IF(D21="","",IF(D21="TOTAL",SUM($W$17:W20),(SUM(AG22:AH22))))</f>
        <v>0</v>
      </c>
      <c r="X21" s="33">
        <f t="shared" si="11"/>
        <v>94</v>
      </c>
      <c r="Y21" s="33">
        <f t="shared" si="12"/>
        <v>850</v>
      </c>
      <c r="Z21" s="31"/>
      <c r="AA21" s="31"/>
      <c r="AB21" s="35">
        <f t="shared" si="20"/>
        <v>42675</v>
      </c>
      <c r="AC21" s="35">
        <f t="shared" si="18"/>
        <v>42675</v>
      </c>
      <c r="AE21" s="7"/>
      <c r="AF21" s="7"/>
      <c r="AG21" s="7"/>
      <c r="AH21" s="7"/>
      <c r="AJ21" s="7">
        <f t="shared" si="13"/>
        <v>132</v>
      </c>
      <c r="AK21" s="7"/>
      <c r="AL21" s="7">
        <f t="shared" si="14"/>
        <v>0</v>
      </c>
      <c r="AM21" s="7">
        <f t="shared" si="15"/>
        <v>0.1</v>
      </c>
      <c r="AN21" s="7" t="str">
        <f t="shared" si="2"/>
        <v/>
      </c>
      <c r="AO21" s="7" t="str">
        <f t="shared" si="3"/>
        <v/>
      </c>
      <c r="AP21" s="2">
        <v>38899</v>
      </c>
      <c r="AQ21" s="3" t="str">
        <f t="shared" si="0"/>
        <v>Jul-2006</v>
      </c>
      <c r="AR21" s="7">
        <v>0</v>
      </c>
      <c r="AS21" s="7"/>
      <c r="AU21" s="8">
        <f t="shared" si="4"/>
        <v>0.1</v>
      </c>
      <c r="AX21" s="7">
        <f t="shared" si="5"/>
        <v>0</v>
      </c>
      <c r="AY21" s="7"/>
      <c r="AZ21" s="9"/>
      <c r="BA21">
        <f t="shared" si="6"/>
        <v>0</v>
      </c>
      <c r="BC21" s="16">
        <v>2014</v>
      </c>
      <c r="BD21" s="16" t="s">
        <v>59</v>
      </c>
      <c r="BE21" s="24" t="s">
        <v>72</v>
      </c>
    </row>
    <row r="22" spans="2:57" ht="21.75" customHeight="1" x14ac:dyDescent="0.25">
      <c r="B22" s="34">
        <f t="shared" si="19"/>
        <v>6</v>
      </c>
      <c r="C22" s="28">
        <f t="shared" si="16"/>
        <v>42705</v>
      </c>
      <c r="D22" s="34" t="str">
        <f t="shared" si="17"/>
        <v>Dec-2016</v>
      </c>
      <c r="E22" s="34" t="str">
        <f t="shared" si="7"/>
        <v>Dec</v>
      </c>
      <c r="F22" s="34">
        <f>IF(D22="","",IF(D22=$N$10,$O$7,IF(E22="JUL",MROUND(ROUND(1.03*F21,0),100),IF(D22="TOTAL",SUM($F$17:F21),F21))))</f>
        <v>13290</v>
      </c>
      <c r="G22" s="34">
        <f>IF(D22="","",IF(D22="TOTAL",SUM($G$17:G21),(ROUND(F22*AJ22/100,0))))</f>
        <v>17543</v>
      </c>
      <c r="H22" s="34">
        <f>IF(D22="","",IF(D22="TOTAL",SUM($H$17:H21),(ROUND(F22*$V$5,0))))</f>
        <v>1329</v>
      </c>
      <c r="I22" s="75">
        <f t="shared" si="8"/>
        <v>32162</v>
      </c>
      <c r="J22" s="75"/>
      <c r="K22" s="34">
        <f>IF(D22="","",IF(D22=$O$10,$O$8,IF(E22="JUL",MROUND(ROUND(1.03*K21,0),100),IF(D22="TOTAL",SUM($K$17:K21),K21))))</f>
        <v>12900</v>
      </c>
      <c r="L22" s="34">
        <f>IF(D22="","",IF(D22="TOTAL",SUM($L$17:L21),(ROUND(K22*AJ22/100,0))))</f>
        <v>17028</v>
      </c>
      <c r="M22" s="34">
        <f>IF(D22="","",IF(D22="TOTAL",SUM($M$17:M21),(ROUND(K22*$V$5,0))))</f>
        <v>1290</v>
      </c>
      <c r="N22" s="33">
        <f t="shared" si="9"/>
        <v>31218</v>
      </c>
      <c r="O22" s="34">
        <f t="shared" si="1"/>
        <v>390</v>
      </c>
      <c r="P22" s="34">
        <f t="shared" si="1"/>
        <v>515</v>
      </c>
      <c r="Q22" s="34">
        <f t="shared" si="1"/>
        <v>39</v>
      </c>
      <c r="R22" s="26"/>
      <c r="S22" s="33">
        <f t="shared" si="10"/>
        <v>944</v>
      </c>
      <c r="T22" s="27">
        <f>IF(D22="","",IF(D22="TOTAL",SUM($T$17:T21),IF($Y$3="YES",AX22,0)))</f>
        <v>0</v>
      </c>
      <c r="U22" s="34">
        <f>IF(D22="","",IF(D22="TOTAL",SUM($U$17:U21),(ROUND(S22*AM22,0))))</f>
        <v>94</v>
      </c>
      <c r="V22" s="26" t="str">
        <f>IF(D22="","",IF(D22=$U$6,$T$6,IF(D22="TOTAL",SUM($V$17:V21),V21)))</f>
        <v/>
      </c>
      <c r="W22" s="33">
        <f>IF(D22="","",IF(D22="TOTAL",SUM($W$17:W21),(SUM(AG23:AH23))))</f>
        <v>0</v>
      </c>
      <c r="X22" s="33">
        <f t="shared" si="11"/>
        <v>94</v>
      </c>
      <c r="Y22" s="33">
        <f t="shared" si="12"/>
        <v>850</v>
      </c>
      <c r="Z22" s="31"/>
      <c r="AA22" s="31"/>
      <c r="AB22" s="35">
        <f t="shared" si="20"/>
        <v>42705</v>
      </c>
      <c r="AC22" s="35">
        <f t="shared" si="18"/>
        <v>42705</v>
      </c>
      <c r="AE22" s="7"/>
      <c r="AF22" s="7"/>
      <c r="AG22" s="7"/>
      <c r="AH22" s="7"/>
      <c r="AJ22" s="7">
        <f t="shared" si="13"/>
        <v>132</v>
      </c>
      <c r="AK22" s="7"/>
      <c r="AL22" s="7">
        <f t="shared" si="14"/>
        <v>0</v>
      </c>
      <c r="AM22" s="7">
        <f t="shared" si="15"/>
        <v>0.1</v>
      </c>
      <c r="AN22" s="7" t="str">
        <f t="shared" si="2"/>
        <v/>
      </c>
      <c r="AO22" s="7" t="str">
        <f t="shared" si="3"/>
        <v/>
      </c>
      <c r="AP22" s="2">
        <v>38930</v>
      </c>
      <c r="AQ22" s="3" t="str">
        <f t="shared" si="0"/>
        <v>Aug-2006</v>
      </c>
      <c r="AR22" s="7">
        <v>0</v>
      </c>
      <c r="AS22" s="7"/>
      <c r="AU22" s="8">
        <f t="shared" si="4"/>
        <v>0.1</v>
      </c>
      <c r="AX22" s="7">
        <f t="shared" si="5"/>
        <v>0</v>
      </c>
      <c r="AY22" s="7"/>
      <c r="AZ22" s="7"/>
      <c r="BA22">
        <f t="shared" si="6"/>
        <v>0</v>
      </c>
      <c r="BC22" s="16">
        <v>2015</v>
      </c>
      <c r="BD22" s="16" t="s">
        <v>60</v>
      </c>
      <c r="BE22" s="16">
        <v>10</v>
      </c>
    </row>
    <row r="23" spans="2:57" ht="21.75" customHeight="1" x14ac:dyDescent="0.25">
      <c r="B23" s="34" t="str">
        <f t="shared" si="19"/>
        <v/>
      </c>
      <c r="C23" s="28" t="str">
        <f t="shared" si="16"/>
        <v>TOTAL</v>
      </c>
      <c r="D23" s="34" t="str">
        <f t="shared" si="17"/>
        <v>TOTAL</v>
      </c>
      <c r="E23" s="34" t="str">
        <f t="shared" si="7"/>
        <v>TOTAL</v>
      </c>
      <c r="F23" s="34">
        <f>IF(D23="","",IF(D23=$N$10,$O$7,IF(E23="JUL",MROUND(ROUND(1.03*F22,0),100),IF(D23="TOTAL",SUM($F$17:F22),F22))))</f>
        <v>74595</v>
      </c>
      <c r="G23" s="34">
        <f>IF(D23="","",IF(D23="TOTAL",SUM($G$17:G22),(ROUND(F23*AJ23/100,0))))</f>
        <v>98466</v>
      </c>
      <c r="H23" s="34">
        <f>IF(D23="","",IF(D23="TOTAL",SUM($H$17:H22),(ROUND(F23*$V$5,0))))</f>
        <v>7460</v>
      </c>
      <c r="I23" s="75">
        <f t="shared" si="8"/>
        <v>180521</v>
      </c>
      <c r="J23" s="75"/>
      <c r="K23" s="34">
        <f>IF(D23="","",IF(D23=$O$10,$O$8,IF(E23="JUL",MROUND(ROUND(1.03*K22,0),100),IF(D23="TOTAL",SUM($K$17:K22),K22))))</f>
        <v>72406</v>
      </c>
      <c r="L23" s="34">
        <f>IF(D23="","",IF(D23="TOTAL",SUM($L$17:L22),(ROUND(K23*AJ23/100,0))))</f>
        <v>95576</v>
      </c>
      <c r="M23" s="34">
        <f>IF(D23="","",IF(D23="TOTAL",SUM($M$17:M22),(ROUND(K23*$V$5,0))))</f>
        <v>7241</v>
      </c>
      <c r="N23" s="33">
        <f t="shared" si="9"/>
        <v>175223</v>
      </c>
      <c r="O23" s="34">
        <f t="shared" si="1"/>
        <v>2189</v>
      </c>
      <c r="P23" s="34">
        <f t="shared" si="1"/>
        <v>2890</v>
      </c>
      <c r="Q23" s="34">
        <f t="shared" si="1"/>
        <v>219</v>
      </c>
      <c r="R23" s="26"/>
      <c r="S23" s="33">
        <f t="shared" si="10"/>
        <v>5298</v>
      </c>
      <c r="T23" s="27">
        <f>IF(D23="","",IF(D23="TOTAL",SUM($T$17:T22),IF($Y$3="YES",AX23,0)))</f>
        <v>98</v>
      </c>
      <c r="U23" s="34">
        <f>IF(D23="","",IF(D23="TOTAL",SUM($U$17:U22),(ROUND(S23*AM23,0))))</f>
        <v>528</v>
      </c>
      <c r="V23" s="26">
        <f>IF(D23="","",IF(D23=$U$6,$T$6,IF(D23="TOTAL",SUM($V$17:V22),V22)))</f>
        <v>0</v>
      </c>
      <c r="W23" s="33">
        <f>IF(D23="","",IF(D23="TOTAL",SUM($W$17:W22),(SUM(AG24:AH24))))</f>
        <v>0</v>
      </c>
      <c r="X23" s="33">
        <f t="shared" si="11"/>
        <v>626</v>
      </c>
      <c r="Y23" s="33">
        <f t="shared" si="12"/>
        <v>4672</v>
      </c>
      <c r="Z23" s="31"/>
      <c r="AA23" s="31"/>
      <c r="AB23" s="35">
        <f t="shared" si="20"/>
        <v>42736</v>
      </c>
      <c r="AC23" s="35" t="str">
        <f t="shared" si="18"/>
        <v>TOTAL</v>
      </c>
      <c r="AE23" s="7"/>
      <c r="AF23" s="7"/>
      <c r="AG23" s="7"/>
      <c r="AH23" s="7"/>
      <c r="AJ23" s="7" t="str">
        <f t="shared" si="13"/>
        <v/>
      </c>
      <c r="AK23" s="7"/>
      <c r="AL23" s="7" t="str">
        <f t="shared" si="14"/>
        <v/>
      </c>
      <c r="AM23" s="7" t="str">
        <f t="shared" si="15"/>
        <v/>
      </c>
      <c r="AN23" s="7" t="str">
        <f t="shared" si="2"/>
        <v/>
      </c>
      <c r="AO23" s="7" t="str">
        <f t="shared" si="3"/>
        <v/>
      </c>
      <c r="AP23" s="2">
        <v>38961</v>
      </c>
      <c r="AQ23" s="3" t="str">
        <f t="shared" si="0"/>
        <v>Sep-2006</v>
      </c>
      <c r="AR23" s="7">
        <v>0</v>
      </c>
      <c r="AS23" s="7"/>
      <c r="AU23" s="8">
        <f t="shared" si="4"/>
        <v>0.1</v>
      </c>
      <c r="AX23" s="7">
        <f t="shared" si="5"/>
        <v>0</v>
      </c>
      <c r="AY23" s="7"/>
      <c r="AZ23" s="7"/>
      <c r="BA23">
        <f t="shared" si="6"/>
        <v>0</v>
      </c>
      <c r="BC23" s="16">
        <v>2016</v>
      </c>
      <c r="BD23" s="16" t="s">
        <v>61</v>
      </c>
      <c r="BE23" s="16">
        <v>11</v>
      </c>
    </row>
    <row r="24" spans="2:57" ht="21.75" customHeight="1" x14ac:dyDescent="0.25">
      <c r="B24" s="34" t="str">
        <f t="shared" si="19"/>
        <v/>
      </c>
      <c r="C24" s="28" t="str">
        <f t="shared" si="16"/>
        <v/>
      </c>
      <c r="D24" s="34" t="str">
        <f t="shared" si="17"/>
        <v/>
      </c>
      <c r="E24" s="34" t="str">
        <f t="shared" si="7"/>
        <v/>
      </c>
      <c r="F24" s="34" t="str">
        <f>IF(D24="","",IF(D24=$N$10,$O$7,IF(E24="JUL",MROUND(ROUND(1.03*F23,0),100),IF(D24="TOTAL",SUM($F$17:F23),F23))))</f>
        <v/>
      </c>
      <c r="G24" s="34" t="str">
        <f>IF(D24="","",IF(D24="TOTAL",SUM($G$17:G23),(ROUND(F24*AJ24/100,0))))</f>
        <v/>
      </c>
      <c r="H24" s="34" t="str">
        <f>IF(D24="","",IF(D24="TOTAL",SUM($H$17:H23),(ROUND(F24*$V$5,0))))</f>
        <v/>
      </c>
      <c r="I24" s="75">
        <f t="shared" si="8"/>
        <v>0</v>
      </c>
      <c r="J24" s="75"/>
      <c r="K24" s="34" t="str">
        <f>IF(D24="","",IF(D24=$O$10,$O$8,IF(E24="JUL",MROUND(ROUND(1.03*K23,0),100),IF(D24="TOTAL",SUM($K$17:K23),K23))))</f>
        <v/>
      </c>
      <c r="L24" s="34" t="str">
        <f>IF(D24="","",IF(D24="TOTAL",SUM($L$17:L23),(ROUND(K24*AJ24/100,0))))</f>
        <v/>
      </c>
      <c r="M24" s="34" t="str">
        <f>IF(D24="","",IF(D24="TOTAL",SUM($M$17:M23),(ROUND(K24*$V$5,0))))</f>
        <v/>
      </c>
      <c r="N24" s="33">
        <f t="shared" si="9"/>
        <v>0</v>
      </c>
      <c r="O24" s="34" t="str">
        <f t="shared" si="1"/>
        <v/>
      </c>
      <c r="P24" s="34" t="str">
        <f t="shared" si="1"/>
        <v/>
      </c>
      <c r="Q24" s="34" t="str">
        <f t="shared" si="1"/>
        <v/>
      </c>
      <c r="R24" s="26"/>
      <c r="S24" s="33">
        <f t="shared" si="10"/>
        <v>0</v>
      </c>
      <c r="T24" s="27" t="str">
        <f>IF(D24="","",IF(D24="TOTAL",SUM($T$17:T23),IF($Y$3="YES",AX24,0)))</f>
        <v/>
      </c>
      <c r="U24" s="34" t="str">
        <f>IF(D24="","",IF(D24="TOTAL",SUM($U$17:U23),(ROUND(S24*AM24,0))))</f>
        <v/>
      </c>
      <c r="V24" s="26" t="str">
        <f>IF(D24="","",IF(D24=$U$6,$T$6,IF(D24="TOTAL",SUM($V$17:V23),V23)))</f>
        <v/>
      </c>
      <c r="W24" s="33" t="str">
        <f>IF(D24="","",IF(D24="TOTAL",SUM($W$17:W23),(SUM(AG25:AH25))))</f>
        <v/>
      </c>
      <c r="X24" s="33">
        <f t="shared" si="11"/>
        <v>0</v>
      </c>
      <c r="Y24" s="33">
        <f t="shared" si="12"/>
        <v>0</v>
      </c>
      <c r="Z24" s="31"/>
      <c r="AA24" s="31"/>
      <c r="AB24" s="35" t="str">
        <f t="shared" si="20"/>
        <v/>
      </c>
      <c r="AC24" s="35" t="str">
        <f t="shared" si="18"/>
        <v/>
      </c>
      <c r="AE24" s="7"/>
      <c r="AF24" s="7"/>
      <c r="AG24" s="7"/>
      <c r="AH24" s="7"/>
      <c r="AJ24" s="7" t="str">
        <f t="shared" si="13"/>
        <v/>
      </c>
      <c r="AK24" s="7"/>
      <c r="AL24" s="7" t="str">
        <f t="shared" si="14"/>
        <v/>
      </c>
      <c r="AM24" s="7" t="str">
        <f t="shared" si="15"/>
        <v/>
      </c>
      <c r="AN24" s="7" t="str">
        <f t="shared" si="2"/>
        <v/>
      </c>
      <c r="AO24" s="7" t="str">
        <f t="shared" si="3"/>
        <v/>
      </c>
      <c r="AP24" s="2">
        <v>38991</v>
      </c>
      <c r="AQ24" s="3" t="str">
        <f t="shared" si="0"/>
        <v>Oct-2006</v>
      </c>
      <c r="AR24" s="7">
        <v>0</v>
      </c>
      <c r="AS24" s="7"/>
      <c r="AU24" s="8">
        <f t="shared" si="4"/>
        <v>0.1</v>
      </c>
      <c r="AX24" s="7">
        <f t="shared" si="5"/>
        <v>0</v>
      </c>
      <c r="AY24" s="7"/>
      <c r="AZ24" s="7"/>
      <c r="BA24">
        <f t="shared" si="6"/>
        <v>0</v>
      </c>
      <c r="BD24" s="16" t="s">
        <v>62</v>
      </c>
      <c r="BE24" s="16">
        <v>12</v>
      </c>
    </row>
    <row r="25" spans="2:57" ht="21.75" customHeight="1" x14ac:dyDescent="0.25">
      <c r="B25" s="34" t="str">
        <f t="shared" si="19"/>
        <v/>
      </c>
      <c r="C25" s="28" t="str">
        <f t="shared" si="16"/>
        <v/>
      </c>
      <c r="D25" s="34" t="str">
        <f t="shared" si="17"/>
        <v/>
      </c>
      <c r="E25" s="34" t="str">
        <f t="shared" si="7"/>
        <v/>
      </c>
      <c r="F25" s="34" t="str">
        <f>IF(D25="","",IF(D25=$N$10,$O$7,IF(E25="JUL",MROUND(ROUND(1.03*F24,0),100),IF(D25="TOTAL",SUM($F$17:F24),F24))))</f>
        <v/>
      </c>
      <c r="G25" s="34" t="str">
        <f>IF(D25="","",IF(D25="TOTAL",SUM($G$17:G24),(ROUND(F25*AJ25/100,0))))</f>
        <v/>
      </c>
      <c r="H25" s="34" t="str">
        <f>IF(D25="","",IF(D25="TOTAL",SUM($H$17:H24),(ROUND(F25*$V$5,0))))</f>
        <v/>
      </c>
      <c r="I25" s="75">
        <f t="shared" si="8"/>
        <v>0</v>
      </c>
      <c r="J25" s="75"/>
      <c r="K25" s="34" t="str">
        <f>IF(D25="","",IF(D25=$O$10,$O$8,IF(E25="JUL",MROUND(ROUND(1.03*K24,0),100),IF(D25="TOTAL",SUM($K$17:K24),K24))))</f>
        <v/>
      </c>
      <c r="L25" s="34" t="str">
        <f>IF(D25="","",IF(D25="TOTAL",SUM($L$17:L24),(ROUND(K25*AJ25/100,0))))</f>
        <v/>
      </c>
      <c r="M25" s="34" t="str">
        <f>IF(D25="","",IF(D25="TOTAL",SUM($M$17:M24),(ROUND(K25*$V$5,0))))</f>
        <v/>
      </c>
      <c r="N25" s="33">
        <f t="shared" si="9"/>
        <v>0</v>
      </c>
      <c r="O25" s="34" t="str">
        <f t="shared" si="1"/>
        <v/>
      </c>
      <c r="P25" s="34" t="str">
        <f t="shared" si="1"/>
        <v/>
      </c>
      <c r="Q25" s="34" t="str">
        <f t="shared" si="1"/>
        <v/>
      </c>
      <c r="R25" s="26"/>
      <c r="S25" s="33">
        <f t="shared" si="10"/>
        <v>0</v>
      </c>
      <c r="T25" s="27" t="str">
        <f>IF(D25="","",IF(D25="TOTAL",SUM($T$17:T24),IF($Y$3="YES",AX25,0)))</f>
        <v/>
      </c>
      <c r="U25" s="34" t="str">
        <f>IF(D25="","",IF(D25="TOTAL",SUM($U$17:U24),(ROUND(S25*AM25,0))))</f>
        <v/>
      </c>
      <c r="V25" s="26" t="str">
        <f>IF(D25="","",IF(D25=$U$6,$T$6,IF(D25="TOTAL",SUM($V$17:V24),V24)))</f>
        <v/>
      </c>
      <c r="W25" s="33" t="str">
        <f>IF(D25="","",IF(D25="TOTAL",SUM($W$17:W24),(SUM(AG26:AH26))))</f>
        <v/>
      </c>
      <c r="X25" s="33">
        <f t="shared" si="11"/>
        <v>0</v>
      </c>
      <c r="Y25" s="33">
        <f t="shared" si="12"/>
        <v>0</v>
      </c>
      <c r="Z25" s="31"/>
      <c r="AA25" s="31"/>
      <c r="AB25" s="35" t="str">
        <f t="shared" si="20"/>
        <v/>
      </c>
      <c r="AC25" s="35" t="str">
        <f t="shared" si="18"/>
        <v/>
      </c>
      <c r="AE25" s="7"/>
      <c r="AF25" s="7"/>
      <c r="AG25" s="7"/>
      <c r="AH25" s="7"/>
      <c r="AJ25" s="7" t="str">
        <f t="shared" si="13"/>
        <v/>
      </c>
      <c r="AK25" s="7"/>
      <c r="AL25" s="7" t="str">
        <f t="shared" si="14"/>
        <v/>
      </c>
      <c r="AM25" s="7" t="str">
        <f t="shared" si="15"/>
        <v/>
      </c>
      <c r="AN25" s="7" t="str">
        <f t="shared" si="2"/>
        <v/>
      </c>
      <c r="AO25" s="7" t="str">
        <f t="shared" si="3"/>
        <v/>
      </c>
      <c r="AP25" s="2">
        <v>39022</v>
      </c>
      <c r="AQ25" s="3" t="str">
        <f t="shared" si="0"/>
        <v>Nov-2006</v>
      </c>
      <c r="AR25" s="7">
        <v>0</v>
      </c>
      <c r="AS25" s="7"/>
      <c r="AU25" s="8">
        <f t="shared" si="4"/>
        <v>0.1</v>
      </c>
      <c r="AX25" s="7">
        <f t="shared" si="5"/>
        <v>0</v>
      </c>
      <c r="AY25" s="7"/>
      <c r="AZ25" s="7"/>
      <c r="BA25">
        <f t="shared" si="6"/>
        <v>0</v>
      </c>
      <c r="BE25" s="16">
        <v>13</v>
      </c>
    </row>
    <row r="26" spans="2:57" ht="21.75" customHeight="1" x14ac:dyDescent="0.25">
      <c r="B26" s="34" t="str">
        <f t="shared" si="19"/>
        <v/>
      </c>
      <c r="C26" s="28" t="str">
        <f t="shared" si="16"/>
        <v/>
      </c>
      <c r="D26" s="34" t="str">
        <f t="shared" si="17"/>
        <v/>
      </c>
      <c r="E26" s="34" t="str">
        <f t="shared" si="7"/>
        <v/>
      </c>
      <c r="F26" s="34" t="str">
        <f>IF(D26="","",IF(D26=$N$10,$O$7,IF(E26="JUL",MROUND(ROUND(1.03*F25,0),100),IF(D26="TOTAL",SUM($F$17:F25),F25))))</f>
        <v/>
      </c>
      <c r="G26" s="34" t="str">
        <f>IF(D26="","",IF(D26="TOTAL",SUM($G$17:G25),(ROUND(F26*AJ26/100,0))))</f>
        <v/>
      </c>
      <c r="H26" s="34" t="str">
        <f>IF(D26="","",IF(D26="TOTAL",SUM($H$17:H25),(ROUND(F26*$V$5,0))))</f>
        <v/>
      </c>
      <c r="I26" s="75">
        <f t="shared" si="8"/>
        <v>0</v>
      </c>
      <c r="J26" s="75"/>
      <c r="K26" s="34" t="str">
        <f>IF(D26="","",IF(D26=$O$10,$O$8,IF(E26="JUL",MROUND(ROUND(1.03*K25,0),100),IF(D26="TOTAL",SUM($K$17:K25),K25))))</f>
        <v/>
      </c>
      <c r="L26" s="34" t="str">
        <f>IF(D26="","",IF(D26="TOTAL",SUM($L$17:L25),(ROUND(K26*AJ26/100,0))))</f>
        <v/>
      </c>
      <c r="M26" s="34" t="str">
        <f>IF(D26="","",IF(D26="TOTAL",SUM($M$17:M25),(ROUND(K26*$V$5,0))))</f>
        <v/>
      </c>
      <c r="N26" s="33">
        <f t="shared" si="9"/>
        <v>0</v>
      </c>
      <c r="O26" s="34" t="str">
        <f t="shared" si="1"/>
        <v/>
      </c>
      <c r="P26" s="34" t="str">
        <f t="shared" si="1"/>
        <v/>
      </c>
      <c r="Q26" s="34" t="str">
        <f t="shared" si="1"/>
        <v/>
      </c>
      <c r="R26" s="26"/>
      <c r="S26" s="33">
        <f t="shared" si="10"/>
        <v>0</v>
      </c>
      <c r="T26" s="27" t="str">
        <f>IF(D26="","",IF(D26="TOTAL",SUM($T$17:T25),IF($Y$3="YES",AX26,0)))</f>
        <v/>
      </c>
      <c r="U26" s="34" t="str">
        <f>IF(D26="","",IF(D26="TOTAL",SUM($U$17:U25),(ROUND(S26*AM26,0))))</f>
        <v/>
      </c>
      <c r="V26" s="26" t="str">
        <f>IF(D26="","",IF(D26=$U$6,$T$6,IF(D26="TOTAL",SUM($V$17:V25),V25)))</f>
        <v/>
      </c>
      <c r="W26" s="33" t="str">
        <f>IF(D26="","",IF(D26="TOTAL",SUM($W$17:W25),(SUM(AG27:AH27))))</f>
        <v/>
      </c>
      <c r="X26" s="33">
        <f t="shared" si="11"/>
        <v>0</v>
      </c>
      <c r="Y26" s="33">
        <f t="shared" si="12"/>
        <v>0</v>
      </c>
      <c r="Z26" s="31"/>
      <c r="AA26" s="31"/>
      <c r="AB26" s="35" t="str">
        <f t="shared" si="20"/>
        <v/>
      </c>
      <c r="AC26" s="35" t="str">
        <f t="shared" si="18"/>
        <v/>
      </c>
      <c r="AE26" s="7"/>
      <c r="AF26" s="7"/>
      <c r="AG26" s="7"/>
      <c r="AH26" s="7"/>
      <c r="AJ26" s="7" t="str">
        <f t="shared" si="13"/>
        <v/>
      </c>
      <c r="AK26" s="7"/>
      <c r="AL26" s="7" t="str">
        <f t="shared" si="14"/>
        <v/>
      </c>
      <c r="AM26" s="7" t="str">
        <f t="shared" si="15"/>
        <v/>
      </c>
      <c r="AN26" s="7" t="str">
        <f t="shared" si="2"/>
        <v/>
      </c>
      <c r="AO26" s="7" t="str">
        <f t="shared" si="3"/>
        <v/>
      </c>
      <c r="AP26" s="2">
        <v>39052</v>
      </c>
      <c r="AQ26" s="3" t="str">
        <f t="shared" si="0"/>
        <v>Dec-2006</v>
      </c>
      <c r="AR26" s="7">
        <v>0</v>
      </c>
      <c r="AS26" s="7"/>
      <c r="AU26" s="8">
        <f t="shared" si="4"/>
        <v>0.1</v>
      </c>
      <c r="AX26" s="7">
        <f t="shared" si="5"/>
        <v>0</v>
      </c>
      <c r="AY26" s="7"/>
      <c r="AZ26" s="9"/>
      <c r="BA26">
        <f t="shared" si="6"/>
        <v>0</v>
      </c>
      <c r="BE26" s="16">
        <v>14</v>
      </c>
    </row>
    <row r="27" spans="2:57" ht="21.75" customHeight="1" x14ac:dyDescent="0.25">
      <c r="B27" s="34" t="str">
        <f t="shared" si="19"/>
        <v/>
      </c>
      <c r="C27" s="28" t="str">
        <f t="shared" si="16"/>
        <v/>
      </c>
      <c r="D27" s="34" t="str">
        <f t="shared" si="17"/>
        <v/>
      </c>
      <c r="E27" s="34" t="str">
        <f t="shared" si="7"/>
        <v/>
      </c>
      <c r="F27" s="34" t="str">
        <f>IF(D27="","",IF(D27=$N$10,$O$7,IF(E27="JUL",MROUND(ROUND(1.03*F26,0),100),IF(D27="TOTAL",SUM($F$17:F26),F26))))</f>
        <v/>
      </c>
      <c r="G27" s="34" t="str">
        <f>IF(D27="","",IF(D27="TOTAL",SUM($G$17:G26),(ROUND(F27*AJ27/100,0))))</f>
        <v/>
      </c>
      <c r="H27" s="34" t="str">
        <f>IF(D27="","",IF(D27="TOTAL",SUM($H$17:H26),(ROUND(F27*$V$5,0))))</f>
        <v/>
      </c>
      <c r="I27" s="75">
        <f t="shared" si="8"/>
        <v>0</v>
      </c>
      <c r="J27" s="75"/>
      <c r="K27" s="34" t="str">
        <f>IF(D27="","",IF(D27=$O$10,$O$8,IF(E27="JUL",MROUND(ROUND(1.03*K26,0),100),IF(D27="TOTAL",SUM($K$17:K26),K26))))</f>
        <v/>
      </c>
      <c r="L27" s="34" t="str">
        <f>IF(D27="","",IF(D27="TOTAL",SUM($L$17:L26),(ROUND(K27*AJ27/100,0))))</f>
        <v/>
      </c>
      <c r="M27" s="34" t="str">
        <f>IF(D27="","",IF(D27="TOTAL",SUM($M$17:M26),(ROUND(K27*$V$5,0))))</f>
        <v/>
      </c>
      <c r="N27" s="33">
        <f t="shared" si="9"/>
        <v>0</v>
      </c>
      <c r="O27" s="34" t="str">
        <f t="shared" si="1"/>
        <v/>
      </c>
      <c r="P27" s="34" t="str">
        <f t="shared" si="1"/>
        <v/>
      </c>
      <c r="Q27" s="34" t="str">
        <f t="shared" si="1"/>
        <v/>
      </c>
      <c r="R27" s="26"/>
      <c r="S27" s="33">
        <f t="shared" si="10"/>
        <v>0</v>
      </c>
      <c r="T27" s="27" t="str">
        <f>IF(D27="","",IF(D27="TOTAL",SUM($T$17:T26),IF($Y$3="YES",AX27,0)))</f>
        <v/>
      </c>
      <c r="U27" s="34" t="str">
        <f>IF(D27="","",IF(D27="TOTAL",SUM($U$17:U26),(ROUND(S27*AM27,0))))</f>
        <v/>
      </c>
      <c r="V27" s="26" t="str">
        <f>IF(D27="","",IF(D27=$U$6,$T$6,IF(D27="TOTAL",SUM($V$17:V26),V26)))</f>
        <v/>
      </c>
      <c r="W27" s="33" t="str">
        <f>IF(D27="","",IF(D27="TOTAL",SUM($W$17:W26),(SUM(AG28:AH28))))</f>
        <v/>
      </c>
      <c r="X27" s="33">
        <f t="shared" si="11"/>
        <v>0</v>
      </c>
      <c r="Y27" s="33">
        <f t="shared" si="12"/>
        <v>0</v>
      </c>
      <c r="Z27" s="31"/>
      <c r="AA27" s="31"/>
      <c r="AB27" s="35" t="str">
        <f t="shared" si="20"/>
        <v/>
      </c>
      <c r="AC27" s="35" t="str">
        <f t="shared" si="18"/>
        <v/>
      </c>
      <c r="AE27" s="7"/>
      <c r="AF27" s="7"/>
      <c r="AG27" s="7"/>
      <c r="AH27" s="7"/>
      <c r="AJ27" s="7" t="str">
        <f t="shared" si="13"/>
        <v/>
      </c>
      <c r="AK27" s="7"/>
      <c r="AL27" s="7" t="str">
        <f t="shared" si="14"/>
        <v/>
      </c>
      <c r="AM27" s="7" t="str">
        <f t="shared" si="15"/>
        <v/>
      </c>
      <c r="AN27" s="7" t="str">
        <f t="shared" si="2"/>
        <v/>
      </c>
      <c r="AO27" s="7" t="str">
        <f t="shared" si="3"/>
        <v/>
      </c>
      <c r="AP27" s="2">
        <v>39083</v>
      </c>
      <c r="AQ27" s="3" t="str">
        <f t="shared" si="0"/>
        <v>Jan-2007</v>
      </c>
      <c r="AR27" s="7">
        <v>6</v>
      </c>
      <c r="AS27" s="7"/>
      <c r="AU27" s="8">
        <f t="shared" si="4"/>
        <v>0.1</v>
      </c>
      <c r="AX27" s="7">
        <f t="shared" si="5"/>
        <v>0</v>
      </c>
      <c r="AY27" s="7"/>
      <c r="AZ27" s="9"/>
      <c r="BA27">
        <f t="shared" si="6"/>
        <v>0</v>
      </c>
      <c r="BE27" s="16">
        <v>15</v>
      </c>
    </row>
    <row r="28" spans="2:57" ht="21.75" customHeight="1" x14ac:dyDescent="0.25">
      <c r="B28" s="34" t="str">
        <f t="shared" si="19"/>
        <v/>
      </c>
      <c r="C28" s="28" t="str">
        <f t="shared" si="16"/>
        <v/>
      </c>
      <c r="D28" s="34" t="str">
        <f t="shared" si="17"/>
        <v/>
      </c>
      <c r="E28" s="34" t="str">
        <f t="shared" si="7"/>
        <v/>
      </c>
      <c r="F28" s="34" t="str">
        <f>IF(D28="","",IF(D28=$N$10,$O$7,IF(E28="JUL",MROUND(ROUND(1.03*F27,0),100),IF(D28="TOTAL",SUM($F$17:F27),F27))))</f>
        <v/>
      </c>
      <c r="G28" s="34" t="str">
        <f>IF(D28="","",IF(D28="TOTAL",SUM($G$17:G27),(ROUND(F28*AJ28/100,0))))</f>
        <v/>
      </c>
      <c r="H28" s="34" t="str">
        <f>IF(D28="","",IF(D28="TOTAL",SUM($H$17:H27),(ROUND(F28*$V$5,0))))</f>
        <v/>
      </c>
      <c r="I28" s="75">
        <f t="shared" si="8"/>
        <v>0</v>
      </c>
      <c r="J28" s="75"/>
      <c r="K28" s="34" t="str">
        <f>IF(D28="","",IF(D28=$O$10,$O$8,IF(E28="JUL",MROUND(ROUND(1.03*K27,0),100),IF(D28="TOTAL",SUM($K$17:K27),K27))))</f>
        <v/>
      </c>
      <c r="L28" s="34" t="str">
        <f>IF(D28="","",IF(D28="TOTAL",SUM($L$17:L27),(ROUND(K28*AJ28/100,0))))</f>
        <v/>
      </c>
      <c r="M28" s="34" t="str">
        <f>IF(D28="","",IF(D28="TOTAL",SUM($M$17:M27),(ROUND(K28*$V$5,0))))</f>
        <v/>
      </c>
      <c r="N28" s="33">
        <f t="shared" si="9"/>
        <v>0</v>
      </c>
      <c r="O28" s="34" t="str">
        <f t="shared" si="1"/>
        <v/>
      </c>
      <c r="P28" s="34" t="str">
        <f t="shared" si="1"/>
        <v/>
      </c>
      <c r="Q28" s="34" t="str">
        <f t="shared" si="1"/>
        <v/>
      </c>
      <c r="R28" s="26"/>
      <c r="S28" s="33">
        <f t="shared" si="10"/>
        <v>0</v>
      </c>
      <c r="T28" s="27" t="str">
        <f>IF(D28="","",IF(D28="TOTAL",SUM($T$17:T27),IF($Y$3="YES",AX28,0)))</f>
        <v/>
      </c>
      <c r="U28" s="34" t="str">
        <f>IF(D28="","",IF(D28="TOTAL",SUM($U$17:U27),(ROUND(S28*AM28,0))))</f>
        <v/>
      </c>
      <c r="V28" s="26" t="str">
        <f>IF(D28="","",IF(D28=$U$6,$T$6,IF(D28="TOTAL",SUM($V$17:V27),V27)))</f>
        <v/>
      </c>
      <c r="W28" s="33" t="str">
        <f>IF(D28="","",IF(D28="TOTAL",SUM($W$17:W27),(SUM(AG29:AH29))))</f>
        <v/>
      </c>
      <c r="X28" s="33">
        <f t="shared" si="11"/>
        <v>0</v>
      </c>
      <c r="Y28" s="33">
        <f t="shared" si="12"/>
        <v>0</v>
      </c>
      <c r="Z28" s="31"/>
      <c r="AA28" s="31"/>
      <c r="AB28" s="35" t="str">
        <f t="shared" si="20"/>
        <v/>
      </c>
      <c r="AC28" s="35" t="str">
        <f t="shared" si="18"/>
        <v/>
      </c>
      <c r="AE28" s="7"/>
      <c r="AF28" s="7"/>
      <c r="AG28" s="7"/>
      <c r="AH28" s="7"/>
      <c r="AJ28" s="7" t="str">
        <f t="shared" si="13"/>
        <v/>
      </c>
      <c r="AK28" s="7"/>
      <c r="AL28" s="7" t="str">
        <f t="shared" si="14"/>
        <v/>
      </c>
      <c r="AM28" s="7" t="str">
        <f t="shared" si="15"/>
        <v/>
      </c>
      <c r="AN28" s="7" t="str">
        <f t="shared" si="2"/>
        <v/>
      </c>
      <c r="AO28" s="7" t="str">
        <f t="shared" si="3"/>
        <v/>
      </c>
      <c r="AP28" s="2">
        <v>39114</v>
      </c>
      <c r="AQ28" s="3" t="str">
        <f t="shared" si="0"/>
        <v>Feb-2007</v>
      </c>
      <c r="AR28" s="7">
        <v>6</v>
      </c>
      <c r="AS28" s="7"/>
      <c r="AU28" s="8">
        <f t="shared" si="4"/>
        <v>0.1</v>
      </c>
      <c r="AX28" s="7">
        <f t="shared" si="5"/>
        <v>0</v>
      </c>
      <c r="AY28" s="7"/>
      <c r="AZ28" s="9"/>
      <c r="BA28">
        <f t="shared" si="6"/>
        <v>0</v>
      </c>
      <c r="BE28" s="16">
        <v>16</v>
      </c>
    </row>
    <row r="29" spans="2:57" ht="21.75" customHeight="1" x14ac:dyDescent="0.25">
      <c r="B29" s="34" t="str">
        <f t="shared" si="19"/>
        <v/>
      </c>
      <c r="C29" s="28" t="str">
        <f t="shared" si="16"/>
        <v/>
      </c>
      <c r="D29" s="34" t="str">
        <f t="shared" si="17"/>
        <v/>
      </c>
      <c r="E29" s="34" t="str">
        <f t="shared" si="7"/>
        <v/>
      </c>
      <c r="F29" s="34" t="str">
        <f>IF(D29="","",IF(D29=$N$10,$O$7,IF(E29="JUL",MROUND(ROUND(1.03*F28,0),100),IF(D29="TOTAL",SUM($F$17:F28),F28))))</f>
        <v/>
      </c>
      <c r="G29" s="34" t="str">
        <f>IF(D29="","",IF(D29="TOTAL",SUM($G$17:G28),(ROUND(F29*AJ29/100,0))))</f>
        <v/>
      </c>
      <c r="H29" s="34" t="str">
        <f>IF(D29="","",IF(D29="TOTAL",SUM($H$17:H28),(ROUND(F29*$V$5,0))))</f>
        <v/>
      </c>
      <c r="I29" s="75">
        <f t="shared" si="8"/>
        <v>0</v>
      </c>
      <c r="J29" s="75"/>
      <c r="K29" s="34" t="str">
        <f>IF(D29="","",IF(D29=$O$10,$O$8,IF(E29="JUL",MROUND(ROUND(1.03*K28,0),100),IF(D29="TOTAL",SUM($K$17:K28),K28))))</f>
        <v/>
      </c>
      <c r="L29" s="34" t="str">
        <f>IF(D29="","",IF(D29="TOTAL",SUM($L$17:L28),(ROUND(K29*AJ29/100,0))))</f>
        <v/>
      </c>
      <c r="M29" s="34" t="str">
        <f>IF(D29="","",IF(D29="TOTAL",SUM($M$17:M28),(ROUND(K29*$V$5,0))))</f>
        <v/>
      </c>
      <c r="N29" s="33">
        <f t="shared" si="9"/>
        <v>0</v>
      </c>
      <c r="O29" s="34" t="str">
        <f t="shared" si="1"/>
        <v/>
      </c>
      <c r="P29" s="34" t="str">
        <f t="shared" si="1"/>
        <v/>
      </c>
      <c r="Q29" s="34" t="str">
        <f t="shared" si="1"/>
        <v/>
      </c>
      <c r="R29" s="26"/>
      <c r="S29" s="33">
        <f t="shared" si="10"/>
        <v>0</v>
      </c>
      <c r="T29" s="27" t="str">
        <f>IF(D29="","",IF(D29="TOTAL",SUM($T$17:T28),IF($Y$3="YES",AX29,0)))</f>
        <v/>
      </c>
      <c r="U29" s="34" t="str">
        <f>IF(D29="","",IF(D29="TOTAL",SUM($U$17:U28),(ROUND(S29*AM29,0))))</f>
        <v/>
      </c>
      <c r="V29" s="26" t="str">
        <f>IF(D29="","",IF(D29=$U$6,$T$6,IF(D29="TOTAL",SUM($V$17:V28),V28)))</f>
        <v/>
      </c>
      <c r="W29" s="33" t="str">
        <f>IF(D29="","",IF(D29="TOTAL",SUM($W$17:W28),(SUM(AG30:AH30))))</f>
        <v/>
      </c>
      <c r="X29" s="33">
        <f t="shared" si="11"/>
        <v>0</v>
      </c>
      <c r="Y29" s="33">
        <f t="shared" si="12"/>
        <v>0</v>
      </c>
      <c r="Z29" s="31"/>
      <c r="AA29" s="31"/>
      <c r="AB29" s="35" t="str">
        <f t="shared" si="20"/>
        <v/>
      </c>
      <c r="AC29" s="35" t="str">
        <f t="shared" si="18"/>
        <v/>
      </c>
      <c r="AE29" s="7"/>
      <c r="AF29" s="7"/>
      <c r="AG29" s="7"/>
      <c r="AH29" s="7"/>
      <c r="AJ29" s="7" t="str">
        <f t="shared" si="13"/>
        <v/>
      </c>
      <c r="AK29" s="7"/>
      <c r="AL29" s="7" t="str">
        <f t="shared" si="14"/>
        <v/>
      </c>
      <c r="AM29" s="7" t="str">
        <f t="shared" si="15"/>
        <v/>
      </c>
      <c r="AN29" s="7" t="str">
        <f t="shared" si="2"/>
        <v/>
      </c>
      <c r="AO29" s="7" t="str">
        <f t="shared" si="3"/>
        <v/>
      </c>
      <c r="AP29" s="2">
        <v>39142</v>
      </c>
      <c r="AQ29" s="3" t="str">
        <f t="shared" si="0"/>
        <v>Mar-2007</v>
      </c>
      <c r="AR29" s="7">
        <v>6</v>
      </c>
      <c r="AS29" s="7"/>
      <c r="AU29" s="8">
        <f t="shared" si="4"/>
        <v>0.1</v>
      </c>
      <c r="AX29" s="7">
        <f t="shared" si="5"/>
        <v>0</v>
      </c>
      <c r="AY29" s="7"/>
      <c r="AZ29" s="7"/>
      <c r="BA29">
        <f t="shared" si="6"/>
        <v>0</v>
      </c>
      <c r="BE29" s="16">
        <v>17</v>
      </c>
    </row>
    <row r="30" spans="2:57" ht="21.75" customHeight="1" x14ac:dyDescent="0.25">
      <c r="B30" s="34" t="str">
        <f t="shared" si="19"/>
        <v/>
      </c>
      <c r="C30" s="28" t="str">
        <f t="shared" si="16"/>
        <v/>
      </c>
      <c r="D30" s="34" t="str">
        <f t="shared" si="17"/>
        <v/>
      </c>
      <c r="E30" s="34" t="str">
        <f t="shared" si="7"/>
        <v/>
      </c>
      <c r="F30" s="34" t="str">
        <f>IF(D30="","",IF(D30=$N$10,$O$7,IF(E30="JUL",MROUND(ROUND(1.03*F29,0),100),IF(D30="TOTAL",SUM($F$17:F29),F29))))</f>
        <v/>
      </c>
      <c r="G30" s="34" t="str">
        <f>IF(D30="","",IF(D30="TOTAL",SUM($G$17:G29),(ROUND(F30*AJ30/100,0))))</f>
        <v/>
      </c>
      <c r="H30" s="34" t="str">
        <f>IF(D30="","",IF(D30="TOTAL",SUM($H$17:H29),(ROUND(F30*$V$5,0))))</f>
        <v/>
      </c>
      <c r="I30" s="75">
        <f t="shared" si="8"/>
        <v>0</v>
      </c>
      <c r="J30" s="75"/>
      <c r="K30" s="34" t="str">
        <f>IF(D30="","",IF(D30=$O$10,$O$8,IF(E30="JUL",MROUND(ROUND(1.03*K29,0),100),IF(D30="TOTAL",SUM($K$17:K29),K29))))</f>
        <v/>
      </c>
      <c r="L30" s="34" t="str">
        <f>IF(D30="","",IF(D30="TOTAL",SUM($L$17:L29),(ROUND(K30*AJ30/100,0))))</f>
        <v/>
      </c>
      <c r="M30" s="34" t="str">
        <f>IF(D30="","",IF(D30="TOTAL",SUM($M$17:M29),(ROUND(K30*$V$5,0))))</f>
        <v/>
      </c>
      <c r="N30" s="33">
        <f t="shared" si="9"/>
        <v>0</v>
      </c>
      <c r="O30" s="34" t="str">
        <f t="shared" si="1"/>
        <v/>
      </c>
      <c r="P30" s="34" t="str">
        <f t="shared" si="1"/>
        <v/>
      </c>
      <c r="Q30" s="34" t="str">
        <f t="shared" si="1"/>
        <v/>
      </c>
      <c r="R30" s="26"/>
      <c r="S30" s="33">
        <f t="shared" si="10"/>
        <v>0</v>
      </c>
      <c r="T30" s="27" t="str">
        <f>IF(D30="","",IF(D30="TOTAL",SUM($T$17:T29),IF($Y$3="YES",AX30,0)))</f>
        <v/>
      </c>
      <c r="U30" s="34" t="str">
        <f>IF(D30="","",IF(D30="TOTAL",SUM($U$17:U29),(ROUND(S30*AM30,0))))</f>
        <v/>
      </c>
      <c r="V30" s="26" t="str">
        <f>IF(D30="","",IF(D30=$U$6,$T$6,IF(D30="TOTAL",SUM($V$17:V29),V29)))</f>
        <v/>
      </c>
      <c r="W30" s="33" t="str">
        <f>IF(D30="","",IF(D30="TOTAL",SUM($W$17:W29),(SUM(AG31:AH31))))</f>
        <v/>
      </c>
      <c r="X30" s="33">
        <f t="shared" si="11"/>
        <v>0</v>
      </c>
      <c r="Y30" s="33">
        <f t="shared" si="12"/>
        <v>0</v>
      </c>
      <c r="Z30" s="31"/>
      <c r="AA30" s="31"/>
      <c r="AB30" s="35" t="str">
        <f t="shared" si="20"/>
        <v/>
      </c>
      <c r="AC30" s="35" t="str">
        <f t="shared" si="18"/>
        <v/>
      </c>
      <c r="AE30" s="7"/>
      <c r="AF30" s="7"/>
      <c r="AG30" s="7"/>
      <c r="AH30" s="7"/>
      <c r="AJ30" s="7" t="str">
        <f t="shared" si="13"/>
        <v/>
      </c>
      <c r="AK30" s="7"/>
      <c r="AL30" s="7" t="str">
        <f t="shared" si="14"/>
        <v/>
      </c>
      <c r="AM30" s="7" t="str">
        <f t="shared" si="15"/>
        <v/>
      </c>
      <c r="AN30" s="7" t="str">
        <f t="shared" si="2"/>
        <v/>
      </c>
      <c r="AO30" s="7" t="str">
        <f t="shared" si="3"/>
        <v/>
      </c>
      <c r="AP30" s="2">
        <v>39173</v>
      </c>
      <c r="AQ30" s="3" t="str">
        <f t="shared" si="0"/>
        <v>Apr-2007</v>
      </c>
      <c r="AR30" s="7">
        <v>6</v>
      </c>
      <c r="AS30" s="7"/>
      <c r="AU30" s="8">
        <f t="shared" si="4"/>
        <v>0.1</v>
      </c>
      <c r="AX30" s="7">
        <f t="shared" si="5"/>
        <v>0</v>
      </c>
      <c r="AY30" s="7"/>
      <c r="AZ30" s="7"/>
      <c r="BA30">
        <f t="shared" si="6"/>
        <v>0</v>
      </c>
      <c r="BE30" s="16">
        <v>18</v>
      </c>
    </row>
    <row r="31" spans="2:57" ht="21.75" customHeight="1" x14ac:dyDescent="0.25">
      <c r="B31" s="34" t="str">
        <f t="shared" si="19"/>
        <v/>
      </c>
      <c r="C31" s="28" t="str">
        <f t="shared" si="16"/>
        <v/>
      </c>
      <c r="D31" s="34" t="str">
        <f t="shared" si="17"/>
        <v/>
      </c>
      <c r="E31" s="34" t="str">
        <f t="shared" si="7"/>
        <v/>
      </c>
      <c r="F31" s="34" t="str">
        <f>IF(D31="","",IF(D31=$N$10,$O$7,IF(E31="JUL",MROUND(ROUND(1.03*F30,0),100),IF(D31="TOTAL",SUM($F$17:F30),F30))))</f>
        <v/>
      </c>
      <c r="G31" s="34" t="str">
        <f>IF(D31="","",IF(D31="TOTAL",SUM($G$17:G30),(ROUND(F31*AJ31/100,0))))</f>
        <v/>
      </c>
      <c r="H31" s="34" t="str">
        <f>IF(D31="","",IF(D31="TOTAL",SUM($H$17:H30),(ROUND(F31*$V$5,0))))</f>
        <v/>
      </c>
      <c r="I31" s="75">
        <f t="shared" si="8"/>
        <v>0</v>
      </c>
      <c r="J31" s="75"/>
      <c r="K31" s="34" t="str">
        <f>IF(D31="","",IF(D31=$O$10,$O$8,IF(E31="JUL",MROUND(ROUND(1.03*K30,0),100),IF(D31="TOTAL",SUM($K$17:K30),K30))))</f>
        <v/>
      </c>
      <c r="L31" s="34" t="str">
        <f>IF(D31="","",IF(D31="TOTAL",SUM($L$17:L30),(ROUND(K31*AJ31/100,0))))</f>
        <v/>
      </c>
      <c r="M31" s="34" t="str">
        <f>IF(D31="","",IF(D31="TOTAL",SUM($M$17:M30),(ROUND(K31*$V$5,0))))</f>
        <v/>
      </c>
      <c r="N31" s="33">
        <f t="shared" si="9"/>
        <v>0</v>
      </c>
      <c r="O31" s="34" t="str">
        <f t="shared" si="1"/>
        <v/>
      </c>
      <c r="P31" s="34" t="str">
        <f t="shared" si="1"/>
        <v/>
      </c>
      <c r="Q31" s="34" t="str">
        <f t="shared" si="1"/>
        <v/>
      </c>
      <c r="R31" s="26"/>
      <c r="S31" s="33">
        <f t="shared" si="10"/>
        <v>0</v>
      </c>
      <c r="T31" s="27" t="str">
        <f>IF(D31="","",IF(D31="TOTAL",SUM($T$17:T30),IF($Y$3="YES",AX31,0)))</f>
        <v/>
      </c>
      <c r="U31" s="34" t="str">
        <f>IF(D31="","",IF(D31="TOTAL",SUM($U$17:U30),(ROUND(S31*AM31,0))))</f>
        <v/>
      </c>
      <c r="V31" s="26" t="str">
        <f>IF(D31="","",IF(D31=$U$6,$T$6,IF(D31="TOTAL",SUM($V$17:V30),V30)))</f>
        <v/>
      </c>
      <c r="W31" s="33" t="str">
        <f>IF(D31="","",IF(D31="TOTAL",SUM($W$17:W30),(SUM(AG32:AH32))))</f>
        <v/>
      </c>
      <c r="X31" s="33">
        <f t="shared" si="11"/>
        <v>0</v>
      </c>
      <c r="Y31" s="33">
        <f t="shared" si="12"/>
        <v>0</v>
      </c>
      <c r="Z31" s="31"/>
      <c r="AA31" s="31"/>
      <c r="AB31" s="35" t="str">
        <f t="shared" si="20"/>
        <v/>
      </c>
      <c r="AC31" s="35" t="str">
        <f t="shared" si="18"/>
        <v/>
      </c>
      <c r="AE31" s="7"/>
      <c r="AF31" s="7"/>
      <c r="AG31" s="7"/>
      <c r="AH31" s="7"/>
      <c r="AJ31" s="7" t="str">
        <f t="shared" si="13"/>
        <v/>
      </c>
      <c r="AK31" s="7"/>
      <c r="AL31" s="7" t="str">
        <f t="shared" si="14"/>
        <v/>
      </c>
      <c r="AM31" s="7" t="str">
        <f t="shared" si="15"/>
        <v/>
      </c>
      <c r="AN31" s="7" t="str">
        <f t="shared" si="2"/>
        <v/>
      </c>
      <c r="AO31" s="7" t="str">
        <f t="shared" si="3"/>
        <v/>
      </c>
      <c r="AP31" s="2">
        <v>39203</v>
      </c>
      <c r="AQ31" s="3" t="str">
        <f t="shared" si="0"/>
        <v>May-2007</v>
      </c>
      <c r="AR31" s="7">
        <v>6</v>
      </c>
      <c r="AS31" s="7"/>
      <c r="AU31" s="8">
        <f t="shared" si="4"/>
        <v>0.1</v>
      </c>
      <c r="AX31" s="7">
        <f t="shared" si="5"/>
        <v>0</v>
      </c>
      <c r="AY31" s="7"/>
      <c r="AZ31" s="7"/>
      <c r="BA31">
        <f t="shared" si="6"/>
        <v>0</v>
      </c>
      <c r="BE31" s="16">
        <v>19</v>
      </c>
    </row>
    <row r="32" spans="2:57" ht="21.75" customHeight="1" x14ac:dyDescent="0.25">
      <c r="B32" s="34" t="str">
        <f t="shared" si="19"/>
        <v/>
      </c>
      <c r="C32" s="28" t="str">
        <f t="shared" si="16"/>
        <v/>
      </c>
      <c r="D32" s="34" t="str">
        <f t="shared" si="17"/>
        <v/>
      </c>
      <c r="E32" s="34" t="str">
        <f t="shared" si="7"/>
        <v/>
      </c>
      <c r="F32" s="34" t="str">
        <f>IF(D32="","",IF(D32=$N$10,$O$7,IF(E32="JUL",MROUND(ROUND(1.03*F31,0),100),IF(D32="TOTAL",SUM($F$17:F31),F31))))</f>
        <v/>
      </c>
      <c r="G32" s="34" t="str">
        <f>IF(D32="","",IF(D32="TOTAL",SUM($G$17:G31),(ROUND(F32*AJ32/100,0))))</f>
        <v/>
      </c>
      <c r="H32" s="34" t="str">
        <f>IF(D32="","",IF(D32="TOTAL",SUM($H$17:H31),(ROUND(F32*$V$5,0))))</f>
        <v/>
      </c>
      <c r="I32" s="75">
        <f t="shared" si="8"/>
        <v>0</v>
      </c>
      <c r="J32" s="75"/>
      <c r="K32" s="34" t="str">
        <f>IF(D32="","",IF(D32=$O$10,$O$8,IF(E32="JUL",MROUND(ROUND(1.03*K31,0),100),IF(D32="TOTAL",SUM($K$17:K31),K31))))</f>
        <v/>
      </c>
      <c r="L32" s="34" t="str">
        <f>IF(D32="","",IF(D32="TOTAL",SUM($L$17:L31),(ROUND(K32*AJ32/100,0))))</f>
        <v/>
      </c>
      <c r="M32" s="34" t="str">
        <f>IF(D32="","",IF(D32="TOTAL",SUM($M$17:M31),(ROUND(K32*$V$5,0))))</f>
        <v/>
      </c>
      <c r="N32" s="33">
        <f t="shared" si="9"/>
        <v>0</v>
      </c>
      <c r="O32" s="34" t="str">
        <f t="shared" si="1"/>
        <v/>
      </c>
      <c r="P32" s="34" t="str">
        <f t="shared" si="1"/>
        <v/>
      </c>
      <c r="Q32" s="34" t="str">
        <f t="shared" si="1"/>
        <v/>
      </c>
      <c r="R32" s="26"/>
      <c r="S32" s="33">
        <f t="shared" si="10"/>
        <v>0</v>
      </c>
      <c r="T32" s="27" t="str">
        <f>IF(D32="","",IF(D32="TOTAL",SUM($T$17:T31),IF($Y$3="YES",AX32,0)))</f>
        <v/>
      </c>
      <c r="U32" s="34" t="str">
        <f>IF(D32="","",IF(D32="TOTAL",SUM($U$17:U31),(ROUND(S32*AM32,0))))</f>
        <v/>
      </c>
      <c r="V32" s="26" t="str">
        <f>IF(D32="","",IF(D32=$U$6,$T$6,IF(D32="TOTAL",SUM($V$17:V31),V31)))</f>
        <v/>
      </c>
      <c r="W32" s="33" t="str">
        <f>IF(D32="","",IF(D32="TOTAL",SUM($W$17:W31),(SUM(AG33:AH33))))</f>
        <v/>
      </c>
      <c r="X32" s="33">
        <f t="shared" si="11"/>
        <v>0</v>
      </c>
      <c r="Y32" s="33">
        <f t="shared" si="12"/>
        <v>0</v>
      </c>
      <c r="Z32" s="31"/>
      <c r="AA32" s="31"/>
      <c r="AB32" s="35" t="str">
        <f t="shared" si="20"/>
        <v/>
      </c>
      <c r="AC32" s="35" t="str">
        <f t="shared" si="18"/>
        <v/>
      </c>
      <c r="AE32" s="7"/>
      <c r="AF32" s="7"/>
      <c r="AG32" s="7"/>
      <c r="AH32" s="7"/>
      <c r="AJ32" s="7" t="str">
        <f t="shared" si="13"/>
        <v/>
      </c>
      <c r="AK32" s="7"/>
      <c r="AL32" s="7" t="str">
        <f t="shared" si="14"/>
        <v/>
      </c>
      <c r="AM32" s="7" t="str">
        <f t="shared" si="15"/>
        <v/>
      </c>
      <c r="AN32" s="7" t="str">
        <f t="shared" si="2"/>
        <v/>
      </c>
      <c r="AO32" s="7" t="str">
        <f t="shared" si="3"/>
        <v/>
      </c>
      <c r="AP32" s="2">
        <v>39234</v>
      </c>
      <c r="AQ32" s="3" t="str">
        <f t="shared" si="0"/>
        <v>Jun-2007</v>
      </c>
      <c r="AR32" s="7">
        <v>6</v>
      </c>
      <c r="AS32" s="7"/>
      <c r="AU32" s="8">
        <f t="shared" si="4"/>
        <v>0.1</v>
      </c>
      <c r="AX32" s="7">
        <f t="shared" si="5"/>
        <v>0</v>
      </c>
      <c r="AY32" s="7"/>
      <c r="AZ32" s="7"/>
      <c r="BA32">
        <f t="shared" si="6"/>
        <v>0</v>
      </c>
      <c r="BE32" s="16">
        <v>20</v>
      </c>
    </row>
    <row r="33" spans="2:57" ht="21.75" customHeight="1" x14ac:dyDescent="0.25">
      <c r="B33" s="34" t="str">
        <f t="shared" si="19"/>
        <v/>
      </c>
      <c r="C33" s="28" t="str">
        <f>IFERROR(IF(AB33="","",IF(DATE(YEAR(AB33),MONTH(AB33),DAY(AB33))=DATE(YEAR($N$9),MONTH($N$9)+1,DAY($N$9)),"TOTAL",IF(AB33&gt;$N$9,"",AB33))),"")</f>
        <v/>
      </c>
      <c r="D33" s="34" t="str">
        <f t="shared" si="17"/>
        <v/>
      </c>
      <c r="E33" s="34" t="str">
        <f t="shared" si="7"/>
        <v/>
      </c>
      <c r="F33" s="34" t="str">
        <f>IF(D33="","",IF(D33=$N$10,$O$7,IF(E33="JUL",MROUND(ROUND(1.03*F32,0),100),IF(D33="TOTAL",SUM($F$17:F32),F32))))</f>
        <v/>
      </c>
      <c r="G33" s="34" t="str">
        <f>IF(D33="","",IF(D33="TOTAL",SUM($G$17:G32),(ROUND(F33*AJ33/100,0))))</f>
        <v/>
      </c>
      <c r="H33" s="34" t="str">
        <f>IF(D33="","",IF(D33="TOTAL",SUM($H$17:H32),(ROUND(F33*$V$5,0))))</f>
        <v/>
      </c>
      <c r="I33" s="75">
        <f t="shared" si="8"/>
        <v>0</v>
      </c>
      <c r="J33" s="75"/>
      <c r="K33" s="34" t="str">
        <f>IF(D33="","",IF(D33=$O$10,$O$8,IF(E33="JUL",MROUND(ROUND(1.03*K32,0),100),IF(D33="TOTAL",SUM($K$17:K32),K32))))</f>
        <v/>
      </c>
      <c r="L33" s="34" t="str">
        <f>IF(D33="","",IF(D33="TOTAL",SUM($L$17:L32),(ROUND(K33*AJ33/100,0))))</f>
        <v/>
      </c>
      <c r="M33" s="34" t="str">
        <f>IF(D33="","",IF(D33="TOTAL",SUM($M$17:M32),(ROUND(K33*$V$5,0))))</f>
        <v/>
      </c>
      <c r="N33" s="33">
        <f t="shared" si="9"/>
        <v>0</v>
      </c>
      <c r="O33" s="34" t="str">
        <f t="shared" si="1"/>
        <v/>
      </c>
      <c r="P33" s="34" t="str">
        <f t="shared" si="1"/>
        <v/>
      </c>
      <c r="Q33" s="34" t="str">
        <f t="shared" si="1"/>
        <v/>
      </c>
      <c r="R33" s="26"/>
      <c r="S33" s="33">
        <f t="shared" si="10"/>
        <v>0</v>
      </c>
      <c r="T33" s="27" t="str">
        <f>IF(D33="","",IF(D33="TOTAL",SUM($T$17:T32),IF($Y$3="YES",AX33,0)))</f>
        <v/>
      </c>
      <c r="U33" s="34" t="str">
        <f>IF(D33="","",IF(D33="TOTAL",SUM($U$17:U32),(ROUND(S33*AM33,0))))</f>
        <v/>
      </c>
      <c r="V33" s="26" t="str">
        <f>IF(D33="","",IF(D33=$U$6,$T$6,IF(D33="TOTAL",SUM($V$17:V32),V32)))</f>
        <v/>
      </c>
      <c r="W33" s="33" t="str">
        <f>IF(D33="","",IF(D33="TOTAL",SUM($W$17:W32),(SUM(AG34:AH34))))</f>
        <v/>
      </c>
      <c r="X33" s="33">
        <f t="shared" si="11"/>
        <v>0</v>
      </c>
      <c r="Y33" s="33">
        <f t="shared" si="12"/>
        <v>0</v>
      </c>
      <c r="Z33" s="31"/>
      <c r="AA33" s="31"/>
      <c r="AB33" s="35" t="str">
        <f t="shared" si="20"/>
        <v/>
      </c>
      <c r="AC33" s="35" t="str">
        <f t="shared" si="18"/>
        <v/>
      </c>
      <c r="AE33" s="7"/>
      <c r="AF33" s="7"/>
      <c r="AG33" s="7"/>
      <c r="AH33" s="7"/>
      <c r="AJ33" s="7" t="str">
        <f t="shared" si="13"/>
        <v/>
      </c>
      <c r="AK33" s="7"/>
      <c r="AL33" s="7" t="str">
        <f t="shared" si="14"/>
        <v/>
      </c>
      <c r="AM33" s="7" t="str">
        <f t="shared" si="15"/>
        <v/>
      </c>
      <c r="AN33" s="7" t="str">
        <f t="shared" si="2"/>
        <v/>
      </c>
      <c r="AO33" s="7" t="str">
        <f t="shared" si="3"/>
        <v/>
      </c>
      <c r="AP33" s="2">
        <v>39264</v>
      </c>
      <c r="AQ33" s="3" t="str">
        <f t="shared" si="0"/>
        <v>Jul-2007</v>
      </c>
      <c r="AR33" s="7">
        <v>9</v>
      </c>
      <c r="AS33" s="7"/>
      <c r="AU33" s="8">
        <f t="shared" si="4"/>
        <v>0.1</v>
      </c>
      <c r="AX33" s="7">
        <f t="shared" si="5"/>
        <v>0</v>
      </c>
      <c r="AY33" s="7"/>
      <c r="AZ33" s="7"/>
      <c r="BA33">
        <f t="shared" si="6"/>
        <v>0</v>
      </c>
      <c r="BE33" s="16">
        <v>21</v>
      </c>
    </row>
    <row r="34" spans="2:57" ht="21.75" customHeight="1" x14ac:dyDescent="0.25">
      <c r="B34" s="34" t="str">
        <f t="shared" si="19"/>
        <v/>
      </c>
      <c r="C34" s="28" t="str">
        <f t="shared" si="16"/>
        <v/>
      </c>
      <c r="D34" s="34" t="str">
        <f t="shared" si="17"/>
        <v/>
      </c>
      <c r="E34" s="34" t="str">
        <f t="shared" si="7"/>
        <v/>
      </c>
      <c r="F34" s="34" t="str">
        <f>IF(D34="","",IF(D34=$N$10,$O$7,IF(E34="JUL",MROUND(ROUND(1.03*F33,0),100),IF(D34="TOTAL",SUM($F$17:F33),F33))))</f>
        <v/>
      </c>
      <c r="G34" s="34" t="str">
        <f>IF(D34="","",IF(D34="TOTAL",SUM($G$17:G33),(ROUND(F34*AJ34/100,0))))</f>
        <v/>
      </c>
      <c r="H34" s="34" t="str">
        <f>IF(D34="","",IF(D34="TOTAL",SUM($H$17:H33),(ROUND(F34*$V$5,0))))</f>
        <v/>
      </c>
      <c r="I34" s="75">
        <f t="shared" si="8"/>
        <v>0</v>
      </c>
      <c r="J34" s="75"/>
      <c r="K34" s="34" t="str">
        <f>IF(D34="","",IF(D34=$O$10,$O$8,IF(E34="JUL",MROUND(ROUND(1.03*K33,0),100),IF(D34="TOTAL",SUM($K$17:K33),K33))))</f>
        <v/>
      </c>
      <c r="L34" s="34" t="str">
        <f>IF(D34="","",IF(D34="TOTAL",SUM($L$17:L33),(ROUND(K34*AJ34/100,0))))</f>
        <v/>
      </c>
      <c r="M34" s="34" t="str">
        <f>IF(D34="","",IF(D34="TOTAL",SUM($M$17:M33),(ROUND(K34*$V$5,0))))</f>
        <v/>
      </c>
      <c r="N34" s="33">
        <f t="shared" si="9"/>
        <v>0</v>
      </c>
      <c r="O34" s="34" t="str">
        <f t="shared" si="1"/>
        <v/>
      </c>
      <c r="P34" s="34" t="str">
        <f t="shared" si="1"/>
        <v/>
      </c>
      <c r="Q34" s="34" t="str">
        <f t="shared" si="1"/>
        <v/>
      </c>
      <c r="R34" s="26"/>
      <c r="S34" s="33">
        <f t="shared" si="10"/>
        <v>0</v>
      </c>
      <c r="T34" s="27" t="str">
        <f>IF(D34="","",IF(D34="TOTAL",SUM($T$17:T33),IF($Y$3="YES",AX34,0)))</f>
        <v/>
      </c>
      <c r="U34" s="34" t="str">
        <f>IF(D34="","",IF(D34="TOTAL",SUM($U$17:U33),(ROUND(S34*AM34,0))))</f>
        <v/>
      </c>
      <c r="V34" s="26" t="str">
        <f>IF(D34="","",IF(D34=$U$6,$T$6,IF(D34="TOTAL",SUM($V$17:V33),V33)))</f>
        <v/>
      </c>
      <c r="W34" s="33" t="str">
        <f>IF(D34="","",IF(D34="TOTAL",SUM($W$17:W33),(SUM(AG35:AH35))))</f>
        <v/>
      </c>
      <c r="X34" s="33">
        <f t="shared" si="11"/>
        <v>0</v>
      </c>
      <c r="Y34" s="33">
        <f t="shared" si="12"/>
        <v>0</v>
      </c>
      <c r="Z34" s="31"/>
      <c r="AA34" s="31"/>
      <c r="AB34" s="35" t="str">
        <f t="shared" si="20"/>
        <v/>
      </c>
      <c r="AC34" s="35" t="str">
        <f t="shared" si="18"/>
        <v/>
      </c>
      <c r="AE34" s="7"/>
      <c r="AF34" s="7"/>
      <c r="AG34" s="7"/>
      <c r="AH34" s="7"/>
      <c r="AJ34" s="7" t="str">
        <f t="shared" si="13"/>
        <v/>
      </c>
      <c r="AK34" s="7"/>
      <c r="AL34" s="7" t="str">
        <f t="shared" si="14"/>
        <v/>
      </c>
      <c r="AM34" s="7" t="str">
        <f t="shared" si="15"/>
        <v/>
      </c>
      <c r="AN34" s="7" t="str">
        <f t="shared" si="2"/>
        <v/>
      </c>
      <c r="AO34" s="7" t="str">
        <f t="shared" si="3"/>
        <v/>
      </c>
      <c r="AP34" s="2">
        <v>39295</v>
      </c>
      <c r="AQ34" s="3" t="str">
        <f t="shared" si="0"/>
        <v>Aug-2007</v>
      </c>
      <c r="AR34" s="7">
        <v>9</v>
      </c>
      <c r="AS34" s="7"/>
      <c r="AU34" s="8">
        <f t="shared" si="4"/>
        <v>0.1</v>
      </c>
      <c r="AX34" s="7">
        <f t="shared" si="5"/>
        <v>0</v>
      </c>
      <c r="AY34" s="7"/>
      <c r="AZ34" s="7"/>
      <c r="BA34">
        <f t="shared" si="6"/>
        <v>0</v>
      </c>
      <c r="BE34" s="16">
        <v>22</v>
      </c>
    </row>
    <row r="35" spans="2:57" ht="21.75" customHeight="1" x14ac:dyDescent="0.25">
      <c r="B35" s="34" t="str">
        <f t="shared" si="19"/>
        <v/>
      </c>
      <c r="C35" s="28" t="str">
        <f t="shared" si="16"/>
        <v/>
      </c>
      <c r="D35" s="34" t="str">
        <f t="shared" si="17"/>
        <v/>
      </c>
      <c r="E35" s="34" t="str">
        <f t="shared" si="7"/>
        <v/>
      </c>
      <c r="F35" s="34" t="str">
        <f>IF(D35="","",IF(D35=$N$10,$O$7,IF(E35="JUL",MROUND(ROUND(1.03*F34,0),100),IF(D35="TOTAL",SUM($F$17:F34),F34))))</f>
        <v/>
      </c>
      <c r="G35" s="34" t="str">
        <f>IF(D35="","",IF(D35="TOTAL",SUM($G$17:G34),(ROUND(F35*AJ35/100,0))))</f>
        <v/>
      </c>
      <c r="H35" s="34" t="str">
        <f>IF(D35="","",IF(D35="TOTAL",SUM($H$17:H34),(ROUND(F35*$V$5,0))))</f>
        <v/>
      </c>
      <c r="I35" s="75">
        <f t="shared" si="8"/>
        <v>0</v>
      </c>
      <c r="J35" s="75"/>
      <c r="K35" s="34" t="str">
        <f>IF(D35="","",IF(D35=$O$10,$O$8,IF(E35="JUL",MROUND(ROUND(1.03*K34,0),100),IF(D35="TOTAL",SUM($K$17:K34),K34))))</f>
        <v/>
      </c>
      <c r="L35" s="34" t="str">
        <f>IF(D35="","",IF(D35="TOTAL",SUM($L$17:L34),(ROUND(K35*AJ35/100,0))))</f>
        <v/>
      </c>
      <c r="M35" s="34" t="str">
        <f>IF(D35="","",IF(D35="TOTAL",SUM($M$17:M34),(ROUND(K35*$V$5,0))))</f>
        <v/>
      </c>
      <c r="N35" s="33">
        <f t="shared" si="9"/>
        <v>0</v>
      </c>
      <c r="O35" s="34" t="str">
        <f t="shared" si="1"/>
        <v/>
      </c>
      <c r="P35" s="34" t="str">
        <f t="shared" si="1"/>
        <v/>
      </c>
      <c r="Q35" s="34" t="str">
        <f t="shared" si="1"/>
        <v/>
      </c>
      <c r="R35" s="26"/>
      <c r="S35" s="33">
        <f t="shared" si="10"/>
        <v>0</v>
      </c>
      <c r="T35" s="27" t="str">
        <f>IF(D35="","",IF(D35="TOTAL",SUM($T$17:T34),IF($Y$3="YES",AX35,0)))</f>
        <v/>
      </c>
      <c r="U35" s="34" t="str">
        <f>IF(D35="","",IF(D35="TOTAL",SUM($U$17:U34),(ROUND(S35*AM35,0))))</f>
        <v/>
      </c>
      <c r="V35" s="26" t="str">
        <f>IF(D35="","",IF(D35=$U$6,$T$6,IF(D35="TOTAL",SUM($V$17:V34),V34)))</f>
        <v/>
      </c>
      <c r="W35" s="33" t="str">
        <f>IF(D35="","",IF(D35="TOTAL",SUM($W$17:W34),(SUM(AG36:AH36))))</f>
        <v/>
      </c>
      <c r="X35" s="33">
        <f t="shared" si="11"/>
        <v>0</v>
      </c>
      <c r="Y35" s="33">
        <f t="shared" si="12"/>
        <v>0</v>
      </c>
      <c r="Z35" s="31"/>
      <c r="AA35" s="31"/>
      <c r="AB35" s="35" t="str">
        <f t="shared" si="20"/>
        <v/>
      </c>
      <c r="AC35" s="35" t="str">
        <f t="shared" si="18"/>
        <v/>
      </c>
      <c r="AE35" s="7"/>
      <c r="AF35" s="7"/>
      <c r="AG35" s="7"/>
      <c r="AH35" s="7"/>
      <c r="AJ35" s="7" t="str">
        <f t="shared" si="13"/>
        <v/>
      </c>
      <c r="AK35" s="7"/>
      <c r="AL35" s="7" t="str">
        <f t="shared" si="14"/>
        <v/>
      </c>
      <c r="AM35" s="7" t="str">
        <f t="shared" si="15"/>
        <v/>
      </c>
      <c r="AN35" s="7" t="str">
        <f t="shared" si="2"/>
        <v/>
      </c>
      <c r="AO35" s="7" t="str">
        <f t="shared" si="3"/>
        <v/>
      </c>
      <c r="AP35" s="2">
        <v>39326</v>
      </c>
      <c r="AQ35" s="3" t="str">
        <f t="shared" si="0"/>
        <v>Sep-2007</v>
      </c>
      <c r="AR35" s="7">
        <v>9</v>
      </c>
      <c r="AS35" s="7"/>
      <c r="AU35" s="8">
        <f t="shared" si="4"/>
        <v>0.1</v>
      </c>
      <c r="AX35" s="7">
        <f t="shared" si="5"/>
        <v>0</v>
      </c>
      <c r="AY35" s="7"/>
      <c r="AZ35" s="7"/>
      <c r="BA35">
        <f t="shared" si="6"/>
        <v>0</v>
      </c>
      <c r="BE35" s="16">
        <v>23</v>
      </c>
    </row>
    <row r="36" spans="2:57" ht="21.75" customHeight="1" x14ac:dyDescent="0.25">
      <c r="B36" s="34" t="str">
        <f t="shared" si="19"/>
        <v/>
      </c>
      <c r="C36" s="28" t="str">
        <f t="shared" si="16"/>
        <v/>
      </c>
      <c r="D36" s="34" t="str">
        <f t="shared" si="17"/>
        <v/>
      </c>
      <c r="E36" s="34" t="str">
        <f t="shared" si="7"/>
        <v/>
      </c>
      <c r="F36" s="34" t="str">
        <f>IF(D36="","",IF(D36=$N$10,$O$7,IF(E36="JUL",MROUND(ROUND(1.03*F35,0),100),IF(D36="TOTAL",SUM($F$17:F35),F35))))</f>
        <v/>
      </c>
      <c r="G36" s="34" t="str">
        <f>IF(D36="","",IF(D36="TOTAL",SUM($G$17:G35),(ROUND(F36*AJ36/100,0))))</f>
        <v/>
      </c>
      <c r="H36" s="34" t="str">
        <f>IF(D36="","",IF(D36="TOTAL",SUM($H$17:H35),(ROUND(F36*$V$5,0))))</f>
        <v/>
      </c>
      <c r="I36" s="75">
        <f t="shared" si="8"/>
        <v>0</v>
      </c>
      <c r="J36" s="75"/>
      <c r="K36" s="34" t="str">
        <f>IF(D36="","",IF(D36=$O$10,$O$8,IF(E36="JUL",MROUND(ROUND(1.03*K35,0),100),IF(D36="TOTAL",SUM($K$17:K35),K35))))</f>
        <v/>
      </c>
      <c r="L36" s="34" t="str">
        <f>IF(D36="","",IF(D36="TOTAL",SUM($L$17:L35),(ROUND(K36*AJ36/100,0))))</f>
        <v/>
      </c>
      <c r="M36" s="34" t="str">
        <f>IF(D36="","",IF(D36="TOTAL",SUM($M$17:M35),(ROUND(K36*$V$5,0))))</f>
        <v/>
      </c>
      <c r="N36" s="33">
        <f t="shared" si="9"/>
        <v>0</v>
      </c>
      <c r="O36" s="34" t="str">
        <f t="shared" si="1"/>
        <v/>
      </c>
      <c r="P36" s="34" t="str">
        <f t="shared" si="1"/>
        <v/>
      </c>
      <c r="Q36" s="34" t="str">
        <f t="shared" si="1"/>
        <v/>
      </c>
      <c r="R36" s="26"/>
      <c r="S36" s="33">
        <f t="shared" si="10"/>
        <v>0</v>
      </c>
      <c r="T36" s="27" t="str">
        <f>IF(D36="","",IF(D36="TOTAL",SUM($T$17:T35),IF($Y$3="YES",AX36,0)))</f>
        <v/>
      </c>
      <c r="U36" s="34" t="str">
        <f>IF(D36="","",IF(D36="TOTAL",SUM($U$17:U35),(ROUND(S36*AM36,0))))</f>
        <v/>
      </c>
      <c r="V36" s="26" t="str">
        <f>IF(D36="","",IF(D36=$U$6,$T$6,IF(D36="TOTAL",SUM($V$17:V35),V35)))</f>
        <v/>
      </c>
      <c r="W36" s="33" t="str">
        <f>IF(D36="","",IF(D36="TOTAL",SUM($W$17:W35),(SUM(AG37:AH37))))</f>
        <v/>
      </c>
      <c r="X36" s="33">
        <f t="shared" si="11"/>
        <v>0</v>
      </c>
      <c r="Y36" s="33">
        <f t="shared" si="12"/>
        <v>0</v>
      </c>
      <c r="Z36" s="31"/>
      <c r="AA36" s="31"/>
      <c r="AB36" s="35" t="str">
        <f t="shared" si="20"/>
        <v/>
      </c>
      <c r="AC36" s="35" t="str">
        <f t="shared" si="18"/>
        <v/>
      </c>
      <c r="AE36" s="7"/>
      <c r="AF36" s="7"/>
      <c r="AG36" s="7"/>
      <c r="AH36" s="7"/>
      <c r="AJ36" s="7" t="str">
        <f t="shared" si="13"/>
        <v/>
      </c>
      <c r="AK36" s="7"/>
      <c r="AL36" s="7" t="str">
        <f t="shared" si="14"/>
        <v/>
      </c>
      <c r="AM36" s="7" t="str">
        <f t="shared" si="15"/>
        <v/>
      </c>
      <c r="AN36" s="7" t="str">
        <f t="shared" si="2"/>
        <v/>
      </c>
      <c r="AO36" s="7" t="str">
        <f t="shared" si="3"/>
        <v/>
      </c>
      <c r="AP36" s="2">
        <v>39356</v>
      </c>
      <c r="AQ36" s="3" t="str">
        <f t="shared" si="0"/>
        <v>Oct-2007</v>
      </c>
      <c r="AR36" s="7">
        <v>9</v>
      </c>
      <c r="AS36" s="7"/>
      <c r="AU36" s="8">
        <f t="shared" si="4"/>
        <v>0.1</v>
      </c>
      <c r="AX36" s="7">
        <f t="shared" si="5"/>
        <v>0</v>
      </c>
      <c r="AY36" s="7"/>
      <c r="AZ36" s="7"/>
      <c r="BA36">
        <f t="shared" si="6"/>
        <v>0</v>
      </c>
      <c r="BE36" s="16">
        <v>24</v>
      </c>
    </row>
    <row r="37" spans="2:57" ht="21.75" customHeight="1" x14ac:dyDescent="0.25">
      <c r="B37" s="34" t="str">
        <f t="shared" si="19"/>
        <v/>
      </c>
      <c r="C37" s="28" t="str">
        <f t="shared" si="16"/>
        <v/>
      </c>
      <c r="D37" s="34" t="str">
        <f t="shared" si="17"/>
        <v/>
      </c>
      <c r="E37" s="34" t="str">
        <f t="shared" si="7"/>
        <v/>
      </c>
      <c r="F37" s="34" t="str">
        <f>IF(D37="","",IF(D37=$N$10,$O$7,IF(E37="JUL",MROUND(ROUND(1.03*F36,0),100),IF(D37="TOTAL",SUM($F$17:F36),F36))))</f>
        <v/>
      </c>
      <c r="G37" s="34" t="str">
        <f>IF(D37="","",IF(D37="TOTAL",SUM($G$17:G36),(ROUND(F37*AJ37/100,0))))</f>
        <v/>
      </c>
      <c r="H37" s="34" t="str">
        <f>IF(D37="","",IF(D37="TOTAL",SUM($H$17:H36),(ROUND(F37*$V$5,0))))</f>
        <v/>
      </c>
      <c r="I37" s="75">
        <f t="shared" si="8"/>
        <v>0</v>
      </c>
      <c r="J37" s="75"/>
      <c r="K37" s="34" t="str">
        <f>IF(D37="","",IF(D37=$O$10,$O$8,IF(E37="JUL",MROUND(ROUND(1.03*K36,0),100),IF(D37="TOTAL",SUM($K$17:K36),K36))))</f>
        <v/>
      </c>
      <c r="L37" s="34" t="str">
        <f>IF(D37="","",IF(D37="TOTAL",SUM($L$17:L36),(ROUND(K37*AJ37/100,0))))</f>
        <v/>
      </c>
      <c r="M37" s="34" t="str">
        <f>IF(D37="","",IF(D37="TOTAL",SUM($M$17:M36),(ROUND(K37*$V$5,0))))</f>
        <v/>
      </c>
      <c r="N37" s="33">
        <f t="shared" si="9"/>
        <v>0</v>
      </c>
      <c r="O37" s="34" t="str">
        <f t="shared" si="1"/>
        <v/>
      </c>
      <c r="P37" s="34" t="str">
        <f t="shared" si="1"/>
        <v/>
      </c>
      <c r="Q37" s="34" t="str">
        <f t="shared" si="1"/>
        <v/>
      </c>
      <c r="R37" s="26"/>
      <c r="S37" s="33">
        <f t="shared" si="10"/>
        <v>0</v>
      </c>
      <c r="T37" s="27" t="str">
        <f>IF(D37="","",IF(D37="TOTAL",SUM($T$17:T36),IF($Y$3="YES",AX37,0)))</f>
        <v/>
      </c>
      <c r="U37" s="34" t="str">
        <f>IF(D37="","",IF(D37="TOTAL",SUM($U$17:U36),(ROUND(S37*AM37,0))))</f>
        <v/>
      </c>
      <c r="V37" s="26" t="str">
        <f>IF(D37="","",IF(D37=$U$6,$T$6,IF(D37="TOTAL",SUM($V$17:V36),V36)))</f>
        <v/>
      </c>
      <c r="W37" s="33" t="str">
        <f>IF(D37="","",IF(D37="TOTAL",SUM($W$17:W36),(SUM(AG38:AH38))))</f>
        <v/>
      </c>
      <c r="X37" s="33">
        <f t="shared" si="11"/>
        <v>0</v>
      </c>
      <c r="Y37" s="33">
        <f t="shared" si="12"/>
        <v>0</v>
      </c>
      <c r="Z37" s="31"/>
      <c r="AA37" s="31"/>
      <c r="AB37" s="35" t="str">
        <f t="shared" si="20"/>
        <v/>
      </c>
      <c r="AC37" s="35" t="str">
        <f t="shared" si="18"/>
        <v/>
      </c>
      <c r="AE37" s="7"/>
      <c r="AF37" s="7"/>
      <c r="AG37" s="7"/>
      <c r="AH37" s="7"/>
      <c r="AJ37" s="7" t="str">
        <f t="shared" si="13"/>
        <v/>
      </c>
      <c r="AK37" s="7"/>
      <c r="AL37" s="7" t="str">
        <f t="shared" si="14"/>
        <v/>
      </c>
      <c r="AM37" s="7" t="str">
        <f t="shared" si="15"/>
        <v/>
      </c>
      <c r="AN37" s="7" t="str">
        <f t="shared" si="2"/>
        <v/>
      </c>
      <c r="AO37" s="7" t="str">
        <f t="shared" si="3"/>
        <v/>
      </c>
      <c r="AP37" s="2">
        <v>39387</v>
      </c>
      <c r="AQ37" s="3" t="str">
        <f t="shared" si="0"/>
        <v>Nov-2007</v>
      </c>
      <c r="AR37" s="7">
        <v>9</v>
      </c>
      <c r="AS37" s="7"/>
      <c r="AU37" s="8">
        <f t="shared" si="4"/>
        <v>0.1</v>
      </c>
      <c r="AX37" s="7">
        <f t="shared" si="5"/>
        <v>0</v>
      </c>
      <c r="AY37" s="7"/>
      <c r="AZ37" s="7"/>
      <c r="BA37">
        <f t="shared" si="6"/>
        <v>0</v>
      </c>
      <c r="BE37" s="16">
        <v>25</v>
      </c>
    </row>
    <row r="38" spans="2:57" ht="21.75" customHeight="1" x14ac:dyDescent="0.25">
      <c r="B38" s="34" t="str">
        <f t="shared" si="19"/>
        <v/>
      </c>
      <c r="C38" s="28" t="str">
        <f t="shared" si="16"/>
        <v/>
      </c>
      <c r="D38" s="34" t="str">
        <f t="shared" si="17"/>
        <v/>
      </c>
      <c r="E38" s="34" t="str">
        <f t="shared" si="7"/>
        <v/>
      </c>
      <c r="F38" s="34" t="str">
        <f>IF(D38="","",IF(D38=$N$10,$O$7,IF(E38="JUL",MROUND(ROUND(1.03*F37,0),100),IF(D38="TOTAL",SUM($F$17:F37),F37))))</f>
        <v/>
      </c>
      <c r="G38" s="34" t="str">
        <f>IF(D38="","",IF(D38="TOTAL",SUM($G$17:G37),(ROUND(F38*AJ38/100,0))))</f>
        <v/>
      </c>
      <c r="H38" s="34" t="str">
        <f>IF(D38="","",IF(D38="TOTAL",SUM($H$17:H37),(ROUND(F38*$V$5,0))))</f>
        <v/>
      </c>
      <c r="I38" s="75">
        <f t="shared" si="8"/>
        <v>0</v>
      </c>
      <c r="J38" s="75"/>
      <c r="K38" s="34" t="str">
        <f>IF(D38="","",IF(D38=$O$10,$O$8,IF(E38="JUL",MROUND(ROUND(1.03*K37,0),100),IF(D38="TOTAL",SUM($K$17:K37),K37))))</f>
        <v/>
      </c>
      <c r="L38" s="34" t="str">
        <f>IF(D38="","",IF(D38="TOTAL",SUM($L$17:L37),(ROUND(K38*AJ38/100,0))))</f>
        <v/>
      </c>
      <c r="M38" s="34" t="str">
        <f>IF(D38="","",IF(D38="TOTAL",SUM($M$17:M37),(ROUND(K38*$V$5,0))))</f>
        <v/>
      </c>
      <c r="N38" s="33">
        <f t="shared" si="9"/>
        <v>0</v>
      </c>
      <c r="O38" s="34" t="str">
        <f t="shared" si="1"/>
        <v/>
      </c>
      <c r="P38" s="34" t="str">
        <f t="shared" si="1"/>
        <v/>
      </c>
      <c r="Q38" s="34" t="str">
        <f t="shared" si="1"/>
        <v/>
      </c>
      <c r="R38" s="26"/>
      <c r="S38" s="33">
        <f t="shared" si="10"/>
        <v>0</v>
      </c>
      <c r="T38" s="27" t="str">
        <f>IF(D38="","",IF(D38="TOTAL",SUM($T$17:T37),IF($Y$3="YES",AX38,0)))</f>
        <v/>
      </c>
      <c r="U38" s="34" t="str">
        <f>IF(D38="","",IF(D38="TOTAL",SUM($U$17:U37),(ROUND(S38*AM38,0))))</f>
        <v/>
      </c>
      <c r="V38" s="26" t="str">
        <f>IF(D38="","",IF(D38=$U$6,$T$6,IF(D38="TOTAL",SUM($V$17:V37),V37)))</f>
        <v/>
      </c>
      <c r="W38" s="33" t="str">
        <f>IF(D38="","",IF(D38="TOTAL",SUM($W$17:W37),(SUM(AG39:AH39))))</f>
        <v/>
      </c>
      <c r="X38" s="33">
        <f t="shared" si="11"/>
        <v>0</v>
      </c>
      <c r="Y38" s="33">
        <f t="shared" si="12"/>
        <v>0</v>
      </c>
      <c r="Z38" s="31"/>
      <c r="AA38" s="31"/>
      <c r="AB38" s="35" t="str">
        <f t="shared" si="20"/>
        <v/>
      </c>
      <c r="AC38" s="35" t="str">
        <f t="shared" si="18"/>
        <v/>
      </c>
      <c r="AE38" s="7"/>
      <c r="AF38" s="7"/>
      <c r="AG38" s="7"/>
      <c r="AH38" s="7"/>
      <c r="AJ38" s="7" t="str">
        <f t="shared" si="13"/>
        <v/>
      </c>
      <c r="AK38" s="7"/>
      <c r="AL38" s="7" t="str">
        <f t="shared" si="14"/>
        <v/>
      </c>
      <c r="AM38" s="7" t="str">
        <f t="shared" si="15"/>
        <v/>
      </c>
      <c r="AN38" s="7" t="str">
        <f t="shared" si="2"/>
        <v/>
      </c>
      <c r="AO38" s="7" t="str">
        <f t="shared" si="3"/>
        <v/>
      </c>
      <c r="AP38" s="2">
        <v>39417</v>
      </c>
      <c r="AQ38" s="3" t="str">
        <f t="shared" si="0"/>
        <v>Dec-2007</v>
      </c>
      <c r="AR38" s="7">
        <v>9</v>
      </c>
      <c r="AS38" s="7"/>
      <c r="AU38" s="8">
        <f t="shared" si="4"/>
        <v>0.1</v>
      </c>
      <c r="AX38" s="7">
        <f t="shared" si="5"/>
        <v>0</v>
      </c>
      <c r="AY38" s="7"/>
      <c r="AZ38" s="7"/>
      <c r="BA38">
        <f t="shared" si="6"/>
        <v>0</v>
      </c>
      <c r="BE38" s="16">
        <v>26</v>
      </c>
    </row>
    <row r="39" spans="2:57" ht="21.75" customHeight="1" x14ac:dyDescent="0.25">
      <c r="B39" s="34" t="str">
        <f t="shared" si="19"/>
        <v/>
      </c>
      <c r="C39" s="28" t="str">
        <f t="shared" si="16"/>
        <v/>
      </c>
      <c r="D39" s="34" t="str">
        <f t="shared" si="17"/>
        <v/>
      </c>
      <c r="E39" s="34" t="str">
        <f t="shared" si="7"/>
        <v/>
      </c>
      <c r="F39" s="34" t="str">
        <f>IF(D39="","",IF(D39=$N$10,$O$7,IF(E39="JUL",MROUND(ROUND(1.03*F38,0),100),IF(D39="TOTAL",SUM($F$17:F38),F38))))</f>
        <v/>
      </c>
      <c r="G39" s="34" t="str">
        <f>IF(D39="","",IF(D39="TOTAL",SUM($G$17:G38),(ROUND(F39*AJ39/100,0))))</f>
        <v/>
      </c>
      <c r="H39" s="34" t="str">
        <f>IF(D39="","",IF(D39="TOTAL",SUM($H$17:H38),(ROUND(F39*$V$5,0))))</f>
        <v/>
      </c>
      <c r="I39" s="75">
        <f t="shared" si="8"/>
        <v>0</v>
      </c>
      <c r="J39" s="75"/>
      <c r="K39" s="34" t="str">
        <f>IF(D39="","",IF(D39=$O$10,$O$8,IF(E39="JUL",MROUND(ROUND(1.03*K38,0),100),IF(D39="TOTAL",SUM($K$17:K38),K38))))</f>
        <v/>
      </c>
      <c r="L39" s="34" t="str">
        <f>IF(D39="","",IF(D39="TOTAL",SUM($L$17:L38),(ROUND(K39*AJ39/100,0))))</f>
        <v/>
      </c>
      <c r="M39" s="34" t="str">
        <f>IF(D39="","",IF(D39="TOTAL",SUM($M$17:M38),(ROUND(K39*$V$5,0))))</f>
        <v/>
      </c>
      <c r="N39" s="33">
        <f t="shared" si="9"/>
        <v>0</v>
      </c>
      <c r="O39" s="34" t="str">
        <f t="shared" si="1"/>
        <v/>
      </c>
      <c r="P39" s="34" t="str">
        <f t="shared" si="1"/>
        <v/>
      </c>
      <c r="Q39" s="34" t="str">
        <f t="shared" si="1"/>
        <v/>
      </c>
      <c r="R39" s="26"/>
      <c r="S39" s="33">
        <f t="shared" si="10"/>
        <v>0</v>
      </c>
      <c r="T39" s="27" t="str">
        <f>IF(D39="","",IF(D39="TOTAL",SUM($T$17:T38),IF($Y$3="YES",AX39,0)))</f>
        <v/>
      </c>
      <c r="U39" s="34" t="str">
        <f>IF(D39="","",IF(D39="TOTAL",SUM($U$17:U38),(ROUND(S39*AM39,0))))</f>
        <v/>
      </c>
      <c r="V39" s="26" t="str">
        <f>IF(D39="","",IF(D39=$U$6,$T$6,IF(D39="TOTAL",SUM($V$17:V38),V38)))</f>
        <v/>
      </c>
      <c r="W39" s="33" t="str">
        <f>IF(D39="","",IF(D39="TOTAL",SUM($W$17:W38),(SUM(AG40:AH40))))</f>
        <v/>
      </c>
      <c r="X39" s="33">
        <f t="shared" si="11"/>
        <v>0</v>
      </c>
      <c r="Y39" s="33">
        <f t="shared" si="12"/>
        <v>0</v>
      </c>
      <c r="Z39" s="31"/>
      <c r="AA39" s="31"/>
      <c r="AB39" s="35" t="str">
        <f t="shared" si="20"/>
        <v/>
      </c>
      <c r="AC39" s="35" t="str">
        <f t="shared" si="18"/>
        <v/>
      </c>
      <c r="AE39" s="7"/>
      <c r="AF39" s="7"/>
      <c r="AG39" s="7"/>
      <c r="AH39" s="7"/>
      <c r="AJ39" s="7" t="str">
        <f t="shared" si="13"/>
        <v/>
      </c>
      <c r="AK39" s="7"/>
      <c r="AL39" s="7" t="str">
        <f t="shared" si="14"/>
        <v/>
      </c>
      <c r="AM39" s="7" t="str">
        <f t="shared" si="15"/>
        <v/>
      </c>
      <c r="AN39" s="7" t="str">
        <f t="shared" si="2"/>
        <v/>
      </c>
      <c r="AO39" s="7" t="str">
        <f t="shared" si="3"/>
        <v/>
      </c>
      <c r="AP39" s="2">
        <v>39448</v>
      </c>
      <c r="AQ39" s="3" t="str">
        <f t="shared" si="0"/>
        <v>Jan-2008</v>
      </c>
      <c r="AR39" s="7">
        <v>12</v>
      </c>
      <c r="AS39" s="7"/>
      <c r="AU39" s="8">
        <f t="shared" si="4"/>
        <v>0.1</v>
      </c>
      <c r="AX39" s="7">
        <f t="shared" si="5"/>
        <v>0</v>
      </c>
      <c r="BA39">
        <f t="shared" si="6"/>
        <v>0</v>
      </c>
      <c r="BE39" s="16">
        <v>27</v>
      </c>
    </row>
    <row r="40" spans="2:57" ht="21.75" customHeight="1" x14ac:dyDescent="0.25">
      <c r="B40" s="34" t="str">
        <f t="shared" si="19"/>
        <v/>
      </c>
      <c r="C40" s="28" t="str">
        <f t="shared" si="16"/>
        <v/>
      </c>
      <c r="D40" s="34" t="str">
        <f t="shared" si="17"/>
        <v/>
      </c>
      <c r="E40" s="34" t="str">
        <f t="shared" si="7"/>
        <v/>
      </c>
      <c r="F40" s="34" t="str">
        <f>IF(D40="","",IF(D40=$N$10,$O$7,IF(E40="JUL",MROUND(ROUND(1.03*F39,0),100),IF(D40="TOTAL",SUM($F$17:F39),F39))))</f>
        <v/>
      </c>
      <c r="G40" s="34" t="str">
        <f>IF(D40="","",IF(D40="TOTAL",SUM($G$17:G39),(ROUND(F40*AJ40/100,0))))</f>
        <v/>
      </c>
      <c r="H40" s="34" t="str">
        <f>IF(D40="","",IF(D40="TOTAL",SUM($H$17:H39),(ROUND(F40*$V$5,0))))</f>
        <v/>
      </c>
      <c r="I40" s="75">
        <f t="shared" si="8"/>
        <v>0</v>
      </c>
      <c r="J40" s="75"/>
      <c r="K40" s="34" t="str">
        <f>IF(D40="","",IF(D40=$O$10,$O$8,IF(E40="JUL",MROUND(ROUND(1.03*K39,0),100),IF(D40="TOTAL",SUM($K$17:K39),K39))))</f>
        <v/>
      </c>
      <c r="L40" s="34" t="str">
        <f>IF(D40="","",IF(D40="TOTAL",SUM($L$17:L39),(ROUND(K40*AJ40/100,0))))</f>
        <v/>
      </c>
      <c r="M40" s="34" t="str">
        <f>IF(D40="","",IF(D40="TOTAL",SUM($M$17:M39),(ROUND(K40*$V$5,0))))</f>
        <v/>
      </c>
      <c r="N40" s="33">
        <f t="shared" si="9"/>
        <v>0</v>
      </c>
      <c r="O40" s="34" t="str">
        <f t="shared" si="1"/>
        <v/>
      </c>
      <c r="P40" s="34" t="str">
        <f t="shared" si="1"/>
        <v/>
      </c>
      <c r="Q40" s="34" t="str">
        <f t="shared" si="1"/>
        <v/>
      </c>
      <c r="R40" s="26"/>
      <c r="S40" s="33">
        <f t="shared" si="10"/>
        <v>0</v>
      </c>
      <c r="T40" s="27" t="str">
        <f>IF(D40="","",IF(D40="TOTAL",SUM($T$17:T39),IF($Y$3="YES",AX40,0)))</f>
        <v/>
      </c>
      <c r="U40" s="34" t="str">
        <f>IF(D40="","",IF(D40="TOTAL",SUM($U$17:U39),(ROUND(S40*AM40,0))))</f>
        <v/>
      </c>
      <c r="V40" s="26" t="str">
        <f>IF(D40="","",IF(D40=$U$6,$T$6,IF(D40="TOTAL",SUM($V$17:V39),V39)))</f>
        <v/>
      </c>
      <c r="W40" s="33" t="str">
        <f>IF(D40="","",IF(D40="TOTAL",SUM($W$17:W39),(SUM(AG41:AH41))))</f>
        <v/>
      </c>
      <c r="X40" s="33">
        <f t="shared" si="11"/>
        <v>0</v>
      </c>
      <c r="Y40" s="33">
        <f t="shared" si="12"/>
        <v>0</v>
      </c>
      <c r="Z40" s="31"/>
      <c r="AA40" s="31"/>
      <c r="AB40" s="35" t="str">
        <f t="shared" si="20"/>
        <v/>
      </c>
      <c r="AC40" s="35" t="str">
        <f t="shared" si="18"/>
        <v/>
      </c>
      <c r="AE40" s="7"/>
      <c r="AF40" s="7"/>
      <c r="AG40" s="7"/>
      <c r="AH40" s="7"/>
      <c r="AJ40" s="7" t="str">
        <f t="shared" si="13"/>
        <v/>
      </c>
      <c r="AK40" s="7"/>
      <c r="AL40" s="7" t="str">
        <f t="shared" si="14"/>
        <v/>
      </c>
      <c r="AM40" s="7" t="str">
        <f t="shared" si="15"/>
        <v/>
      </c>
      <c r="AN40" s="7" t="str">
        <f t="shared" si="2"/>
        <v/>
      </c>
      <c r="AO40" s="7" t="str">
        <f t="shared" si="3"/>
        <v/>
      </c>
      <c r="AP40" s="2">
        <v>39479</v>
      </c>
      <c r="AQ40" s="3" t="str">
        <f t="shared" si="0"/>
        <v>Feb-2008</v>
      </c>
      <c r="AR40" s="7">
        <v>12</v>
      </c>
      <c r="AS40" s="7"/>
      <c r="AU40" s="8">
        <f t="shared" si="4"/>
        <v>0.1</v>
      </c>
      <c r="AX40" s="7">
        <f t="shared" si="5"/>
        <v>0</v>
      </c>
      <c r="BA40">
        <f t="shared" si="6"/>
        <v>0</v>
      </c>
      <c r="BE40" s="16">
        <v>28</v>
      </c>
    </row>
    <row r="41" spans="2:57" ht="21.75" customHeight="1" x14ac:dyDescent="0.25">
      <c r="B41" s="34" t="str">
        <f t="shared" si="19"/>
        <v/>
      </c>
      <c r="C41" s="28" t="str">
        <f t="shared" si="16"/>
        <v/>
      </c>
      <c r="D41" s="34" t="str">
        <f t="shared" si="17"/>
        <v/>
      </c>
      <c r="E41" s="34" t="str">
        <f t="shared" si="7"/>
        <v/>
      </c>
      <c r="F41" s="34" t="str">
        <f>IF(D41="","",IF(D41=$N$10,$O$7,IF(E41="JUL",MROUND(ROUND(1.03*F40,0),100),IF(D41="TOTAL",SUM($F$17:F40),F40))))</f>
        <v/>
      </c>
      <c r="G41" s="34" t="str">
        <f>IF(D41="","",IF(D41="TOTAL",SUM($G$17:G40),(ROUND(F41*AJ41/100,0))))</f>
        <v/>
      </c>
      <c r="H41" s="34" t="str">
        <f>IF(D41="","",IF(D41="TOTAL",SUM($H$17:H40),(ROUND(F41*$V$5,0))))</f>
        <v/>
      </c>
      <c r="I41" s="75">
        <f t="shared" si="8"/>
        <v>0</v>
      </c>
      <c r="J41" s="75"/>
      <c r="K41" s="34" t="str">
        <f>IF(D41="","",IF(D41=$O$10,$O$8,IF(E41="JUL",MROUND(ROUND(1.03*K40,0),100),IF(D41="TOTAL",SUM($K$17:K40),K40))))</f>
        <v/>
      </c>
      <c r="L41" s="34" t="str">
        <f>IF(D41="","",IF(D41="TOTAL",SUM($L$17:L40),(ROUND(K41*AJ41/100,0))))</f>
        <v/>
      </c>
      <c r="M41" s="34" t="str">
        <f>IF(D41="","",IF(D41="TOTAL",SUM($M$17:M40),(ROUND(K41*$V$5,0))))</f>
        <v/>
      </c>
      <c r="N41" s="33">
        <f t="shared" si="9"/>
        <v>0</v>
      </c>
      <c r="O41" s="34" t="str">
        <f t="shared" si="1"/>
        <v/>
      </c>
      <c r="P41" s="34" t="str">
        <f t="shared" si="1"/>
        <v/>
      </c>
      <c r="Q41" s="34" t="str">
        <f t="shared" si="1"/>
        <v/>
      </c>
      <c r="R41" s="26"/>
      <c r="S41" s="33">
        <f t="shared" si="10"/>
        <v>0</v>
      </c>
      <c r="T41" s="27" t="str">
        <f>IF(D41="","",IF(D41="TOTAL",SUM($T$17:T40),IF($Y$3="YES",AX41,0)))</f>
        <v/>
      </c>
      <c r="U41" s="34" t="str">
        <f>IF(D41="","",IF(D41="TOTAL",SUM($U$17:U40),(ROUND(S41*AM41,0))))</f>
        <v/>
      </c>
      <c r="V41" s="26" t="str">
        <f>IF(D41="","",IF(D41=$U$6,$T$6,IF(D41="TOTAL",SUM($V$17:V40),V40)))</f>
        <v/>
      </c>
      <c r="W41" s="33" t="str">
        <f>IF(D41="","",IF(D41="TOTAL",SUM($W$17:W40),(SUM(AG42:AH42))))</f>
        <v/>
      </c>
      <c r="X41" s="33">
        <f t="shared" si="11"/>
        <v>0</v>
      </c>
      <c r="Y41" s="33">
        <f t="shared" si="12"/>
        <v>0</v>
      </c>
      <c r="Z41" s="31"/>
      <c r="AA41" s="31"/>
      <c r="AB41" s="35" t="str">
        <f t="shared" si="20"/>
        <v/>
      </c>
      <c r="AC41" s="35" t="str">
        <f t="shared" si="18"/>
        <v/>
      </c>
      <c r="AE41" s="7"/>
      <c r="AF41" s="7"/>
      <c r="AG41" s="7"/>
      <c r="AH41" s="7"/>
      <c r="AJ41" s="7" t="str">
        <f t="shared" si="13"/>
        <v/>
      </c>
      <c r="AK41" s="7"/>
      <c r="AL41" s="7" t="str">
        <f t="shared" si="14"/>
        <v/>
      </c>
      <c r="AM41" s="7" t="str">
        <f t="shared" si="15"/>
        <v/>
      </c>
      <c r="AN41" s="7" t="str">
        <f t="shared" si="2"/>
        <v/>
      </c>
      <c r="AO41" s="7" t="str">
        <f t="shared" si="3"/>
        <v/>
      </c>
      <c r="AP41" s="2">
        <v>39508</v>
      </c>
      <c r="AQ41" s="3" t="str">
        <f t="shared" si="0"/>
        <v>Mar-2008</v>
      </c>
      <c r="AR41" s="7">
        <v>12</v>
      </c>
      <c r="AS41" s="7"/>
      <c r="AU41" s="8">
        <f t="shared" si="4"/>
        <v>0.1</v>
      </c>
      <c r="AX41" s="7">
        <f t="shared" si="5"/>
        <v>0</v>
      </c>
      <c r="BA41">
        <f t="shared" si="6"/>
        <v>0</v>
      </c>
      <c r="BE41" s="16">
        <v>29</v>
      </c>
    </row>
    <row r="42" spans="2:57" ht="21.75" customHeight="1" x14ac:dyDescent="0.25">
      <c r="B42" s="34" t="str">
        <f t="shared" si="19"/>
        <v/>
      </c>
      <c r="C42" s="28" t="str">
        <f t="shared" si="16"/>
        <v/>
      </c>
      <c r="D42" s="34" t="str">
        <f t="shared" si="17"/>
        <v/>
      </c>
      <c r="E42" s="34" t="str">
        <f t="shared" si="7"/>
        <v/>
      </c>
      <c r="F42" s="34" t="str">
        <f>IF(D42="","",IF(D42=$N$10,$O$7,IF(E42="JUL",MROUND(ROUND(1.03*F41,0),100),IF(D42="TOTAL",SUM($F$17:F41),F41))))</f>
        <v/>
      </c>
      <c r="G42" s="34" t="str">
        <f>IF(D42="","",IF(D42="TOTAL",SUM($G$17:G41),(ROUND(F42*AJ42/100,0))))</f>
        <v/>
      </c>
      <c r="H42" s="34" t="str">
        <f>IF(D42="","",IF(D42="TOTAL",SUM($H$17:H41),(ROUND(F42*$V$5,0))))</f>
        <v/>
      </c>
      <c r="I42" s="75">
        <f t="shared" si="8"/>
        <v>0</v>
      </c>
      <c r="J42" s="75"/>
      <c r="K42" s="34" t="str">
        <f>IF(D42="","",IF(D42=$O$10,$O$8,IF(E42="JUL",MROUND(ROUND(1.03*K41,0),100),IF(D42="TOTAL",SUM($K$17:K41),K41))))</f>
        <v/>
      </c>
      <c r="L42" s="34" t="str">
        <f>IF(D42="","",IF(D42="TOTAL",SUM($L$17:L41),(ROUND(K42*AJ42/100,0))))</f>
        <v/>
      </c>
      <c r="M42" s="34" t="str">
        <f>IF(D42="","",IF(D42="TOTAL",SUM($M$17:M41),(ROUND(K42*$V$5,0))))</f>
        <v/>
      </c>
      <c r="N42" s="33">
        <f t="shared" si="9"/>
        <v>0</v>
      </c>
      <c r="O42" s="34" t="str">
        <f t="shared" si="1"/>
        <v/>
      </c>
      <c r="P42" s="34" t="str">
        <f t="shared" si="1"/>
        <v/>
      </c>
      <c r="Q42" s="34" t="str">
        <f t="shared" si="1"/>
        <v/>
      </c>
      <c r="R42" s="26"/>
      <c r="S42" s="33">
        <f t="shared" si="10"/>
        <v>0</v>
      </c>
      <c r="T42" s="27" t="str">
        <f>IF(D42="","",IF(D42="TOTAL",SUM($T$17:T41),IF($Y$3="YES",AX42,0)))</f>
        <v/>
      </c>
      <c r="U42" s="34" t="str">
        <f>IF(D42="","",IF(D42="TOTAL",SUM($U$17:U41),(ROUND(S42*AM42,0))))</f>
        <v/>
      </c>
      <c r="V42" s="26" t="str">
        <f>IF(D42="","",IF(D42=$U$6,$T$6,IF(D42="TOTAL",SUM($V$17:V41),V41)))</f>
        <v/>
      </c>
      <c r="W42" s="33" t="str">
        <f>IF(D42="","",IF(D42="TOTAL",SUM($W$17:W41),(SUM(AG43:AH43))))</f>
        <v/>
      </c>
      <c r="X42" s="33">
        <f t="shared" si="11"/>
        <v>0</v>
      </c>
      <c r="Y42" s="33">
        <f t="shared" si="12"/>
        <v>0</v>
      </c>
      <c r="Z42" s="31"/>
      <c r="AA42" s="31"/>
      <c r="AB42" s="35" t="str">
        <f t="shared" si="20"/>
        <v/>
      </c>
      <c r="AC42" s="35" t="str">
        <f t="shared" si="18"/>
        <v/>
      </c>
      <c r="AE42" s="7"/>
      <c r="AF42" s="7"/>
      <c r="AG42" s="7"/>
      <c r="AH42" s="7"/>
      <c r="AJ42" s="7" t="str">
        <f t="shared" si="13"/>
        <v/>
      </c>
      <c r="AK42" s="7"/>
      <c r="AL42" s="7" t="str">
        <f t="shared" si="14"/>
        <v/>
      </c>
      <c r="AM42" s="7" t="str">
        <f t="shared" si="15"/>
        <v/>
      </c>
      <c r="AN42" s="7" t="str">
        <f t="shared" si="2"/>
        <v/>
      </c>
      <c r="AO42" s="7" t="str">
        <f t="shared" si="3"/>
        <v/>
      </c>
      <c r="AP42" s="2">
        <v>39539</v>
      </c>
      <c r="AQ42" s="3" t="str">
        <f t="shared" si="0"/>
        <v>Apr-2008</v>
      </c>
      <c r="AR42" s="7">
        <v>12</v>
      </c>
      <c r="AS42" s="7"/>
      <c r="AU42" s="8">
        <f t="shared" si="4"/>
        <v>0.1</v>
      </c>
      <c r="AX42" s="7">
        <f t="shared" si="5"/>
        <v>0</v>
      </c>
      <c r="BA42">
        <f t="shared" si="6"/>
        <v>0</v>
      </c>
      <c r="BE42" s="16">
        <v>30</v>
      </c>
    </row>
    <row r="43" spans="2:57" ht="21.75" customHeight="1" x14ac:dyDescent="0.25">
      <c r="B43" s="34" t="str">
        <f t="shared" si="19"/>
        <v/>
      </c>
      <c r="C43" s="28" t="str">
        <f t="shared" si="16"/>
        <v/>
      </c>
      <c r="D43" s="34" t="str">
        <f t="shared" si="17"/>
        <v/>
      </c>
      <c r="E43" s="34" t="str">
        <f t="shared" si="7"/>
        <v/>
      </c>
      <c r="F43" s="34" t="str">
        <f>IF(D43="","",IF(D43=$N$10,$O$7,IF(E43="JUL",MROUND(ROUND(1.03*F42,0),100),IF(D43="TOTAL",SUM($F$17:F42),F42))))</f>
        <v/>
      </c>
      <c r="G43" s="34" t="str">
        <f>IF(D43="","",IF(D43="TOTAL",SUM($G$17:G42),(ROUND(F43*AJ43/100,0))))</f>
        <v/>
      </c>
      <c r="H43" s="34" t="str">
        <f>IF(D43="","",IF(D43="TOTAL",SUM($H$17:H42),(ROUND(F43*$V$5,0))))</f>
        <v/>
      </c>
      <c r="I43" s="75">
        <f t="shared" si="8"/>
        <v>0</v>
      </c>
      <c r="J43" s="75"/>
      <c r="K43" s="34" t="str">
        <f>IF(D43="","",IF(D43=$O$10,$O$8,IF(E43="JUL",MROUND(ROUND(1.03*K42,0),100),IF(D43="TOTAL",SUM($K$17:K42),K42))))</f>
        <v/>
      </c>
      <c r="L43" s="34" t="str">
        <f>IF(D43="","",IF(D43="TOTAL",SUM($L$17:L42),(ROUND(K43*AJ43/100,0))))</f>
        <v/>
      </c>
      <c r="M43" s="34" t="str">
        <f>IF(D43="","",IF(D43="TOTAL",SUM($M$17:M42),(ROUND(K43*$V$5,0))))</f>
        <v/>
      </c>
      <c r="N43" s="33">
        <f t="shared" si="9"/>
        <v>0</v>
      </c>
      <c r="O43" s="34" t="str">
        <f t="shared" si="1"/>
        <v/>
      </c>
      <c r="P43" s="34" t="str">
        <f t="shared" si="1"/>
        <v/>
      </c>
      <c r="Q43" s="34" t="str">
        <f t="shared" si="1"/>
        <v/>
      </c>
      <c r="R43" s="26"/>
      <c r="S43" s="33">
        <f t="shared" si="10"/>
        <v>0</v>
      </c>
      <c r="T43" s="27" t="str">
        <f>IF(D43="","",IF(D43="TOTAL",SUM($T$17:T42),IF($Y$3="YES",AX43,0)))</f>
        <v/>
      </c>
      <c r="U43" s="34" t="str">
        <f>IF(D43="","",IF(D43="TOTAL",SUM($U$17:U42),(ROUND(S43*AM43,0))))</f>
        <v/>
      </c>
      <c r="V43" s="26" t="str">
        <f>IF(D43="","",IF(D43=$U$6,$T$6,IF(D43="TOTAL",SUM($V$17:V42),V42)))</f>
        <v/>
      </c>
      <c r="W43" s="33" t="str">
        <f>IF(D43="","",IF(D43="TOTAL",SUM($W$17:W42),(SUM(AG44:AH44))))</f>
        <v/>
      </c>
      <c r="X43" s="33">
        <f t="shared" si="11"/>
        <v>0</v>
      </c>
      <c r="Y43" s="33">
        <f t="shared" si="12"/>
        <v>0</v>
      </c>
      <c r="Z43" s="31"/>
      <c r="AA43" s="31"/>
      <c r="AB43" s="35" t="str">
        <f t="shared" si="20"/>
        <v/>
      </c>
      <c r="AC43" s="35" t="str">
        <f t="shared" si="18"/>
        <v/>
      </c>
      <c r="AE43" s="7"/>
      <c r="AF43" s="7"/>
      <c r="AG43" s="7"/>
      <c r="AH43" s="7"/>
      <c r="AJ43" s="7" t="str">
        <f t="shared" si="13"/>
        <v/>
      </c>
      <c r="AK43" s="7"/>
      <c r="AL43" s="7" t="str">
        <f t="shared" si="14"/>
        <v/>
      </c>
      <c r="AM43" s="7" t="str">
        <f t="shared" si="15"/>
        <v/>
      </c>
      <c r="AN43" s="7" t="str">
        <f t="shared" si="2"/>
        <v/>
      </c>
      <c r="AO43" s="7" t="str">
        <f t="shared" si="3"/>
        <v/>
      </c>
      <c r="AP43" s="2">
        <v>39569</v>
      </c>
      <c r="AQ43" s="3" t="str">
        <f t="shared" si="0"/>
        <v>May-2008</v>
      </c>
      <c r="AR43" s="7">
        <v>12</v>
      </c>
      <c r="AS43" s="7"/>
      <c r="AU43" s="8">
        <f t="shared" si="4"/>
        <v>0.1</v>
      </c>
      <c r="AX43" s="7">
        <f t="shared" si="5"/>
        <v>0</v>
      </c>
      <c r="BA43">
        <f t="shared" si="6"/>
        <v>0</v>
      </c>
      <c r="BE43" s="16">
        <v>31</v>
      </c>
    </row>
    <row r="44" spans="2:57" ht="21.75" customHeight="1" x14ac:dyDescent="0.25">
      <c r="B44" s="34" t="str">
        <f t="shared" si="19"/>
        <v/>
      </c>
      <c r="C44" s="28" t="str">
        <f t="shared" si="16"/>
        <v/>
      </c>
      <c r="D44" s="34" t="str">
        <f t="shared" si="17"/>
        <v/>
      </c>
      <c r="E44" s="34" t="str">
        <f t="shared" si="7"/>
        <v/>
      </c>
      <c r="F44" s="34" t="str">
        <f>IF(D44="","",IF(D44=$N$10,$O$7,IF(E44="JUL",MROUND(ROUND(1.03*F43,0),100),IF(D44="TOTAL",SUM($F$17:F43),F43))))</f>
        <v/>
      </c>
      <c r="G44" s="34" t="str">
        <f>IF(D44="","",IF(D44="TOTAL",SUM($G$17:G43),(ROUND(F44*AJ44/100,0))))</f>
        <v/>
      </c>
      <c r="H44" s="34" t="str">
        <f>IF(D44="","",IF(D44="TOTAL",SUM($H$17:H43),(ROUND(F44*$V$5,0))))</f>
        <v/>
      </c>
      <c r="I44" s="75">
        <f t="shared" si="8"/>
        <v>0</v>
      </c>
      <c r="J44" s="75"/>
      <c r="K44" s="34" t="str">
        <f>IF(D44="","",IF(D44=$O$10,$O$8,IF(E44="JUL",MROUND(ROUND(1.03*K43,0),100),IF(D44="TOTAL",SUM($K$17:K43),K43))))</f>
        <v/>
      </c>
      <c r="L44" s="34" t="str">
        <f>IF(D44="","",IF(D44="TOTAL",SUM($L$17:L43),(ROUND(K44*AJ44/100,0))))</f>
        <v/>
      </c>
      <c r="M44" s="34" t="str">
        <f>IF(D44="","",IF(D44="TOTAL",SUM($M$17:M43),(ROUND(K44*$V$5,0))))</f>
        <v/>
      </c>
      <c r="N44" s="33">
        <f t="shared" si="9"/>
        <v>0</v>
      </c>
      <c r="O44" s="34" t="str">
        <f t="shared" si="1"/>
        <v/>
      </c>
      <c r="P44" s="34" t="str">
        <f t="shared" si="1"/>
        <v/>
      </c>
      <c r="Q44" s="34" t="str">
        <f t="shared" si="1"/>
        <v/>
      </c>
      <c r="R44" s="26"/>
      <c r="S44" s="33">
        <f t="shared" si="10"/>
        <v>0</v>
      </c>
      <c r="T44" s="27" t="str">
        <f>IF(D44="","",IF(D44="TOTAL",SUM($T$17:T43),IF($Y$3="YES",AX44,0)))</f>
        <v/>
      </c>
      <c r="U44" s="34" t="str">
        <f>IF(D44="","",IF(D44="TOTAL",SUM($U$17:U43),(ROUND(S44*AM44,0))))</f>
        <v/>
      </c>
      <c r="V44" s="26" t="str">
        <f>IF(D44="","",IF(D44=$U$6,$T$6,IF(D44="TOTAL",SUM($V$17:V43),V43)))</f>
        <v/>
      </c>
      <c r="W44" s="33" t="str">
        <f>IF(D44="","",IF(D44="TOTAL",SUM($W$17:W43),(SUM(AG45:AH45))))</f>
        <v/>
      </c>
      <c r="X44" s="33">
        <f t="shared" si="11"/>
        <v>0</v>
      </c>
      <c r="Y44" s="33">
        <f t="shared" si="12"/>
        <v>0</v>
      </c>
      <c r="Z44" s="31"/>
      <c r="AA44" s="31"/>
      <c r="AB44" s="35" t="str">
        <f t="shared" si="20"/>
        <v/>
      </c>
      <c r="AC44" s="35" t="str">
        <f t="shared" si="18"/>
        <v/>
      </c>
      <c r="AE44" s="7"/>
      <c r="AF44" s="7"/>
      <c r="AG44" s="7"/>
      <c r="AH44" s="7"/>
      <c r="AJ44" s="7" t="str">
        <f t="shared" si="13"/>
        <v/>
      </c>
      <c r="AK44" s="7"/>
      <c r="AL44" s="7" t="str">
        <f t="shared" si="14"/>
        <v/>
      </c>
      <c r="AM44" s="7" t="str">
        <f t="shared" si="15"/>
        <v/>
      </c>
      <c r="AN44" s="7" t="str">
        <f t="shared" si="2"/>
        <v/>
      </c>
      <c r="AO44" s="7" t="str">
        <f t="shared" si="3"/>
        <v/>
      </c>
      <c r="AP44" s="2">
        <v>39600</v>
      </c>
      <c r="AQ44" s="3" t="str">
        <f t="shared" si="0"/>
        <v>Jun-2008</v>
      </c>
      <c r="AR44" s="7">
        <v>12</v>
      </c>
      <c r="AS44" s="7"/>
      <c r="AU44" s="8">
        <f t="shared" si="4"/>
        <v>0.1</v>
      </c>
      <c r="AX44" s="7">
        <f t="shared" si="5"/>
        <v>0</v>
      </c>
      <c r="BA44">
        <f t="shared" si="6"/>
        <v>0</v>
      </c>
    </row>
    <row r="45" spans="2:57" ht="21.75" customHeight="1" x14ac:dyDescent="0.25">
      <c r="B45" s="34" t="str">
        <f t="shared" si="19"/>
        <v/>
      </c>
      <c r="C45" s="28" t="str">
        <f t="shared" si="16"/>
        <v/>
      </c>
      <c r="D45" s="34" t="str">
        <f t="shared" si="17"/>
        <v/>
      </c>
      <c r="E45" s="34" t="str">
        <f t="shared" si="7"/>
        <v/>
      </c>
      <c r="F45" s="34" t="str">
        <f>IF(D45="","",IF(D45=$N$10,$O$7,IF(E45="JUL",MROUND(ROUND(1.03*F44,0),100),IF(D45="TOTAL",SUM($F$17:F44),F44))))</f>
        <v/>
      </c>
      <c r="G45" s="34" t="str">
        <f>IF(D45="","",IF(D45="TOTAL",SUM($G$17:G44),(ROUND(F45*AJ45/100,0))))</f>
        <v/>
      </c>
      <c r="H45" s="34" t="str">
        <f>IF(D45="","",IF(D45="TOTAL",SUM($H$17:H44),(ROUND(F45*$V$5,0))))</f>
        <v/>
      </c>
      <c r="I45" s="75">
        <f t="shared" si="8"/>
        <v>0</v>
      </c>
      <c r="J45" s="75"/>
      <c r="K45" s="34" t="str">
        <f>IF(D45="","",IF(D45=$O$10,$O$8,IF(E45="JUL",MROUND(ROUND(1.03*K44,0),100),IF(D45="TOTAL",SUM($K$17:K44),K44))))</f>
        <v/>
      </c>
      <c r="L45" s="34" t="str">
        <f>IF(D45="","",IF(D45="TOTAL",SUM($L$17:L44),(ROUND(K45*AJ45/100,0))))</f>
        <v/>
      </c>
      <c r="M45" s="34" t="str">
        <f>IF(D45="","",IF(D45="TOTAL",SUM($M$17:M44),(ROUND(K45*$V$5,0))))</f>
        <v/>
      </c>
      <c r="N45" s="33">
        <f t="shared" si="9"/>
        <v>0</v>
      </c>
      <c r="O45" s="34" t="str">
        <f t="shared" si="1"/>
        <v/>
      </c>
      <c r="P45" s="34" t="str">
        <f t="shared" si="1"/>
        <v/>
      </c>
      <c r="Q45" s="34" t="str">
        <f t="shared" si="1"/>
        <v/>
      </c>
      <c r="R45" s="26"/>
      <c r="S45" s="33">
        <f t="shared" si="10"/>
        <v>0</v>
      </c>
      <c r="T45" s="27" t="str">
        <f>IF(D45="","",IF(D45="TOTAL",SUM($T$17:T44),IF($Y$3="YES",AX45,0)))</f>
        <v/>
      </c>
      <c r="U45" s="34" t="str">
        <f>IF(D45="","",IF(D45="TOTAL",SUM($U$17:U44),(ROUND(S45*AM45,0))))</f>
        <v/>
      </c>
      <c r="V45" s="26" t="str">
        <f>IF(D45="","",IF(D45=$U$6,$T$6,IF(D45="TOTAL",SUM($V$17:V44),V44)))</f>
        <v/>
      </c>
      <c r="W45" s="33" t="str">
        <f>IF(D45="","",IF(D45="TOTAL",SUM($W$17:W44),(SUM(AG46:AH46))))</f>
        <v/>
      </c>
      <c r="X45" s="33">
        <f t="shared" si="11"/>
        <v>0</v>
      </c>
      <c r="Y45" s="33">
        <f t="shared" si="12"/>
        <v>0</v>
      </c>
      <c r="Z45" s="31"/>
      <c r="AA45" s="31"/>
      <c r="AB45" s="35" t="str">
        <f t="shared" si="20"/>
        <v/>
      </c>
      <c r="AC45" s="35" t="str">
        <f t="shared" si="18"/>
        <v/>
      </c>
      <c r="AE45" s="7"/>
      <c r="AF45" s="7"/>
      <c r="AG45" s="7"/>
      <c r="AH45" s="7"/>
      <c r="AJ45" s="7" t="str">
        <f t="shared" si="13"/>
        <v/>
      </c>
      <c r="AK45" s="7"/>
      <c r="AL45" s="7" t="str">
        <f t="shared" si="14"/>
        <v/>
      </c>
      <c r="AM45" s="7" t="str">
        <f t="shared" si="15"/>
        <v/>
      </c>
      <c r="AN45" s="7" t="str">
        <f t="shared" si="2"/>
        <v/>
      </c>
      <c r="AO45" s="7" t="str">
        <f t="shared" si="3"/>
        <v/>
      </c>
      <c r="AP45" s="2">
        <v>39630</v>
      </c>
      <c r="AQ45" s="3" t="str">
        <f t="shared" si="0"/>
        <v>Jul-2008</v>
      </c>
      <c r="AR45" s="7">
        <v>16</v>
      </c>
      <c r="AS45" s="7"/>
      <c r="AU45" s="8">
        <f t="shared" si="4"/>
        <v>0.1</v>
      </c>
      <c r="AX45" s="7">
        <f t="shared" si="5"/>
        <v>0</v>
      </c>
      <c r="BA45">
        <f t="shared" si="6"/>
        <v>0</v>
      </c>
    </row>
    <row r="46" spans="2:57" ht="21.75" customHeight="1" x14ac:dyDescent="0.25">
      <c r="B46" s="34" t="str">
        <f t="shared" si="19"/>
        <v/>
      </c>
      <c r="C46" s="28" t="str">
        <f t="shared" si="16"/>
        <v/>
      </c>
      <c r="D46" s="34" t="str">
        <f t="shared" si="17"/>
        <v/>
      </c>
      <c r="E46" s="34" t="str">
        <f t="shared" si="7"/>
        <v/>
      </c>
      <c r="F46" s="34" t="str">
        <f>IF(D46="","",IF(D46=$N$10,$O$7,IF(E46="JUL",MROUND(ROUND(1.03*F45,0),100),IF(D46="TOTAL",SUM($F$17:F45),F45))))</f>
        <v/>
      </c>
      <c r="G46" s="34" t="str">
        <f>IF(D46="","",IF(D46="TOTAL",SUM($G$17:G45),(ROUND(F46*AJ46/100,0))))</f>
        <v/>
      </c>
      <c r="H46" s="34" t="str">
        <f>IF(D46="","",IF(D46="TOTAL",SUM($H$17:H45),(ROUND(F46*$V$5,0))))</f>
        <v/>
      </c>
      <c r="I46" s="75">
        <f t="shared" si="8"/>
        <v>0</v>
      </c>
      <c r="J46" s="75"/>
      <c r="K46" s="34" t="str">
        <f>IF(D46="","",IF(D46=$O$10,$O$8,IF(E46="JUL",MROUND(ROUND(1.03*K45,0),100),IF(D46="TOTAL",SUM($K$17:K45),K45))))</f>
        <v/>
      </c>
      <c r="L46" s="34" t="str">
        <f>IF(D46="","",IF(D46="TOTAL",SUM($L$17:L45),(ROUND(K46*AJ46/100,0))))</f>
        <v/>
      </c>
      <c r="M46" s="34" t="str">
        <f>IF(D46="","",IF(D46="TOTAL",SUM($M$17:M45),(ROUND(K46*$V$5,0))))</f>
        <v/>
      </c>
      <c r="N46" s="33">
        <f t="shared" si="9"/>
        <v>0</v>
      </c>
      <c r="O46" s="34" t="str">
        <f t="shared" si="1"/>
        <v/>
      </c>
      <c r="P46" s="34" t="str">
        <f t="shared" si="1"/>
        <v/>
      </c>
      <c r="Q46" s="34" t="str">
        <f t="shared" si="1"/>
        <v/>
      </c>
      <c r="R46" s="26"/>
      <c r="S46" s="33">
        <f t="shared" si="10"/>
        <v>0</v>
      </c>
      <c r="T46" s="27" t="str">
        <f>IF(D46="","",IF(D46="TOTAL",SUM($T$17:T45),IF($Y$3="YES",AX46,0)))</f>
        <v/>
      </c>
      <c r="U46" s="34" t="str">
        <f>IF(D46="","",IF(D46="TOTAL",SUM($U$17:U45),(ROUND(S46*AM46,0))))</f>
        <v/>
      </c>
      <c r="V46" s="26" t="str">
        <f>IF(D46="","",IF(D46=$U$6,$T$6,IF(D46="TOTAL",SUM($V$17:V45),V45)))</f>
        <v/>
      </c>
      <c r="W46" s="33" t="str">
        <f>IF(D46="","",IF(D46="TOTAL",SUM($W$17:W45),(SUM(AG47:AH47))))</f>
        <v/>
      </c>
      <c r="X46" s="33">
        <f t="shared" si="11"/>
        <v>0</v>
      </c>
      <c r="Y46" s="33">
        <f t="shared" si="12"/>
        <v>0</v>
      </c>
      <c r="Z46" s="31"/>
      <c r="AA46" s="31"/>
      <c r="AB46" s="35" t="str">
        <f t="shared" si="20"/>
        <v/>
      </c>
      <c r="AC46" s="35" t="str">
        <f t="shared" si="18"/>
        <v/>
      </c>
      <c r="AE46" s="7"/>
      <c r="AF46" s="7"/>
      <c r="AG46" s="7"/>
      <c r="AH46" s="7"/>
      <c r="AJ46" s="7" t="str">
        <f t="shared" si="13"/>
        <v/>
      </c>
      <c r="AK46" s="7"/>
      <c r="AL46" s="7" t="str">
        <f t="shared" si="14"/>
        <v/>
      </c>
      <c r="AM46" s="7" t="str">
        <f t="shared" si="15"/>
        <v/>
      </c>
      <c r="AN46" s="7" t="str">
        <f t="shared" si="2"/>
        <v/>
      </c>
      <c r="AO46" s="7" t="str">
        <f t="shared" si="3"/>
        <v/>
      </c>
      <c r="AP46" s="2">
        <v>39661</v>
      </c>
      <c r="AQ46" s="3" t="str">
        <f t="shared" si="0"/>
        <v>Aug-2008</v>
      </c>
      <c r="AR46" s="7">
        <v>16</v>
      </c>
      <c r="AS46" s="7"/>
      <c r="AU46" s="8">
        <f t="shared" si="4"/>
        <v>0.1</v>
      </c>
      <c r="AX46" s="7">
        <f t="shared" si="5"/>
        <v>0</v>
      </c>
      <c r="BA46">
        <f t="shared" si="6"/>
        <v>0</v>
      </c>
    </row>
    <row r="47" spans="2:57" ht="21.75" customHeight="1" x14ac:dyDescent="0.25">
      <c r="B47" s="34" t="str">
        <f t="shared" si="19"/>
        <v/>
      </c>
      <c r="C47" s="28" t="str">
        <f t="shared" si="16"/>
        <v/>
      </c>
      <c r="D47" s="34" t="str">
        <f t="shared" si="17"/>
        <v/>
      </c>
      <c r="E47" s="34" t="str">
        <f t="shared" si="7"/>
        <v/>
      </c>
      <c r="F47" s="34" t="str">
        <f>IF(D47="","",IF(D47=$N$10,$O$7,IF(E47="JUL",MROUND(ROUND(1.03*F46,0),100),IF(D47="TOTAL",SUM($F$17:F46),F46))))</f>
        <v/>
      </c>
      <c r="G47" s="34" t="str">
        <f>IF(D47="","",IF(D47="TOTAL",SUM($G$17:G46),(ROUND(F47*AJ47/100,0))))</f>
        <v/>
      </c>
      <c r="H47" s="34" t="str">
        <f>IF(D47="","",IF(D47="TOTAL",SUM($H$17:H46),(ROUND(F47*$V$5,0))))</f>
        <v/>
      </c>
      <c r="I47" s="75">
        <f t="shared" si="8"/>
        <v>0</v>
      </c>
      <c r="J47" s="75"/>
      <c r="K47" s="34" t="str">
        <f>IF(D47="","",IF(D47=$O$10,$O$8,IF(E47="JUL",MROUND(ROUND(1.03*K46,0),100),IF(D47="TOTAL",SUM($K$17:K46),K46))))</f>
        <v/>
      </c>
      <c r="L47" s="34" t="str">
        <f>IF(D47="","",IF(D47="TOTAL",SUM($L$17:L46),(ROUND(K47*AJ47/100,0))))</f>
        <v/>
      </c>
      <c r="M47" s="34" t="str">
        <f>IF(D47="","",IF(D47="TOTAL",SUM($M$17:M46),(ROUND(K47*$V$5,0))))</f>
        <v/>
      </c>
      <c r="N47" s="33">
        <f t="shared" si="9"/>
        <v>0</v>
      </c>
      <c r="O47" s="34" t="str">
        <f t="shared" si="1"/>
        <v/>
      </c>
      <c r="P47" s="34" t="str">
        <f t="shared" si="1"/>
        <v/>
      </c>
      <c r="Q47" s="34" t="str">
        <f t="shared" si="1"/>
        <v/>
      </c>
      <c r="R47" s="26"/>
      <c r="S47" s="33">
        <f t="shared" si="10"/>
        <v>0</v>
      </c>
      <c r="T47" s="27" t="str">
        <f>IF(D47="","",IF(D47="TOTAL",SUM($T$17:T46),IF($Y$3="YES",AX47,0)))</f>
        <v/>
      </c>
      <c r="U47" s="34" t="str">
        <f>IF(D47="","",IF(D47="TOTAL",SUM($U$17:U46),(ROUND(S47*AM47,0))))</f>
        <v/>
      </c>
      <c r="V47" s="26" t="str">
        <f>IF(D47="","",IF(D47=$U$6,$T$6,IF(D47="TOTAL",SUM($V$17:V46),V46)))</f>
        <v/>
      </c>
      <c r="W47" s="33" t="str">
        <f>IF(D47="","",IF(D47="TOTAL",SUM($W$17:W46),(SUM(AG48:AH48))))</f>
        <v/>
      </c>
      <c r="X47" s="33">
        <f t="shared" si="11"/>
        <v>0</v>
      </c>
      <c r="Y47" s="33">
        <f t="shared" si="12"/>
        <v>0</v>
      </c>
      <c r="Z47" s="31"/>
      <c r="AA47" s="31"/>
      <c r="AB47" s="35" t="str">
        <f t="shared" si="20"/>
        <v/>
      </c>
      <c r="AC47" s="35" t="str">
        <f t="shared" si="18"/>
        <v/>
      </c>
      <c r="AE47" s="7"/>
      <c r="AF47" s="7"/>
      <c r="AG47" s="7"/>
      <c r="AH47" s="7"/>
      <c r="AJ47" s="7" t="str">
        <f t="shared" si="13"/>
        <v/>
      </c>
      <c r="AK47" s="7"/>
      <c r="AL47" s="7" t="str">
        <f t="shared" si="14"/>
        <v/>
      </c>
      <c r="AM47" s="7" t="str">
        <f t="shared" si="15"/>
        <v/>
      </c>
      <c r="AN47" s="7" t="str">
        <f t="shared" si="2"/>
        <v/>
      </c>
      <c r="AO47" s="7" t="str">
        <f t="shared" si="3"/>
        <v/>
      </c>
      <c r="AP47" s="2">
        <v>39692</v>
      </c>
      <c r="AQ47" s="3" t="str">
        <f t="shared" si="0"/>
        <v>Sep-2008</v>
      </c>
      <c r="AR47" s="7">
        <v>16</v>
      </c>
      <c r="AS47" s="7"/>
      <c r="AU47" s="8">
        <f t="shared" si="4"/>
        <v>0.1</v>
      </c>
      <c r="AX47" s="7">
        <f t="shared" si="5"/>
        <v>0</v>
      </c>
      <c r="BA47">
        <f t="shared" si="6"/>
        <v>0</v>
      </c>
    </row>
    <row r="48" spans="2:57" ht="21.75" customHeight="1" x14ac:dyDescent="0.25">
      <c r="B48" s="34" t="str">
        <f t="shared" si="19"/>
        <v/>
      </c>
      <c r="C48" s="28" t="str">
        <f t="shared" si="16"/>
        <v/>
      </c>
      <c r="D48" s="34" t="str">
        <f t="shared" si="17"/>
        <v/>
      </c>
      <c r="E48" s="34" t="str">
        <f t="shared" si="7"/>
        <v/>
      </c>
      <c r="F48" s="34" t="str">
        <f>IF(D48="","",IF(D48=$N$10,$O$7,IF(E48="JUL",MROUND(ROUND(1.03*F47,0),100),IF(D48="TOTAL",SUM($F$17:F47),F47))))</f>
        <v/>
      </c>
      <c r="G48" s="34" t="str">
        <f>IF(D48="","",IF(D48="TOTAL",SUM($G$17:G47),(ROUND(F48*AJ48/100,0))))</f>
        <v/>
      </c>
      <c r="H48" s="34" t="str">
        <f>IF(D48="","",IF(D48="TOTAL",SUM($H$17:H47),(ROUND(F48*$V$5,0))))</f>
        <v/>
      </c>
      <c r="I48" s="75">
        <f t="shared" si="8"/>
        <v>0</v>
      </c>
      <c r="J48" s="75"/>
      <c r="K48" s="34" t="str">
        <f>IF(D48="","",IF(D48=$O$10,$O$8,IF(E48="JUL",MROUND(ROUND(1.03*K47,0),100),IF(D48="TOTAL",SUM($K$17:K47),K47))))</f>
        <v/>
      </c>
      <c r="L48" s="34" t="str">
        <f>IF(D48="","",IF(D48="TOTAL",SUM($L$17:L47),(ROUND(K48*AJ48/100,0))))</f>
        <v/>
      </c>
      <c r="M48" s="34" t="str">
        <f>IF(D48="","",IF(D48="TOTAL",SUM($M$17:M47),(ROUND(K48*$V$5,0))))</f>
        <v/>
      </c>
      <c r="N48" s="33">
        <f t="shared" si="9"/>
        <v>0</v>
      </c>
      <c r="O48" s="34" t="str">
        <f t="shared" si="1"/>
        <v/>
      </c>
      <c r="P48" s="34" t="str">
        <f t="shared" si="1"/>
        <v/>
      </c>
      <c r="Q48" s="34" t="str">
        <f t="shared" si="1"/>
        <v/>
      </c>
      <c r="R48" s="26"/>
      <c r="S48" s="33">
        <f t="shared" si="10"/>
        <v>0</v>
      </c>
      <c r="T48" s="27" t="str">
        <f>IF(D48="","",IF(D48="TOTAL",SUM($T$17:T47),IF($Y$3="YES",AX48,0)))</f>
        <v/>
      </c>
      <c r="U48" s="34" t="str">
        <f>IF(D48="","",IF(D48="TOTAL",SUM($U$17:U47),(ROUND(S48*AM48,0))))</f>
        <v/>
      </c>
      <c r="V48" s="26" t="str">
        <f>IF(D48="","",IF(D48=$U$6,$T$6,IF(D48="TOTAL",SUM($V$17:V47),V47)))</f>
        <v/>
      </c>
      <c r="W48" s="33" t="str">
        <f>IF(D48="","",IF(D48="TOTAL",SUM($W$17:W47),(SUM(AG49:AH49))))</f>
        <v/>
      </c>
      <c r="X48" s="33">
        <f t="shared" si="11"/>
        <v>0</v>
      </c>
      <c r="Y48" s="33">
        <f t="shared" si="12"/>
        <v>0</v>
      </c>
      <c r="Z48" s="31"/>
      <c r="AA48" s="31"/>
      <c r="AB48" s="35" t="str">
        <f t="shared" si="20"/>
        <v/>
      </c>
      <c r="AC48" s="35" t="str">
        <f t="shared" si="18"/>
        <v/>
      </c>
      <c r="AE48" s="7"/>
      <c r="AF48" s="7"/>
      <c r="AG48" s="7"/>
      <c r="AH48" s="7"/>
      <c r="AJ48" s="7" t="str">
        <f t="shared" si="13"/>
        <v/>
      </c>
      <c r="AK48" s="7"/>
      <c r="AL48" s="7" t="str">
        <f t="shared" si="14"/>
        <v/>
      </c>
      <c r="AM48" s="7" t="str">
        <f t="shared" si="15"/>
        <v/>
      </c>
      <c r="AN48" s="7" t="str">
        <f t="shared" si="2"/>
        <v/>
      </c>
      <c r="AO48" s="7" t="str">
        <f t="shared" si="3"/>
        <v/>
      </c>
      <c r="AP48" s="2">
        <v>39722</v>
      </c>
      <c r="AQ48" s="3" t="str">
        <f t="shared" si="0"/>
        <v>Oct-2008</v>
      </c>
      <c r="AR48" s="7">
        <v>16</v>
      </c>
      <c r="AS48" s="7"/>
      <c r="AU48" s="8">
        <f t="shared" si="4"/>
        <v>0.1</v>
      </c>
      <c r="AX48" s="7">
        <f t="shared" si="5"/>
        <v>0</v>
      </c>
      <c r="BA48">
        <f t="shared" si="6"/>
        <v>0</v>
      </c>
    </row>
    <row r="49" spans="2:53" ht="21.75" customHeight="1" x14ac:dyDescent="0.25">
      <c r="B49" s="34" t="str">
        <f t="shared" si="19"/>
        <v/>
      </c>
      <c r="C49" s="28" t="str">
        <f t="shared" si="16"/>
        <v/>
      </c>
      <c r="D49" s="34" t="str">
        <f t="shared" si="17"/>
        <v/>
      </c>
      <c r="E49" s="34" t="str">
        <f t="shared" si="7"/>
        <v/>
      </c>
      <c r="F49" s="34" t="str">
        <f>IF(D49="","",IF(D49=$N$10,$O$7,IF(E49="JUL",MROUND(ROUND(1.03*F48,0),100),IF(D49="TOTAL",SUM($F$17:F48),F48))))</f>
        <v/>
      </c>
      <c r="G49" s="34" t="str">
        <f>IF(D49="","",IF(D49="TOTAL",SUM($G$17:G48),(ROUND(F49*AJ49/100,0))))</f>
        <v/>
      </c>
      <c r="H49" s="34" t="str">
        <f>IF(D49="","",IF(D49="TOTAL",SUM($H$17:H48),(ROUND(F49*$V$5,0))))</f>
        <v/>
      </c>
      <c r="I49" s="75">
        <f t="shared" si="8"/>
        <v>0</v>
      </c>
      <c r="J49" s="75"/>
      <c r="K49" s="34" t="str">
        <f>IF(D49="","",IF(D49=$O$10,$O$8,IF(E49="JUL",MROUND(ROUND(1.03*K48,0),100),IF(D49="TOTAL",SUM($K$17:K48),K48))))</f>
        <v/>
      </c>
      <c r="L49" s="34" t="str">
        <f>IF(D49="","",IF(D49="TOTAL",SUM($L$17:L48),(ROUND(K49*AJ49/100,0))))</f>
        <v/>
      </c>
      <c r="M49" s="34" t="str">
        <f>IF(D49="","",IF(D49="TOTAL",SUM($M$17:M48),(ROUND(K49*$V$5,0))))</f>
        <v/>
      </c>
      <c r="N49" s="33">
        <f t="shared" si="9"/>
        <v>0</v>
      </c>
      <c r="O49" s="34" t="str">
        <f t="shared" ref="O49:Q80" si="21">IFERROR(MIN(F49-K49),"")</f>
        <v/>
      </c>
      <c r="P49" s="34" t="str">
        <f t="shared" si="21"/>
        <v/>
      </c>
      <c r="Q49" s="34" t="str">
        <f t="shared" si="21"/>
        <v/>
      </c>
      <c r="R49" s="26"/>
      <c r="S49" s="33">
        <f t="shared" si="10"/>
        <v>0</v>
      </c>
      <c r="T49" s="27" t="str">
        <f>IF(D49="","",IF(D49="TOTAL",SUM($T$17:T48),IF($Y$3="YES",AX49,0)))</f>
        <v/>
      </c>
      <c r="U49" s="34" t="str">
        <f>IF(D49="","",IF(D49="TOTAL",SUM($U$17:U48),(ROUND(S49*AM49,0))))</f>
        <v/>
      </c>
      <c r="V49" s="26" t="str">
        <f>IF(D49="","",IF(D49=$U$6,$T$6,IF(D49="TOTAL",SUM($V$17:V48),V48)))</f>
        <v/>
      </c>
      <c r="W49" s="33" t="str">
        <f>IF(D49="","",IF(D49="TOTAL",SUM($W$17:W48),(SUM(AG50:AH50))))</f>
        <v/>
      </c>
      <c r="X49" s="33">
        <f t="shared" si="11"/>
        <v>0</v>
      </c>
      <c r="Y49" s="33">
        <f t="shared" si="12"/>
        <v>0</v>
      </c>
      <c r="Z49" s="31"/>
      <c r="AA49" s="31"/>
      <c r="AB49" s="35" t="str">
        <f t="shared" si="20"/>
        <v/>
      </c>
      <c r="AC49" s="35" t="str">
        <f t="shared" si="18"/>
        <v/>
      </c>
      <c r="AE49" s="7"/>
      <c r="AF49" s="7"/>
      <c r="AG49" s="7"/>
      <c r="AH49" s="7"/>
      <c r="AJ49" s="7" t="str">
        <f t="shared" si="13"/>
        <v/>
      </c>
      <c r="AK49" s="7"/>
      <c r="AL49" s="7" t="str">
        <f t="shared" si="14"/>
        <v/>
      </c>
      <c r="AM49" s="7" t="str">
        <f t="shared" si="15"/>
        <v/>
      </c>
      <c r="AN49" s="7" t="str">
        <f t="shared" ref="AN49:AN80" si="22">IFERROR(VLOOKUP(D49,$AQ$15:$AAR$111,6,0),"")</f>
        <v/>
      </c>
      <c r="AO49" s="7" t="str">
        <f t="shared" ref="AO49:AO80" si="23">IFERROR(VLOOKUP(D49,$AQ$15:$AAR$111,7,0),"")</f>
        <v/>
      </c>
      <c r="AP49" s="2">
        <v>39753</v>
      </c>
      <c r="AQ49" s="3" t="str">
        <f t="shared" si="0"/>
        <v>Nov-2008</v>
      </c>
      <c r="AR49" s="7">
        <v>16</v>
      </c>
      <c r="AS49" s="7"/>
      <c r="AU49" s="8">
        <f t="shared" si="4"/>
        <v>0.1</v>
      </c>
      <c r="AX49" s="7">
        <f t="shared" si="5"/>
        <v>0</v>
      </c>
      <c r="BA49">
        <f t="shared" ref="BA49:BA80" si="24">IFERROR(VLOOKUP($AD$3,$AY$14:$AZ$38,2,0),"")</f>
        <v>0</v>
      </c>
    </row>
    <row r="50" spans="2:53" ht="21.75" customHeight="1" x14ac:dyDescent="0.25">
      <c r="B50" s="34" t="str">
        <f t="shared" si="19"/>
        <v/>
      </c>
      <c r="C50" s="28" t="str">
        <f t="shared" si="16"/>
        <v/>
      </c>
      <c r="D50" s="34" t="str">
        <f t="shared" si="17"/>
        <v/>
      </c>
      <c r="E50" s="34" t="str">
        <f t="shared" si="7"/>
        <v/>
      </c>
      <c r="F50" s="34" t="str">
        <f>IF(D50="","",IF(D50=$N$10,$O$7,IF(E50="JUL",MROUND(ROUND(1.03*F49,0),100),IF(D50="TOTAL",SUM($F$17:F49),F49))))</f>
        <v/>
      </c>
      <c r="G50" s="34" t="str">
        <f>IF(D50="","",IF(D50="TOTAL",SUM($G$17:G49),(ROUND(F50*AJ50/100,0))))</f>
        <v/>
      </c>
      <c r="H50" s="34" t="str">
        <f>IF(D50="","",IF(D50="TOTAL",SUM($H$17:H49),(ROUND(F50*$V$5,0))))</f>
        <v/>
      </c>
      <c r="I50" s="75">
        <f t="shared" si="8"/>
        <v>0</v>
      </c>
      <c r="J50" s="75"/>
      <c r="K50" s="34" t="str">
        <f>IF(D50="","",IF(D50=$O$10,$O$8,IF(E50="JUL",MROUND(ROUND(1.03*K49,0),100),IF(D50="TOTAL",SUM($K$17:K49),K49))))</f>
        <v/>
      </c>
      <c r="L50" s="34" t="str">
        <f>IF(D50="","",IF(D50="TOTAL",SUM($L$17:L49),(ROUND(K50*AJ50/100,0))))</f>
        <v/>
      </c>
      <c r="M50" s="34" t="str">
        <f>IF(D50="","",IF(D50="TOTAL",SUM($M$17:M49),(ROUND(K50*$V$5,0))))</f>
        <v/>
      </c>
      <c r="N50" s="33">
        <f t="shared" si="9"/>
        <v>0</v>
      </c>
      <c r="O50" s="34" t="str">
        <f t="shared" si="21"/>
        <v/>
      </c>
      <c r="P50" s="34" t="str">
        <f t="shared" si="21"/>
        <v/>
      </c>
      <c r="Q50" s="34" t="str">
        <f t="shared" si="21"/>
        <v/>
      </c>
      <c r="R50" s="26"/>
      <c r="S50" s="33">
        <f t="shared" si="10"/>
        <v>0</v>
      </c>
      <c r="T50" s="27" t="str">
        <f>IF(D50="","",IF(D50="TOTAL",SUM($T$17:T49),IF($Y$3="YES",AX50,0)))</f>
        <v/>
      </c>
      <c r="U50" s="34" t="str">
        <f>IF(D50="","",IF(D50="TOTAL",SUM($U$17:U49),(ROUND(S50*AM50,0))))</f>
        <v/>
      </c>
      <c r="V50" s="26" t="str">
        <f>IF(D50="","",IF(D50=$U$6,$T$6,IF(D50="TOTAL",SUM($V$17:V49),V49)))</f>
        <v/>
      </c>
      <c r="W50" s="33" t="str">
        <f>IF(D50="","",IF(D50="TOTAL",SUM($W$17:W49),(SUM(AG51:AH51))))</f>
        <v/>
      </c>
      <c r="X50" s="33">
        <f t="shared" si="11"/>
        <v>0</v>
      </c>
      <c r="Y50" s="33">
        <f t="shared" si="12"/>
        <v>0</v>
      </c>
      <c r="Z50" s="31"/>
      <c r="AA50" s="31"/>
      <c r="AB50" s="35" t="str">
        <f t="shared" si="20"/>
        <v/>
      </c>
      <c r="AC50" s="35" t="str">
        <f t="shared" si="18"/>
        <v/>
      </c>
      <c r="AE50" s="7"/>
      <c r="AF50" s="7"/>
      <c r="AG50" s="7"/>
      <c r="AH50" s="7"/>
      <c r="AJ50" s="7" t="str">
        <f t="shared" si="13"/>
        <v/>
      </c>
      <c r="AK50" s="7"/>
      <c r="AL50" s="7" t="str">
        <f t="shared" si="14"/>
        <v/>
      </c>
      <c r="AM50" s="7" t="str">
        <f t="shared" si="15"/>
        <v/>
      </c>
      <c r="AN50" s="7" t="str">
        <f t="shared" si="22"/>
        <v/>
      </c>
      <c r="AO50" s="7" t="str">
        <f t="shared" si="23"/>
        <v/>
      </c>
      <c r="AP50" s="2">
        <v>39783</v>
      </c>
      <c r="AQ50" s="3" t="str">
        <f t="shared" si="0"/>
        <v>Dec-2008</v>
      </c>
      <c r="AR50" s="7">
        <v>16</v>
      </c>
      <c r="AS50" s="7"/>
      <c r="AU50" s="8">
        <f t="shared" si="4"/>
        <v>0.1</v>
      </c>
      <c r="AX50" s="7">
        <f t="shared" si="5"/>
        <v>0</v>
      </c>
      <c r="BA50">
        <f t="shared" si="24"/>
        <v>0</v>
      </c>
    </row>
    <row r="51" spans="2:53" ht="21.75" customHeight="1" x14ac:dyDescent="0.25">
      <c r="B51" s="34" t="str">
        <f t="shared" si="19"/>
        <v/>
      </c>
      <c r="C51" s="28" t="str">
        <f t="shared" si="16"/>
        <v/>
      </c>
      <c r="D51" s="34" t="str">
        <f t="shared" si="17"/>
        <v/>
      </c>
      <c r="E51" s="34" t="str">
        <f t="shared" si="7"/>
        <v/>
      </c>
      <c r="F51" s="34" t="str">
        <f>IF(D51="","",IF(D51=$N$10,$O$7,IF(E51="JUL",MROUND(ROUND(1.03*F50,0),100),IF(D51="TOTAL",SUM($F$17:F50),F50))))</f>
        <v/>
      </c>
      <c r="G51" s="34" t="str">
        <f>IF(D51="","",IF(D51="TOTAL",SUM($G$17:G50),(ROUND(F51*AJ51/100,0))))</f>
        <v/>
      </c>
      <c r="H51" s="34" t="str">
        <f>IF(D51="","",IF(D51="TOTAL",SUM($H$17:H50),(ROUND(F51*$V$5,0))))</f>
        <v/>
      </c>
      <c r="I51" s="75">
        <f t="shared" si="8"/>
        <v>0</v>
      </c>
      <c r="J51" s="75"/>
      <c r="K51" s="34" t="str">
        <f>IF(D51="","",IF(D51=$O$10,$O$8,IF(E51="JUL",MROUND(ROUND(1.03*K50,0),100),IF(D51="TOTAL",SUM($K$17:K50),K50))))</f>
        <v/>
      </c>
      <c r="L51" s="34" t="str">
        <f>IF(D51="","",IF(D51="TOTAL",SUM($L$17:L50),(ROUND(K51*AJ51/100,0))))</f>
        <v/>
      </c>
      <c r="M51" s="34" t="str">
        <f>IF(D51="","",IF(D51="TOTAL",SUM($M$17:M50),(ROUND(K51*$V$5,0))))</f>
        <v/>
      </c>
      <c r="N51" s="33">
        <f t="shared" si="9"/>
        <v>0</v>
      </c>
      <c r="O51" s="34" t="str">
        <f t="shared" si="21"/>
        <v/>
      </c>
      <c r="P51" s="34" t="str">
        <f t="shared" si="21"/>
        <v/>
      </c>
      <c r="Q51" s="34" t="str">
        <f t="shared" si="21"/>
        <v/>
      </c>
      <c r="R51" s="26"/>
      <c r="S51" s="33">
        <f t="shared" si="10"/>
        <v>0</v>
      </c>
      <c r="T51" s="27" t="str">
        <f>IF(D51="","",IF(D51="TOTAL",SUM($T$17:T50),IF($Y$3="YES",AX51,0)))</f>
        <v/>
      </c>
      <c r="U51" s="34" t="str">
        <f>IF(D51="","",IF(D51="TOTAL",SUM($U$17:U50),(ROUND(S51*AM51,0))))</f>
        <v/>
      </c>
      <c r="V51" s="26" t="str">
        <f>IF(D51="","",IF(D51=$U$6,$T$6,IF(D51="TOTAL",SUM($V$17:V50),V50)))</f>
        <v/>
      </c>
      <c r="W51" s="33" t="str">
        <f>IF(D51="","",IF(D51="TOTAL",SUM($W$17:W50),(SUM(AG52:AH52))))</f>
        <v/>
      </c>
      <c r="X51" s="33">
        <f t="shared" si="11"/>
        <v>0</v>
      </c>
      <c r="Y51" s="33">
        <f t="shared" si="12"/>
        <v>0</v>
      </c>
      <c r="Z51" s="31"/>
      <c r="AA51" s="31"/>
      <c r="AB51" s="35" t="str">
        <f t="shared" si="20"/>
        <v/>
      </c>
      <c r="AC51" s="35" t="str">
        <f t="shared" si="18"/>
        <v/>
      </c>
      <c r="AE51" s="7"/>
      <c r="AF51" s="7"/>
      <c r="AG51" s="7"/>
      <c r="AH51" s="7"/>
      <c r="AJ51" s="7" t="str">
        <f t="shared" si="13"/>
        <v/>
      </c>
      <c r="AK51" s="7"/>
      <c r="AL51" s="7" t="str">
        <f t="shared" si="14"/>
        <v/>
      </c>
      <c r="AM51" s="7" t="str">
        <f t="shared" si="15"/>
        <v/>
      </c>
      <c r="AN51" s="7" t="str">
        <f t="shared" si="22"/>
        <v/>
      </c>
      <c r="AO51" s="7" t="str">
        <f t="shared" si="23"/>
        <v/>
      </c>
      <c r="AP51" s="2">
        <v>39814</v>
      </c>
      <c r="AQ51" s="3" t="str">
        <f t="shared" si="0"/>
        <v>Jan-2009</v>
      </c>
      <c r="AR51" s="7">
        <v>22</v>
      </c>
      <c r="AS51" s="7"/>
      <c r="AU51" s="8">
        <f t="shared" si="4"/>
        <v>0.1</v>
      </c>
      <c r="AX51" s="7">
        <f t="shared" si="5"/>
        <v>0</v>
      </c>
      <c r="BA51">
        <f t="shared" si="24"/>
        <v>0</v>
      </c>
    </row>
    <row r="52" spans="2:53" ht="21.75" customHeight="1" x14ac:dyDescent="0.25">
      <c r="B52" s="34" t="str">
        <f t="shared" si="19"/>
        <v/>
      </c>
      <c r="C52" s="28" t="str">
        <f t="shared" si="16"/>
        <v/>
      </c>
      <c r="D52" s="34" t="str">
        <f t="shared" si="17"/>
        <v/>
      </c>
      <c r="E52" s="34" t="str">
        <f t="shared" si="7"/>
        <v/>
      </c>
      <c r="F52" s="34" t="str">
        <f>IF(D52="","",IF(D52=$N$10,$O$7,IF(E52="JUL",MROUND(ROUND(1.03*F51,0),100),IF(D52="TOTAL",SUM($F$17:F51),F51))))</f>
        <v/>
      </c>
      <c r="G52" s="34" t="str">
        <f>IF(D52="","",IF(D52="TOTAL",SUM($G$17:G51),(ROUND(F52*AJ52/100,0))))</f>
        <v/>
      </c>
      <c r="H52" s="34" t="str">
        <f>IF(D52="","",IF(D52="TOTAL",SUM($H$17:H51),(ROUND(F52*$V$5,0))))</f>
        <v/>
      </c>
      <c r="I52" s="75">
        <f t="shared" si="8"/>
        <v>0</v>
      </c>
      <c r="J52" s="75"/>
      <c r="K52" s="34" t="str">
        <f>IF(D52="","",IF(D52=$O$10,$O$8,IF(E52="JUL",MROUND(ROUND(1.03*K51,0),100),IF(D52="TOTAL",SUM($K$17:K51),K51))))</f>
        <v/>
      </c>
      <c r="L52" s="34" t="str">
        <f>IF(D52="","",IF(D52="TOTAL",SUM($L$17:L51),(ROUND(K52*AJ52/100,0))))</f>
        <v/>
      </c>
      <c r="M52" s="34" t="str">
        <f>IF(D52="","",IF(D52="TOTAL",SUM($M$17:M51),(ROUND(K52*$V$5,0))))</f>
        <v/>
      </c>
      <c r="N52" s="33">
        <f t="shared" si="9"/>
        <v>0</v>
      </c>
      <c r="O52" s="34" t="str">
        <f t="shared" si="21"/>
        <v/>
      </c>
      <c r="P52" s="34" t="str">
        <f t="shared" si="21"/>
        <v/>
      </c>
      <c r="Q52" s="34" t="str">
        <f t="shared" si="21"/>
        <v/>
      </c>
      <c r="R52" s="26"/>
      <c r="S52" s="33">
        <f t="shared" si="10"/>
        <v>0</v>
      </c>
      <c r="T52" s="27" t="str">
        <f>IF(D52="","",IF(D52="TOTAL",SUM($T$17:T51),IF($Y$3="YES",AX52,0)))</f>
        <v/>
      </c>
      <c r="U52" s="34" t="str">
        <f>IF(D52="","",IF(D52="TOTAL",SUM($U$17:U51),(ROUND(S52*AM52,0))))</f>
        <v/>
      </c>
      <c r="V52" s="26" t="str">
        <f>IF(D52="","",IF(D52=$U$6,$T$6,IF(D52="TOTAL",SUM($V$17:V51),V51)))</f>
        <v/>
      </c>
      <c r="W52" s="33" t="str">
        <f>IF(D52="","",IF(D52="TOTAL",SUM($W$17:W51),(SUM(AG53:AH53))))</f>
        <v/>
      </c>
      <c r="X52" s="33">
        <f t="shared" si="11"/>
        <v>0</v>
      </c>
      <c r="Y52" s="33">
        <f t="shared" si="12"/>
        <v>0</v>
      </c>
      <c r="Z52" s="31"/>
      <c r="AA52" s="31"/>
      <c r="AB52" s="35" t="str">
        <f t="shared" si="20"/>
        <v/>
      </c>
      <c r="AC52" s="35" t="str">
        <f t="shared" si="18"/>
        <v/>
      </c>
      <c r="AE52" s="7"/>
      <c r="AF52" s="7"/>
      <c r="AG52" s="7"/>
      <c r="AH52" s="7"/>
      <c r="AJ52" s="7" t="str">
        <f t="shared" si="13"/>
        <v/>
      </c>
      <c r="AK52" s="7"/>
      <c r="AL52" s="7" t="str">
        <f t="shared" si="14"/>
        <v/>
      </c>
      <c r="AM52" s="7" t="str">
        <f t="shared" si="15"/>
        <v/>
      </c>
      <c r="AN52" s="7" t="str">
        <f t="shared" si="22"/>
        <v/>
      </c>
      <c r="AO52" s="7" t="str">
        <f t="shared" si="23"/>
        <v/>
      </c>
      <c r="AP52" s="2">
        <v>39845</v>
      </c>
      <c r="AQ52" s="3" t="str">
        <f t="shared" si="0"/>
        <v>Feb-2009</v>
      </c>
      <c r="AR52" s="7">
        <v>22</v>
      </c>
      <c r="AS52" s="7"/>
      <c r="AU52" s="8">
        <f t="shared" si="4"/>
        <v>0.1</v>
      </c>
      <c r="AX52" s="7">
        <f t="shared" si="5"/>
        <v>0</v>
      </c>
      <c r="BA52">
        <f t="shared" si="24"/>
        <v>0</v>
      </c>
    </row>
    <row r="53" spans="2:53" ht="21.75" customHeight="1" x14ac:dyDescent="0.25">
      <c r="B53" s="34" t="str">
        <f t="shared" si="19"/>
        <v/>
      </c>
      <c r="C53" s="28" t="str">
        <f t="shared" si="16"/>
        <v/>
      </c>
      <c r="D53" s="34" t="str">
        <f t="shared" si="17"/>
        <v/>
      </c>
      <c r="E53" s="34" t="str">
        <f t="shared" si="7"/>
        <v/>
      </c>
      <c r="F53" s="34" t="str">
        <f>IF(D53="","",IF(D53=$N$10,$O$7,IF(E53="JUL",MROUND(ROUND(1.03*F52,0),100),IF(D53="TOTAL",SUM($F$17:F52),F52))))</f>
        <v/>
      </c>
      <c r="G53" s="34" t="str">
        <f>IF(D53="","",IF(D53="TOTAL",SUM($G$17:G52),(ROUND(F53*AJ53/100,0))))</f>
        <v/>
      </c>
      <c r="H53" s="34" t="str">
        <f>IF(D53="","",IF(D53="TOTAL",SUM($H$17:H52),(ROUND(F53*$V$5,0))))</f>
        <v/>
      </c>
      <c r="I53" s="75">
        <f t="shared" si="8"/>
        <v>0</v>
      </c>
      <c r="J53" s="75"/>
      <c r="K53" s="34" t="str">
        <f>IF(D53="","",IF(D53=$O$10,$O$8,IF(E53="JUL",MROUND(ROUND(1.03*K52,0),100),IF(D53="TOTAL",SUM($K$17:K52),K52))))</f>
        <v/>
      </c>
      <c r="L53" s="34" t="str">
        <f>IF(D53="","",IF(D53="TOTAL",SUM($L$17:L52),(ROUND(K53*AJ53/100,0))))</f>
        <v/>
      </c>
      <c r="M53" s="34" t="str">
        <f>IF(D53="","",IF(D53="TOTAL",SUM($M$17:M52),(ROUND(K53*$V$5,0))))</f>
        <v/>
      </c>
      <c r="N53" s="33">
        <f t="shared" si="9"/>
        <v>0</v>
      </c>
      <c r="O53" s="34" t="str">
        <f t="shared" si="21"/>
        <v/>
      </c>
      <c r="P53" s="34" t="str">
        <f t="shared" si="21"/>
        <v/>
      </c>
      <c r="Q53" s="34" t="str">
        <f t="shared" si="21"/>
        <v/>
      </c>
      <c r="R53" s="26"/>
      <c r="S53" s="33">
        <f t="shared" si="10"/>
        <v>0</v>
      </c>
      <c r="T53" s="27" t="str">
        <f>IF(D53="","",IF(D53="TOTAL",SUM($T$17:T52),IF($Y$3="YES",AX53,0)))</f>
        <v/>
      </c>
      <c r="U53" s="34" t="str">
        <f>IF(D53="","",IF(D53="TOTAL",SUM($U$17:U52),(ROUND(S53*AM53,0))))</f>
        <v/>
      </c>
      <c r="V53" s="26" t="str">
        <f>IF(D53="","",IF(D53=$U$6,$T$6,IF(D53="TOTAL",SUM($V$17:V52),V52)))</f>
        <v/>
      </c>
      <c r="W53" s="33" t="str">
        <f>IF(D53="","",IF(D53="TOTAL",SUM($W$17:W52),(SUM(AG54:AH54))))</f>
        <v/>
      </c>
      <c r="X53" s="33">
        <f t="shared" si="11"/>
        <v>0</v>
      </c>
      <c r="Y53" s="33">
        <f t="shared" si="12"/>
        <v>0</v>
      </c>
      <c r="Z53" s="31"/>
      <c r="AA53" s="31"/>
      <c r="AB53" s="35" t="str">
        <f t="shared" si="20"/>
        <v/>
      </c>
      <c r="AC53" s="35" t="str">
        <f t="shared" si="18"/>
        <v/>
      </c>
      <c r="AE53" s="7"/>
      <c r="AF53" s="7"/>
      <c r="AG53" s="7"/>
      <c r="AH53" s="7"/>
      <c r="AJ53" s="7" t="str">
        <f t="shared" si="13"/>
        <v/>
      </c>
      <c r="AK53" s="7"/>
      <c r="AL53" s="7" t="str">
        <f t="shared" si="14"/>
        <v/>
      </c>
      <c r="AM53" s="7" t="str">
        <f t="shared" si="15"/>
        <v/>
      </c>
      <c r="AN53" s="7" t="str">
        <f t="shared" si="22"/>
        <v/>
      </c>
      <c r="AO53" s="7" t="str">
        <f t="shared" si="23"/>
        <v/>
      </c>
      <c r="AP53" s="2">
        <v>39873</v>
      </c>
      <c r="AQ53" s="3" t="str">
        <f t="shared" si="0"/>
        <v>Mar-2009</v>
      </c>
      <c r="AR53" s="7">
        <v>22</v>
      </c>
      <c r="AS53" s="7"/>
      <c r="AU53" s="8">
        <f t="shared" si="4"/>
        <v>0.1</v>
      </c>
      <c r="AV53" s="7">
        <f>AN12</f>
        <v>5</v>
      </c>
      <c r="AX53" s="7">
        <f t="shared" si="5"/>
        <v>0</v>
      </c>
      <c r="BA53">
        <f t="shared" si="24"/>
        <v>0</v>
      </c>
    </row>
    <row r="54" spans="2:53" ht="21.75" customHeight="1" x14ac:dyDescent="0.25">
      <c r="B54" s="34" t="str">
        <f t="shared" si="19"/>
        <v/>
      </c>
      <c r="C54" s="28" t="str">
        <f t="shared" si="16"/>
        <v/>
      </c>
      <c r="D54" s="34" t="str">
        <f t="shared" si="17"/>
        <v/>
      </c>
      <c r="E54" s="34" t="str">
        <f t="shared" si="7"/>
        <v/>
      </c>
      <c r="F54" s="34" t="str">
        <f>IF(D54="","",IF(D54=$N$10,$O$7,IF(E54="JUL",MROUND(ROUND(1.03*F53,0),100),IF(D54="TOTAL",SUM($F$17:F53),F53))))</f>
        <v/>
      </c>
      <c r="G54" s="34" t="str">
        <f>IF(D54="","",IF(D54="TOTAL",SUM($G$17:G53),(ROUND(F54*AJ54/100,0))))</f>
        <v/>
      </c>
      <c r="H54" s="34" t="str">
        <f>IF(D54="","",IF(D54="TOTAL",SUM($H$17:H53),(ROUND(F54*$V$5,0))))</f>
        <v/>
      </c>
      <c r="I54" s="75">
        <f t="shared" si="8"/>
        <v>0</v>
      </c>
      <c r="J54" s="75"/>
      <c r="K54" s="34" t="str">
        <f>IF(D54="","",IF(D54=$O$10,$O$8,IF(E54="JUL",MROUND(ROUND(1.03*K53,0),100),IF(D54="TOTAL",SUM($K$17:K53),K53))))</f>
        <v/>
      </c>
      <c r="L54" s="34" t="str">
        <f>IF(D54="","",IF(D54="TOTAL",SUM($L$17:L53),(ROUND(K54*AJ54/100,0))))</f>
        <v/>
      </c>
      <c r="M54" s="34" t="str">
        <f>IF(D54="","",IF(D54="TOTAL",SUM($M$17:M53),(ROUND(K54*$V$5,0))))</f>
        <v/>
      </c>
      <c r="N54" s="33">
        <f t="shared" si="9"/>
        <v>0</v>
      </c>
      <c r="O54" s="34" t="str">
        <f t="shared" si="21"/>
        <v/>
      </c>
      <c r="P54" s="34" t="str">
        <f t="shared" si="21"/>
        <v/>
      </c>
      <c r="Q54" s="34" t="str">
        <f t="shared" si="21"/>
        <v/>
      </c>
      <c r="R54" s="26"/>
      <c r="S54" s="33">
        <f t="shared" si="10"/>
        <v>0</v>
      </c>
      <c r="T54" s="27" t="str">
        <f>IF(D54="","",IF(D54="TOTAL",SUM($T$17:T53),IF($Y$3="YES",AX54,0)))</f>
        <v/>
      </c>
      <c r="U54" s="34" t="str">
        <f>IF(D54="","",IF(D54="TOTAL",SUM($U$17:U53),(ROUND(S54*AM54,0))))</f>
        <v/>
      </c>
      <c r="V54" s="26" t="str">
        <f>IF(D54="","",IF(D54=$U$6,$T$6,IF(D54="TOTAL",SUM($V$17:V53),V53)))</f>
        <v/>
      </c>
      <c r="W54" s="33" t="str">
        <f>IF(D54="","",IF(D54="TOTAL",SUM($W$17:W53),(SUM(AG55:AH55))))</f>
        <v/>
      </c>
      <c r="X54" s="33">
        <f t="shared" si="11"/>
        <v>0</v>
      </c>
      <c r="Y54" s="33">
        <f t="shared" si="12"/>
        <v>0</v>
      </c>
      <c r="Z54" s="31"/>
      <c r="AA54" s="31"/>
      <c r="AB54" s="35" t="str">
        <f t="shared" si="20"/>
        <v/>
      </c>
      <c r="AC54" s="35" t="str">
        <f t="shared" si="18"/>
        <v/>
      </c>
      <c r="AE54" s="7"/>
      <c r="AF54" s="7"/>
      <c r="AG54" s="7"/>
      <c r="AH54" s="7"/>
      <c r="AJ54" s="7" t="str">
        <f t="shared" si="13"/>
        <v/>
      </c>
      <c r="AK54" s="7"/>
      <c r="AL54" s="7" t="str">
        <f t="shared" si="14"/>
        <v/>
      </c>
      <c r="AM54" s="7" t="str">
        <f t="shared" si="15"/>
        <v/>
      </c>
      <c r="AN54" s="7" t="str">
        <f t="shared" si="22"/>
        <v/>
      </c>
      <c r="AO54" s="7" t="str">
        <f t="shared" si="23"/>
        <v/>
      </c>
      <c r="AP54" s="2">
        <v>39904</v>
      </c>
      <c r="AQ54" s="3" t="str">
        <f t="shared" si="0"/>
        <v>Apr-2009</v>
      </c>
      <c r="AR54" s="7">
        <v>22</v>
      </c>
      <c r="AS54" s="7"/>
      <c r="AU54" s="8">
        <f t="shared" si="4"/>
        <v>0.1</v>
      </c>
      <c r="AX54" s="7">
        <f t="shared" si="5"/>
        <v>0</v>
      </c>
      <c r="BA54">
        <f t="shared" si="24"/>
        <v>0</v>
      </c>
    </row>
    <row r="55" spans="2:53" ht="21.75" customHeight="1" x14ac:dyDescent="0.25">
      <c r="B55" s="34" t="str">
        <f t="shared" si="19"/>
        <v/>
      </c>
      <c r="C55" s="28" t="str">
        <f t="shared" si="16"/>
        <v/>
      </c>
      <c r="D55" s="34" t="str">
        <f t="shared" si="17"/>
        <v/>
      </c>
      <c r="E55" s="34" t="str">
        <f t="shared" si="7"/>
        <v/>
      </c>
      <c r="F55" s="34" t="str">
        <f>IF(D55="","",IF(D55=$N$10,$O$7,IF(E55="JUL",MROUND(ROUND(1.03*F54,0),100),IF(D55="TOTAL",SUM($F$17:F54),F54))))</f>
        <v/>
      </c>
      <c r="G55" s="34" t="str">
        <f>IF(D55="","",IF(D55="TOTAL",SUM($G$17:G54),(ROUND(F55*AJ55/100,0))))</f>
        <v/>
      </c>
      <c r="H55" s="34" t="str">
        <f>IF(D55="","",IF(D55="TOTAL",SUM($H$17:H54),(ROUND(F55*$V$5,0))))</f>
        <v/>
      </c>
      <c r="I55" s="75">
        <f t="shared" si="8"/>
        <v>0</v>
      </c>
      <c r="J55" s="75"/>
      <c r="K55" s="34" t="str">
        <f>IF(D55="","",IF(D55=$O$10,$O$8,IF(E55="JUL",MROUND(ROUND(1.03*K54,0),100),IF(D55="TOTAL",SUM($K$17:K54),K54))))</f>
        <v/>
      </c>
      <c r="L55" s="34" t="str">
        <f>IF(D55="","",IF(D55="TOTAL",SUM($L$17:L54),(ROUND(K55*AJ55/100,0))))</f>
        <v/>
      </c>
      <c r="M55" s="34" t="str">
        <f>IF(D55="","",IF(D55="TOTAL",SUM($M$17:M54),(ROUND(K55*$V$5,0))))</f>
        <v/>
      </c>
      <c r="N55" s="33">
        <f t="shared" si="9"/>
        <v>0</v>
      </c>
      <c r="O55" s="34" t="str">
        <f t="shared" si="21"/>
        <v/>
      </c>
      <c r="P55" s="34" t="str">
        <f t="shared" si="21"/>
        <v/>
      </c>
      <c r="Q55" s="34" t="str">
        <f t="shared" si="21"/>
        <v/>
      </c>
      <c r="R55" s="26"/>
      <c r="S55" s="33">
        <f t="shared" si="10"/>
        <v>0</v>
      </c>
      <c r="T55" s="27" t="str">
        <f>IF(D55="","",IF(D55="TOTAL",SUM($T$17:T54),IF($Y$3="YES",AX55,0)))</f>
        <v/>
      </c>
      <c r="U55" s="34" t="str">
        <f>IF(D55="","",IF(D55="TOTAL",SUM($U$17:U54),(ROUND(S55*AM55,0))))</f>
        <v/>
      </c>
      <c r="V55" s="26" t="str">
        <f>IF(D55="","",IF(D55=$U$6,$T$6,IF(D55="TOTAL",SUM($V$17:V54),V54)))</f>
        <v/>
      </c>
      <c r="W55" s="33" t="str">
        <f>IF(D55="","",IF(D55="TOTAL",SUM($W$17:W54),(SUM(AG56:AH56))))</f>
        <v/>
      </c>
      <c r="X55" s="33">
        <f t="shared" si="11"/>
        <v>0</v>
      </c>
      <c r="Y55" s="33">
        <f t="shared" si="12"/>
        <v>0</v>
      </c>
      <c r="Z55" s="31"/>
      <c r="AA55" s="31"/>
      <c r="AB55" s="35" t="str">
        <f t="shared" si="20"/>
        <v/>
      </c>
      <c r="AC55" s="35" t="str">
        <f t="shared" si="18"/>
        <v/>
      </c>
      <c r="AE55" s="7"/>
      <c r="AF55" s="7"/>
      <c r="AG55" s="7"/>
      <c r="AH55" s="7"/>
      <c r="AJ55" s="7" t="str">
        <f t="shared" si="13"/>
        <v/>
      </c>
      <c r="AK55" s="7"/>
      <c r="AL55" s="7" t="str">
        <f t="shared" si="14"/>
        <v/>
      </c>
      <c r="AM55" s="7" t="str">
        <f t="shared" si="15"/>
        <v/>
      </c>
      <c r="AN55" s="7" t="str">
        <f t="shared" si="22"/>
        <v/>
      </c>
      <c r="AO55" s="7" t="str">
        <f t="shared" si="23"/>
        <v/>
      </c>
      <c r="AP55" s="2">
        <v>39934</v>
      </c>
      <c r="AQ55" s="3" t="str">
        <f t="shared" si="0"/>
        <v>May-2009</v>
      </c>
      <c r="AR55" s="7">
        <v>22</v>
      </c>
      <c r="AS55" s="7"/>
      <c r="AU55" s="8">
        <f t="shared" si="4"/>
        <v>0.1</v>
      </c>
      <c r="AX55" s="7">
        <f t="shared" si="5"/>
        <v>0</v>
      </c>
      <c r="BA55">
        <f t="shared" si="24"/>
        <v>0</v>
      </c>
    </row>
    <row r="56" spans="2:53" ht="21.75" customHeight="1" x14ac:dyDescent="0.25">
      <c r="B56" s="34" t="str">
        <f t="shared" si="19"/>
        <v/>
      </c>
      <c r="C56" s="28" t="str">
        <f t="shared" si="16"/>
        <v/>
      </c>
      <c r="D56" s="34" t="str">
        <f t="shared" si="17"/>
        <v/>
      </c>
      <c r="E56" s="34" t="str">
        <f t="shared" si="7"/>
        <v/>
      </c>
      <c r="F56" s="34" t="str">
        <f>IF(D56="","",IF(D56=$N$10,$O$7,IF(E56="JUL",MROUND(ROUND(1.03*F55,0),100),IF(D56="TOTAL",SUM($F$17:F55),F55))))</f>
        <v/>
      </c>
      <c r="G56" s="34" t="str">
        <f>IF(D56="","",IF(D56="TOTAL",SUM($G$17:G55),(ROUND(F56*AJ56/100,0))))</f>
        <v/>
      </c>
      <c r="H56" s="34" t="str">
        <f>IF(D56="","",IF(D56="TOTAL",SUM($H$17:H55),(ROUND(F56*$V$5,0))))</f>
        <v/>
      </c>
      <c r="I56" s="75">
        <f t="shared" si="8"/>
        <v>0</v>
      </c>
      <c r="J56" s="75"/>
      <c r="K56" s="34" t="str">
        <f>IF(D56="","",IF(D56=$O$10,$O$8,IF(E56="JUL",MROUND(ROUND(1.03*K55,0),100),IF(D56="TOTAL",SUM($K$17:K55),K55))))</f>
        <v/>
      </c>
      <c r="L56" s="34" t="str">
        <f>IF(D56="","",IF(D56="TOTAL",SUM($L$17:L55),(ROUND(K56*AJ56/100,0))))</f>
        <v/>
      </c>
      <c r="M56" s="34" t="str">
        <f>IF(D56="","",IF(D56="TOTAL",SUM($M$17:M55),(ROUND(K56*$V$5,0))))</f>
        <v/>
      </c>
      <c r="N56" s="33">
        <f t="shared" si="9"/>
        <v>0</v>
      </c>
      <c r="O56" s="34" t="str">
        <f t="shared" si="21"/>
        <v/>
      </c>
      <c r="P56" s="34" t="str">
        <f t="shared" si="21"/>
        <v/>
      </c>
      <c r="Q56" s="34" t="str">
        <f t="shared" si="21"/>
        <v/>
      </c>
      <c r="R56" s="26"/>
      <c r="S56" s="33">
        <f t="shared" si="10"/>
        <v>0</v>
      </c>
      <c r="T56" s="27" t="str">
        <f>IF(D56="","",IF(D56="TOTAL",SUM($T$17:T55),IF($Y$3="YES",AX56,0)))</f>
        <v/>
      </c>
      <c r="U56" s="34" t="str">
        <f>IF(D56="","",IF(D56="TOTAL",SUM($U$17:U55),(ROUND(S56*AM56,0))))</f>
        <v/>
      </c>
      <c r="V56" s="26" t="str">
        <f>IF(D56="","",IF(D56=$U$6,$T$6,IF(D56="TOTAL",SUM($V$17:V55),V55)))</f>
        <v/>
      </c>
      <c r="W56" s="33" t="str">
        <f>IF(D56="","",IF(D56="TOTAL",SUM($W$17:W55),(SUM(AG57:AH57))))</f>
        <v/>
      </c>
      <c r="X56" s="33">
        <f t="shared" si="11"/>
        <v>0</v>
      </c>
      <c r="Y56" s="33">
        <f t="shared" si="12"/>
        <v>0</v>
      </c>
      <c r="Z56" s="31"/>
      <c r="AA56" s="31"/>
      <c r="AB56" s="35" t="str">
        <f t="shared" si="20"/>
        <v/>
      </c>
      <c r="AC56" s="35" t="str">
        <f t="shared" si="18"/>
        <v/>
      </c>
      <c r="AE56" s="7"/>
      <c r="AF56" s="7"/>
      <c r="AG56" s="7"/>
      <c r="AH56" s="7"/>
      <c r="AJ56" s="7" t="str">
        <f t="shared" si="13"/>
        <v/>
      </c>
      <c r="AK56" s="7"/>
      <c r="AL56" s="7" t="str">
        <f t="shared" si="14"/>
        <v/>
      </c>
      <c r="AM56" s="7" t="str">
        <f t="shared" si="15"/>
        <v/>
      </c>
      <c r="AN56" s="7" t="str">
        <f t="shared" si="22"/>
        <v/>
      </c>
      <c r="AO56" s="7" t="str">
        <f t="shared" si="23"/>
        <v/>
      </c>
      <c r="AP56" s="2">
        <v>39965</v>
      </c>
      <c r="AQ56" s="3" t="str">
        <f t="shared" si="0"/>
        <v>Jun-2009</v>
      </c>
      <c r="AR56" s="7">
        <v>22</v>
      </c>
      <c r="AS56" s="7"/>
      <c r="AU56" s="8">
        <f t="shared" si="4"/>
        <v>0.1</v>
      </c>
      <c r="AX56" s="7">
        <f t="shared" si="5"/>
        <v>0</v>
      </c>
      <c r="BA56">
        <f t="shared" si="24"/>
        <v>0</v>
      </c>
    </row>
    <row r="57" spans="2:53" ht="21.75" customHeight="1" x14ac:dyDescent="0.25">
      <c r="B57" s="34" t="str">
        <f t="shared" si="19"/>
        <v/>
      </c>
      <c r="C57" s="28" t="str">
        <f t="shared" si="16"/>
        <v/>
      </c>
      <c r="D57" s="34" t="str">
        <f t="shared" si="17"/>
        <v/>
      </c>
      <c r="E57" s="34" t="str">
        <f t="shared" si="7"/>
        <v/>
      </c>
      <c r="F57" s="34" t="str">
        <f>IF(D57="","",IF(D57=$N$10,$O$7,IF(E57="JUL",MROUND(ROUND(1.03*F56,0),100),IF(D57="TOTAL",SUM($F$17:F56),F56))))</f>
        <v/>
      </c>
      <c r="G57" s="34" t="str">
        <f>IF(D57="","",IF(D57="TOTAL",SUM($G$17:G56),(ROUND(F57*AJ57/100,0))))</f>
        <v/>
      </c>
      <c r="H57" s="34" t="str">
        <f>IF(D57="","",IF(D57="TOTAL",SUM($H$17:H56),(ROUND(F57*$V$5,0))))</f>
        <v/>
      </c>
      <c r="I57" s="75">
        <f t="shared" si="8"/>
        <v>0</v>
      </c>
      <c r="J57" s="75"/>
      <c r="K57" s="34" t="str">
        <f>IF(D57="","",IF(D57=$O$10,$O$8,IF(E57="JUL",MROUND(ROUND(1.03*K56,0),100),IF(D57="TOTAL",SUM($K$17:K56),K56))))</f>
        <v/>
      </c>
      <c r="L57" s="34" t="str">
        <f>IF(D57="","",IF(D57="TOTAL",SUM($L$17:L56),(ROUND(K57*AJ57/100,0))))</f>
        <v/>
      </c>
      <c r="M57" s="34" t="str">
        <f>IF(D57="","",IF(D57="TOTAL",SUM($M$17:M56),(ROUND(K57*$V$5,0))))</f>
        <v/>
      </c>
      <c r="N57" s="33">
        <f t="shared" si="9"/>
        <v>0</v>
      </c>
      <c r="O57" s="34" t="str">
        <f t="shared" si="21"/>
        <v/>
      </c>
      <c r="P57" s="34" t="str">
        <f t="shared" si="21"/>
        <v/>
      </c>
      <c r="Q57" s="34" t="str">
        <f t="shared" si="21"/>
        <v/>
      </c>
      <c r="R57" s="26"/>
      <c r="S57" s="33">
        <f t="shared" si="10"/>
        <v>0</v>
      </c>
      <c r="T57" s="27" t="str">
        <f>IF(D57="","",IF(D57="TOTAL",SUM($T$17:T56),IF($Y$3="YES",AX57,0)))</f>
        <v/>
      </c>
      <c r="U57" s="34" t="str">
        <f>IF(D57="","",IF(D57="TOTAL",SUM($U$17:U56),(ROUND(S57*AM57,0))))</f>
        <v/>
      </c>
      <c r="V57" s="26" t="str">
        <f>IF(D57="","",IF(D57=$U$6,$T$6,IF(D57="TOTAL",SUM($V$17:V56),V56)))</f>
        <v/>
      </c>
      <c r="W57" s="33" t="str">
        <f>IF(D57="","",IF(D57="TOTAL",SUM($W$17:W56),(SUM(AG58:AH58))))</f>
        <v/>
      </c>
      <c r="X57" s="33">
        <f t="shared" si="11"/>
        <v>0</v>
      </c>
      <c r="Y57" s="33">
        <f t="shared" si="12"/>
        <v>0</v>
      </c>
      <c r="Z57" s="31"/>
      <c r="AA57" s="31"/>
      <c r="AB57" s="35" t="str">
        <f t="shared" si="20"/>
        <v/>
      </c>
      <c r="AC57" s="35" t="str">
        <f t="shared" si="18"/>
        <v/>
      </c>
      <c r="AE57" s="7"/>
      <c r="AF57" s="7"/>
      <c r="AG57" s="7"/>
      <c r="AH57" s="7"/>
      <c r="AJ57" s="7" t="str">
        <f t="shared" si="13"/>
        <v/>
      </c>
      <c r="AK57" s="7"/>
      <c r="AL57" s="7" t="str">
        <f t="shared" si="14"/>
        <v/>
      </c>
      <c r="AM57" s="7" t="str">
        <f t="shared" si="15"/>
        <v/>
      </c>
      <c r="AN57" s="7" t="str">
        <f t="shared" si="22"/>
        <v/>
      </c>
      <c r="AO57" s="7" t="str">
        <f t="shared" si="23"/>
        <v/>
      </c>
      <c r="AP57" s="2">
        <v>39995</v>
      </c>
      <c r="AQ57" s="3" t="str">
        <f t="shared" si="0"/>
        <v>Jul-2009</v>
      </c>
      <c r="AR57" s="7">
        <v>27</v>
      </c>
      <c r="AS57" s="7"/>
      <c r="AT57" s="7">
        <v>5</v>
      </c>
      <c r="AU57" s="8">
        <f t="shared" si="4"/>
        <v>0.1</v>
      </c>
      <c r="AX57" s="7">
        <f t="shared" si="5"/>
        <v>0</v>
      </c>
      <c r="BA57">
        <f t="shared" si="24"/>
        <v>0</v>
      </c>
    </row>
    <row r="58" spans="2:53" ht="21.75" customHeight="1" x14ac:dyDescent="0.25">
      <c r="B58" s="34" t="str">
        <f t="shared" si="19"/>
        <v/>
      </c>
      <c r="C58" s="28" t="str">
        <f t="shared" si="16"/>
        <v/>
      </c>
      <c r="D58" s="34" t="str">
        <f t="shared" si="17"/>
        <v/>
      </c>
      <c r="E58" s="34" t="str">
        <f t="shared" si="7"/>
        <v/>
      </c>
      <c r="F58" s="34" t="str">
        <f>IF(D58="","",IF(D58=$N$10,$O$7,IF(E58="JUL",MROUND(ROUND(1.03*F57,0),100),IF(D58="TOTAL",SUM($F$17:F57),F57))))</f>
        <v/>
      </c>
      <c r="G58" s="34" t="str">
        <f>IF(D58="","",IF(D58="TOTAL",SUM($G$17:G57),(ROUND(F58*AJ58/100,0))))</f>
        <v/>
      </c>
      <c r="H58" s="34" t="str">
        <f>IF(D58="","",IF(D58="TOTAL",SUM($H$17:H57),(ROUND(F58*$V$5,0))))</f>
        <v/>
      </c>
      <c r="I58" s="75">
        <f t="shared" si="8"/>
        <v>0</v>
      </c>
      <c r="J58" s="75"/>
      <c r="K58" s="34" t="str">
        <f>IF(D58="","",IF(D58=$O$10,$O$8,IF(E58="JUL",MROUND(ROUND(1.03*K57,0),100),IF(D58="TOTAL",SUM($K$17:K57),K57))))</f>
        <v/>
      </c>
      <c r="L58" s="34" t="str">
        <f>IF(D58="","",IF(D58="TOTAL",SUM($L$17:L57),(ROUND(K58*AJ58/100,0))))</f>
        <v/>
      </c>
      <c r="M58" s="34" t="str">
        <f>IF(D58="","",IF(D58="TOTAL",SUM($M$17:M57),(ROUND(K58*$V$5,0))))</f>
        <v/>
      </c>
      <c r="N58" s="33">
        <f t="shared" si="9"/>
        <v>0</v>
      </c>
      <c r="O58" s="34" t="str">
        <f t="shared" si="21"/>
        <v/>
      </c>
      <c r="P58" s="34" t="str">
        <f t="shared" si="21"/>
        <v/>
      </c>
      <c r="Q58" s="34" t="str">
        <f t="shared" si="21"/>
        <v/>
      </c>
      <c r="R58" s="26"/>
      <c r="S58" s="33">
        <f t="shared" si="10"/>
        <v>0</v>
      </c>
      <c r="T58" s="27" t="str">
        <f>IF(D58="","",IF(D58="TOTAL",SUM($T$17:T57),IF($Y$3="YES",AX58,0)))</f>
        <v/>
      </c>
      <c r="U58" s="34" t="str">
        <f>IF(D58="","",IF(D58="TOTAL",SUM($U$17:U57),(ROUND(S58*AM58,0))))</f>
        <v/>
      </c>
      <c r="V58" s="26" t="str">
        <f>IF(D58="","",IF(D58=$U$6,$T$6,IF(D58="TOTAL",SUM($V$17:V57),V57)))</f>
        <v/>
      </c>
      <c r="W58" s="33" t="str">
        <f>IF(D58="","",IF(D58="TOTAL",SUM($W$17:W57),(SUM(AG59:AH59))))</f>
        <v/>
      </c>
      <c r="X58" s="33">
        <f t="shared" si="11"/>
        <v>0</v>
      </c>
      <c r="Y58" s="33">
        <f t="shared" si="12"/>
        <v>0</v>
      </c>
      <c r="Z58" s="31"/>
      <c r="AA58" s="31"/>
      <c r="AB58" s="35" t="str">
        <f t="shared" si="20"/>
        <v/>
      </c>
      <c r="AC58" s="35" t="str">
        <f t="shared" si="18"/>
        <v/>
      </c>
      <c r="AE58" s="7"/>
      <c r="AF58" s="7"/>
      <c r="AG58" s="7"/>
      <c r="AH58" s="7"/>
      <c r="AJ58" s="7" t="str">
        <f t="shared" si="13"/>
        <v/>
      </c>
      <c r="AK58" s="7"/>
      <c r="AL58" s="7" t="str">
        <f t="shared" si="14"/>
        <v/>
      </c>
      <c r="AM58" s="7" t="str">
        <f t="shared" si="15"/>
        <v/>
      </c>
      <c r="AN58" s="7" t="str">
        <f t="shared" si="22"/>
        <v/>
      </c>
      <c r="AO58" s="7" t="str">
        <f t="shared" si="23"/>
        <v/>
      </c>
      <c r="AP58" s="2">
        <v>40026</v>
      </c>
      <c r="AQ58" s="3" t="str">
        <f t="shared" si="0"/>
        <v>Aug-2009</v>
      </c>
      <c r="AR58" s="7">
        <v>27</v>
      </c>
      <c r="AS58" s="7"/>
      <c r="AT58" s="7">
        <v>5</v>
      </c>
      <c r="AU58" s="8">
        <f t="shared" si="4"/>
        <v>0.1</v>
      </c>
      <c r="AX58" s="7">
        <f t="shared" si="5"/>
        <v>0</v>
      </c>
      <c r="BA58">
        <f t="shared" si="24"/>
        <v>0</v>
      </c>
    </row>
    <row r="59" spans="2:53" ht="21.75" customHeight="1" x14ac:dyDescent="0.25">
      <c r="B59" s="34" t="str">
        <f t="shared" si="19"/>
        <v/>
      </c>
      <c r="C59" s="28" t="str">
        <f t="shared" si="16"/>
        <v/>
      </c>
      <c r="D59" s="34" t="str">
        <f t="shared" si="17"/>
        <v/>
      </c>
      <c r="E59" s="34" t="str">
        <f t="shared" si="7"/>
        <v/>
      </c>
      <c r="F59" s="34" t="str">
        <f>IF(D59="","",IF(D59=$N$10,$O$7,IF(E59="JUL",MROUND(ROUND(1.03*F58,0),100),IF(D59="TOTAL",SUM($F$17:F58),F58))))</f>
        <v/>
      </c>
      <c r="G59" s="34" t="str">
        <f>IF(D59="","",IF(D59="TOTAL",SUM($G$17:G58),(ROUND(F59*AJ59/100,0))))</f>
        <v/>
      </c>
      <c r="H59" s="34" t="str">
        <f>IF(D59="","",IF(D59="TOTAL",SUM($H$17:H58),(ROUND(F59*$V$5,0))))</f>
        <v/>
      </c>
      <c r="I59" s="75">
        <f t="shared" si="8"/>
        <v>0</v>
      </c>
      <c r="J59" s="75"/>
      <c r="K59" s="34" t="str">
        <f>IF(D59="","",IF(D59=$O$10,$O$8,IF(E59="JUL",MROUND(ROUND(1.03*K58,0),100),IF(D59="TOTAL",SUM($K$17:K58),K58))))</f>
        <v/>
      </c>
      <c r="L59" s="34" t="str">
        <f>IF(D59="","",IF(D59="TOTAL",SUM($L$17:L58),(ROUND(K59*AJ59/100,0))))</f>
        <v/>
      </c>
      <c r="M59" s="34" t="str">
        <f>IF(D59="","",IF(D59="TOTAL",SUM($M$17:M58),(ROUND(K59*$V$5,0))))</f>
        <v/>
      </c>
      <c r="N59" s="33">
        <f t="shared" si="9"/>
        <v>0</v>
      </c>
      <c r="O59" s="34" t="str">
        <f t="shared" si="21"/>
        <v/>
      </c>
      <c r="P59" s="34" t="str">
        <f t="shared" si="21"/>
        <v/>
      </c>
      <c r="Q59" s="34" t="str">
        <f t="shared" si="21"/>
        <v/>
      </c>
      <c r="R59" s="26"/>
      <c r="S59" s="33">
        <f t="shared" si="10"/>
        <v>0</v>
      </c>
      <c r="T59" s="27" t="str">
        <f>IF(D59="","",IF(D59="TOTAL",SUM($T$17:T58),IF($Y$3="YES",AX59,0)))</f>
        <v/>
      </c>
      <c r="U59" s="34" t="str">
        <f>IF(D59="","",IF(D59="TOTAL",SUM($U$17:U58),(ROUND(S59*AM59,0))))</f>
        <v/>
      </c>
      <c r="V59" s="26" t="str">
        <f>IF(D59="","",IF(D59=$U$6,$T$6,IF(D59="TOTAL",SUM($V$17:V58),V58)))</f>
        <v/>
      </c>
      <c r="W59" s="33" t="str">
        <f>IF(D59="","",IF(D59="TOTAL",SUM($W$17:W58),(SUM(AG60:AH60))))</f>
        <v/>
      </c>
      <c r="X59" s="33">
        <f t="shared" si="11"/>
        <v>0</v>
      </c>
      <c r="Y59" s="33">
        <f t="shared" si="12"/>
        <v>0</v>
      </c>
      <c r="Z59" s="31"/>
      <c r="AA59" s="31"/>
      <c r="AB59" s="35" t="str">
        <f t="shared" si="20"/>
        <v/>
      </c>
      <c r="AC59" s="35" t="str">
        <f t="shared" si="18"/>
        <v/>
      </c>
      <c r="AE59" s="7"/>
      <c r="AF59" s="7"/>
      <c r="AG59" s="7"/>
      <c r="AH59" s="7"/>
      <c r="AJ59" s="7" t="str">
        <f t="shared" si="13"/>
        <v/>
      </c>
      <c r="AK59" s="7"/>
      <c r="AL59" s="7" t="str">
        <f t="shared" si="14"/>
        <v/>
      </c>
      <c r="AM59" s="7" t="str">
        <f t="shared" si="15"/>
        <v/>
      </c>
      <c r="AN59" s="7" t="str">
        <f t="shared" si="22"/>
        <v/>
      </c>
      <c r="AO59" s="7" t="str">
        <f t="shared" si="23"/>
        <v/>
      </c>
      <c r="AP59" s="2">
        <v>40057</v>
      </c>
      <c r="AQ59" s="3" t="str">
        <f t="shared" si="0"/>
        <v>Sep-2009</v>
      </c>
      <c r="AR59" s="7">
        <v>27</v>
      </c>
      <c r="AS59" s="7"/>
      <c r="AU59" s="8">
        <f t="shared" si="4"/>
        <v>0.1</v>
      </c>
      <c r="AV59" s="7"/>
      <c r="AW59" s="7">
        <v>1</v>
      </c>
      <c r="AX59" s="7">
        <f t="shared" si="5"/>
        <v>0</v>
      </c>
      <c r="BA59">
        <f t="shared" si="24"/>
        <v>0</v>
      </c>
    </row>
    <row r="60" spans="2:53" ht="21.75" customHeight="1" x14ac:dyDescent="0.25">
      <c r="B60" s="34" t="str">
        <f t="shared" si="19"/>
        <v/>
      </c>
      <c r="C60" s="28" t="str">
        <f t="shared" si="16"/>
        <v/>
      </c>
      <c r="D60" s="34" t="str">
        <f t="shared" si="17"/>
        <v/>
      </c>
      <c r="E60" s="34" t="str">
        <f t="shared" si="7"/>
        <v/>
      </c>
      <c r="F60" s="34" t="str">
        <f>IF(D60="","",IF(D60=$N$10,$O$7,IF(E60="JUL",MROUND(ROUND(1.03*F59,0),100),IF(D60="TOTAL",SUM($F$17:F59),F59))))</f>
        <v/>
      </c>
      <c r="G60" s="34" t="str">
        <f>IF(D60="","",IF(D60="TOTAL",SUM($G$17:G59),(ROUND(F60*AJ60/100,0))))</f>
        <v/>
      </c>
      <c r="H60" s="34" t="str">
        <f>IF(D60="","",IF(D60="TOTAL",SUM($H$17:H59),(ROUND(F60*$V$5,0))))</f>
        <v/>
      </c>
      <c r="I60" s="75">
        <f t="shared" si="8"/>
        <v>0</v>
      </c>
      <c r="J60" s="75"/>
      <c r="K60" s="34" t="str">
        <f>IF(D60="","",IF(D60=$O$10,$O$8,IF(E60="JUL",MROUND(ROUND(1.03*K59,0),100),IF(D60="TOTAL",SUM($K$17:K59),K59))))</f>
        <v/>
      </c>
      <c r="L60" s="34" t="str">
        <f>IF(D60="","",IF(D60="TOTAL",SUM($L$17:L59),(ROUND(K60*AJ60/100,0))))</f>
        <v/>
      </c>
      <c r="M60" s="34" t="str">
        <f>IF(D60="","",IF(D60="TOTAL",SUM($M$17:M59),(ROUND(K60*$V$5,0))))</f>
        <v/>
      </c>
      <c r="N60" s="33">
        <f t="shared" si="9"/>
        <v>0</v>
      </c>
      <c r="O60" s="34" t="str">
        <f t="shared" si="21"/>
        <v/>
      </c>
      <c r="P60" s="34" t="str">
        <f t="shared" si="21"/>
        <v/>
      </c>
      <c r="Q60" s="34" t="str">
        <f t="shared" si="21"/>
        <v/>
      </c>
      <c r="R60" s="26"/>
      <c r="S60" s="33">
        <f t="shared" si="10"/>
        <v>0</v>
      </c>
      <c r="T60" s="27" t="str">
        <f>IF(D60="","",IF(D60="TOTAL",SUM($T$17:T59),IF($Y$3="YES",AX60,0)))</f>
        <v/>
      </c>
      <c r="U60" s="34" t="str">
        <f>IF(D60="","",IF(D60="TOTAL",SUM($U$17:U59),(ROUND(S60*AM60,0))))</f>
        <v/>
      </c>
      <c r="V60" s="26" t="str">
        <f>IF(D60="","",IF(D60=$U$6,$T$6,IF(D60="TOTAL",SUM($V$17:V59),V59)))</f>
        <v/>
      </c>
      <c r="W60" s="33" t="str">
        <f>IF(D60="","",IF(D60="TOTAL",SUM($W$17:W59),(SUM(AG61:AH61))))</f>
        <v/>
      </c>
      <c r="X60" s="33">
        <f t="shared" si="11"/>
        <v>0</v>
      </c>
      <c r="Y60" s="33">
        <f t="shared" si="12"/>
        <v>0</v>
      </c>
      <c r="Z60" s="31"/>
      <c r="AA60" s="31"/>
      <c r="AB60" s="35" t="str">
        <f t="shared" si="20"/>
        <v/>
      </c>
      <c r="AC60" s="35" t="str">
        <f t="shared" si="18"/>
        <v/>
      </c>
      <c r="AE60" s="7"/>
      <c r="AF60" s="7"/>
      <c r="AG60" s="7"/>
      <c r="AH60" s="7"/>
      <c r="AJ60" s="7" t="str">
        <f t="shared" si="13"/>
        <v/>
      </c>
      <c r="AK60" s="7"/>
      <c r="AL60" s="7" t="str">
        <f t="shared" si="14"/>
        <v/>
      </c>
      <c r="AM60" s="7" t="str">
        <f t="shared" si="15"/>
        <v/>
      </c>
      <c r="AN60" s="7" t="str">
        <f t="shared" si="22"/>
        <v/>
      </c>
      <c r="AO60" s="7" t="str">
        <f t="shared" si="23"/>
        <v/>
      </c>
      <c r="AP60" s="2">
        <v>40087</v>
      </c>
      <c r="AQ60" s="3" t="str">
        <f t="shared" si="0"/>
        <v>Oct-2009</v>
      </c>
      <c r="AR60" s="7">
        <v>27</v>
      </c>
      <c r="AS60" s="7"/>
      <c r="AU60" s="8">
        <f t="shared" si="4"/>
        <v>0.1</v>
      </c>
      <c r="AV60" s="7"/>
      <c r="AW60" s="7">
        <v>1</v>
      </c>
      <c r="AX60" s="7">
        <f t="shared" si="5"/>
        <v>0</v>
      </c>
      <c r="BA60">
        <f t="shared" si="24"/>
        <v>0</v>
      </c>
    </row>
    <row r="61" spans="2:53" ht="21.75" customHeight="1" x14ac:dyDescent="0.25">
      <c r="B61" s="34" t="str">
        <f t="shared" si="19"/>
        <v/>
      </c>
      <c r="C61" s="28" t="str">
        <f t="shared" si="16"/>
        <v/>
      </c>
      <c r="D61" s="34" t="str">
        <f t="shared" si="17"/>
        <v/>
      </c>
      <c r="E61" s="34" t="str">
        <f t="shared" si="7"/>
        <v/>
      </c>
      <c r="F61" s="34" t="str">
        <f>IF(D61="","",IF(D61=$N$10,$O$7,IF(E61="JUL",MROUND(ROUND(1.03*F60,0),100),IF(D61="TOTAL",SUM($F$17:F60),F60))))</f>
        <v/>
      </c>
      <c r="G61" s="34" t="str">
        <f>IF(D61="","",IF(D61="TOTAL",SUM($G$17:G60),(ROUND(F61*AJ61/100,0))))</f>
        <v/>
      </c>
      <c r="H61" s="34" t="str">
        <f>IF(D61="","",IF(D61="TOTAL",SUM($H$17:H60),(ROUND(F61*$V$5,0))))</f>
        <v/>
      </c>
      <c r="I61" s="75">
        <f t="shared" si="8"/>
        <v>0</v>
      </c>
      <c r="J61" s="75"/>
      <c r="K61" s="34" t="str">
        <f>IF(D61="","",IF(D61=$O$10,$O$8,IF(E61="JUL",MROUND(ROUND(1.03*K60,0),100),IF(D61="TOTAL",SUM($K$17:K60),K60))))</f>
        <v/>
      </c>
      <c r="L61" s="34" t="str">
        <f>IF(D61="","",IF(D61="TOTAL",SUM($L$17:L60),(ROUND(K61*AJ61/100,0))))</f>
        <v/>
      </c>
      <c r="M61" s="34" t="str">
        <f>IF(D61="","",IF(D61="TOTAL",SUM($M$17:M60),(ROUND(K61*$V$5,0))))</f>
        <v/>
      </c>
      <c r="N61" s="33">
        <f t="shared" si="9"/>
        <v>0</v>
      </c>
      <c r="O61" s="34" t="str">
        <f t="shared" si="21"/>
        <v/>
      </c>
      <c r="P61" s="34" t="str">
        <f t="shared" si="21"/>
        <v/>
      </c>
      <c r="Q61" s="34" t="str">
        <f t="shared" si="21"/>
        <v/>
      </c>
      <c r="R61" s="26"/>
      <c r="S61" s="33">
        <f t="shared" si="10"/>
        <v>0</v>
      </c>
      <c r="T61" s="27" t="str">
        <f>IF(D61="","",IF(D61="TOTAL",SUM($T$17:T60),IF($Y$3="YES",AX61,0)))</f>
        <v/>
      </c>
      <c r="U61" s="34" t="str">
        <f>IF(D61="","",IF(D61="TOTAL",SUM($U$17:U60),(ROUND(S61*AM61,0))))</f>
        <v/>
      </c>
      <c r="V61" s="26" t="str">
        <f>IF(D61="","",IF(D61=$U$6,$T$6,IF(D61="TOTAL",SUM($V$17:V60),V60)))</f>
        <v/>
      </c>
      <c r="W61" s="33" t="str">
        <f>IF(D61="","",IF(D61="TOTAL",SUM($W$17:W60),(SUM(AG62:AH62))))</f>
        <v/>
      </c>
      <c r="X61" s="33">
        <f t="shared" si="11"/>
        <v>0</v>
      </c>
      <c r="Y61" s="33">
        <f t="shared" si="12"/>
        <v>0</v>
      </c>
      <c r="Z61" s="31"/>
      <c r="AA61" s="31"/>
      <c r="AB61" s="35" t="str">
        <f t="shared" si="20"/>
        <v/>
      </c>
      <c r="AC61" s="35" t="str">
        <f t="shared" si="18"/>
        <v/>
      </c>
      <c r="AE61" s="7"/>
      <c r="AF61" s="7"/>
      <c r="AG61" s="7"/>
      <c r="AH61" s="7"/>
      <c r="AJ61" s="7" t="str">
        <f t="shared" si="13"/>
        <v/>
      </c>
      <c r="AK61" s="7"/>
      <c r="AL61" s="7" t="str">
        <f t="shared" si="14"/>
        <v/>
      </c>
      <c r="AM61" s="7" t="str">
        <f t="shared" si="15"/>
        <v/>
      </c>
      <c r="AN61" s="7" t="str">
        <f t="shared" si="22"/>
        <v/>
      </c>
      <c r="AO61" s="7" t="str">
        <f t="shared" si="23"/>
        <v/>
      </c>
      <c r="AP61" s="2">
        <v>40118</v>
      </c>
      <c r="AQ61" s="3" t="str">
        <f t="shared" si="0"/>
        <v>Nov-2009</v>
      </c>
      <c r="AR61" s="7">
        <v>27</v>
      </c>
      <c r="AS61" s="7"/>
      <c r="AU61" s="8">
        <f t="shared" si="4"/>
        <v>0.1</v>
      </c>
      <c r="AX61" s="7">
        <f t="shared" si="5"/>
        <v>0</v>
      </c>
      <c r="BA61">
        <f t="shared" si="24"/>
        <v>0</v>
      </c>
    </row>
    <row r="62" spans="2:53" ht="21.75" customHeight="1" x14ac:dyDescent="0.25">
      <c r="B62" s="34" t="str">
        <f t="shared" si="19"/>
        <v/>
      </c>
      <c r="C62" s="28" t="str">
        <f t="shared" si="16"/>
        <v/>
      </c>
      <c r="D62" s="34" t="str">
        <f t="shared" si="17"/>
        <v/>
      </c>
      <c r="E62" s="34" t="str">
        <f t="shared" si="7"/>
        <v/>
      </c>
      <c r="F62" s="34" t="str">
        <f>IF(D62="","",IF(D62=$N$10,$O$7,IF(E62="JUL",MROUND(ROUND(1.03*F61,0),100),IF(D62="TOTAL",SUM($F$17:F61),F61))))</f>
        <v/>
      </c>
      <c r="G62" s="34" t="str">
        <f>IF(D62="","",IF(D62="TOTAL",SUM($G$17:G61),(ROUND(F62*AJ62/100,0))))</f>
        <v/>
      </c>
      <c r="H62" s="34" t="str">
        <f>IF(D62="","",IF(D62="TOTAL",SUM($H$17:H61),(ROUND(F62*$V$5,0))))</f>
        <v/>
      </c>
      <c r="I62" s="75">
        <f t="shared" si="8"/>
        <v>0</v>
      </c>
      <c r="J62" s="75"/>
      <c r="K62" s="34" t="str">
        <f>IF(D62="","",IF(D62=$O$10,$O$8,IF(E62="JUL",MROUND(ROUND(1.03*K61,0),100),IF(D62="TOTAL",SUM($K$17:K61),K61))))</f>
        <v/>
      </c>
      <c r="L62" s="34" t="str">
        <f>IF(D62="","",IF(D62="TOTAL",SUM($L$17:L61),(ROUND(K62*AJ62/100,0))))</f>
        <v/>
      </c>
      <c r="M62" s="34" t="str">
        <f>IF(D62="","",IF(D62="TOTAL",SUM($M$17:M61),(ROUND(K62*$V$5,0))))</f>
        <v/>
      </c>
      <c r="N62" s="33">
        <f t="shared" si="9"/>
        <v>0</v>
      </c>
      <c r="O62" s="34" t="str">
        <f t="shared" si="21"/>
        <v/>
      </c>
      <c r="P62" s="34" t="str">
        <f t="shared" si="21"/>
        <v/>
      </c>
      <c r="Q62" s="34" t="str">
        <f t="shared" si="21"/>
        <v/>
      </c>
      <c r="R62" s="26"/>
      <c r="S62" s="33">
        <f t="shared" si="10"/>
        <v>0</v>
      </c>
      <c r="T62" s="27" t="str">
        <f>IF(D62="","",IF(D62="TOTAL",SUM($T$17:T61),IF($Y$3="YES",AX62,0)))</f>
        <v/>
      </c>
      <c r="U62" s="34" t="str">
        <f>IF(D62="","",IF(D62="TOTAL",SUM($U$17:U61),(ROUND(S62*AM62,0))))</f>
        <v/>
      </c>
      <c r="V62" s="26" t="str">
        <f>IF(D62="","",IF(D62=$U$6,$T$6,IF(D62="TOTAL",SUM($V$17:V61),V61)))</f>
        <v/>
      </c>
      <c r="W62" s="33" t="str">
        <f>IF(D62="","",IF(D62="TOTAL",SUM($W$17:W61),(SUM(AG63:AH63))))</f>
        <v/>
      </c>
      <c r="X62" s="33">
        <f t="shared" si="11"/>
        <v>0</v>
      </c>
      <c r="Y62" s="33">
        <f t="shared" si="12"/>
        <v>0</v>
      </c>
      <c r="Z62" s="31"/>
      <c r="AA62" s="31"/>
      <c r="AB62" s="35" t="str">
        <f t="shared" si="20"/>
        <v/>
      </c>
      <c r="AC62" s="35" t="str">
        <f t="shared" si="18"/>
        <v/>
      </c>
      <c r="AE62" s="7"/>
      <c r="AF62" s="7"/>
      <c r="AG62" s="7"/>
      <c r="AH62" s="7"/>
      <c r="AJ62" s="7" t="str">
        <f t="shared" si="13"/>
        <v/>
      </c>
      <c r="AK62" s="7"/>
      <c r="AL62" s="7" t="str">
        <f t="shared" si="14"/>
        <v/>
      </c>
      <c r="AM62" s="7" t="str">
        <f t="shared" si="15"/>
        <v/>
      </c>
      <c r="AN62" s="7" t="str">
        <f t="shared" si="22"/>
        <v/>
      </c>
      <c r="AO62" s="7" t="str">
        <f t="shared" si="23"/>
        <v/>
      </c>
      <c r="AP62" s="2">
        <v>40148</v>
      </c>
      <c r="AQ62" s="3" t="str">
        <f t="shared" si="0"/>
        <v>Dec-2009</v>
      </c>
      <c r="AR62" s="7">
        <v>27</v>
      </c>
      <c r="AS62" s="7"/>
      <c r="AU62" s="8">
        <f t="shared" si="4"/>
        <v>0.1</v>
      </c>
      <c r="AX62" s="7">
        <f t="shared" si="5"/>
        <v>0</v>
      </c>
      <c r="BA62">
        <f t="shared" si="24"/>
        <v>0</v>
      </c>
    </row>
    <row r="63" spans="2:53" ht="21.75" customHeight="1" x14ac:dyDescent="0.25">
      <c r="B63" s="34" t="str">
        <f t="shared" si="19"/>
        <v/>
      </c>
      <c r="C63" s="28" t="str">
        <f t="shared" si="16"/>
        <v/>
      </c>
      <c r="D63" s="34" t="str">
        <f t="shared" si="17"/>
        <v/>
      </c>
      <c r="E63" s="34" t="str">
        <f t="shared" si="7"/>
        <v/>
      </c>
      <c r="F63" s="34" t="str">
        <f>IF(D63="","",IF(D63=$N$10,$O$7,IF(E63="JUL",MROUND(ROUND(1.03*F62,0),100),IF(D63="TOTAL",SUM($F$17:F62),F62))))</f>
        <v/>
      </c>
      <c r="G63" s="34" t="str">
        <f>IF(D63="","",IF(D63="TOTAL",SUM($G$17:G62),(ROUND(F63*AJ63/100,0))))</f>
        <v/>
      </c>
      <c r="H63" s="34" t="str">
        <f>IF(D63="","",IF(D63="TOTAL",SUM($H$17:H62),(ROUND(F63*$V$5,0))))</f>
        <v/>
      </c>
      <c r="I63" s="75">
        <f t="shared" si="8"/>
        <v>0</v>
      </c>
      <c r="J63" s="75"/>
      <c r="K63" s="34" t="str">
        <f>IF(D63="","",IF(D63=$O$10,$O$8,IF(E63="JUL",MROUND(ROUND(1.03*K62,0),100),IF(D63="TOTAL",SUM($K$17:K62),K62))))</f>
        <v/>
      </c>
      <c r="L63" s="34" t="str">
        <f>IF(D63="","",IF(D63="TOTAL",SUM($L$17:L62),(ROUND(K63*AJ63/100,0))))</f>
        <v/>
      </c>
      <c r="M63" s="34" t="str">
        <f>IF(D63="","",IF(D63="TOTAL",SUM($M$17:M62),(ROUND(K63*$V$5,0))))</f>
        <v/>
      </c>
      <c r="N63" s="33">
        <f t="shared" si="9"/>
        <v>0</v>
      </c>
      <c r="O63" s="34" t="str">
        <f t="shared" si="21"/>
        <v/>
      </c>
      <c r="P63" s="34" t="str">
        <f t="shared" si="21"/>
        <v/>
      </c>
      <c r="Q63" s="34" t="str">
        <f t="shared" si="21"/>
        <v/>
      </c>
      <c r="R63" s="26"/>
      <c r="S63" s="33">
        <f t="shared" si="10"/>
        <v>0</v>
      </c>
      <c r="T63" s="27" t="str">
        <f>IF(D63="","",IF(D63="TOTAL",SUM($T$17:T62),IF($Y$3="YES",AX63,0)))</f>
        <v/>
      </c>
      <c r="U63" s="34" t="str">
        <f>IF(D63="","",IF(D63="TOTAL",SUM($U$17:U62),(ROUND(S63*AM63,0))))</f>
        <v/>
      </c>
      <c r="V63" s="26" t="str">
        <f>IF(D63="","",IF(D63=$U$6,$T$6,IF(D63="TOTAL",SUM($V$17:V62),V62)))</f>
        <v/>
      </c>
      <c r="W63" s="33" t="str">
        <f>IF(D63="","",IF(D63="TOTAL",SUM($W$17:W62),(SUM(AG64:AH64))))</f>
        <v/>
      </c>
      <c r="X63" s="33">
        <f t="shared" si="11"/>
        <v>0</v>
      </c>
      <c r="Y63" s="33">
        <f t="shared" si="12"/>
        <v>0</v>
      </c>
      <c r="Z63" s="31"/>
      <c r="AA63" s="31"/>
      <c r="AB63" s="35" t="str">
        <f t="shared" si="20"/>
        <v/>
      </c>
      <c r="AC63" s="35" t="str">
        <f t="shared" si="18"/>
        <v/>
      </c>
      <c r="AE63" s="7"/>
      <c r="AF63" s="7"/>
      <c r="AG63" s="7"/>
      <c r="AH63" s="7"/>
      <c r="AJ63" s="7" t="str">
        <f t="shared" si="13"/>
        <v/>
      </c>
      <c r="AK63" s="7"/>
      <c r="AL63" s="7" t="str">
        <f t="shared" si="14"/>
        <v/>
      </c>
      <c r="AM63" s="7" t="str">
        <f t="shared" si="15"/>
        <v/>
      </c>
      <c r="AN63" s="7" t="str">
        <f t="shared" si="22"/>
        <v/>
      </c>
      <c r="AO63" s="7" t="str">
        <f t="shared" si="23"/>
        <v/>
      </c>
      <c r="AP63" s="2">
        <v>40179</v>
      </c>
      <c r="AQ63" s="3" t="str">
        <f t="shared" si="0"/>
        <v>Jan-2010</v>
      </c>
      <c r="AR63" s="7">
        <v>35</v>
      </c>
      <c r="AS63" s="7"/>
      <c r="AT63" s="7">
        <v>8</v>
      </c>
      <c r="AU63" s="8">
        <f t="shared" si="4"/>
        <v>0.1</v>
      </c>
      <c r="AX63" s="7">
        <f t="shared" si="5"/>
        <v>0</v>
      </c>
      <c r="BA63">
        <f t="shared" si="24"/>
        <v>0</v>
      </c>
    </row>
    <row r="64" spans="2:53" ht="21.75" customHeight="1" x14ac:dyDescent="0.25">
      <c r="B64" s="34" t="str">
        <f t="shared" si="19"/>
        <v/>
      </c>
      <c r="C64" s="28" t="str">
        <f t="shared" si="16"/>
        <v/>
      </c>
      <c r="D64" s="34" t="str">
        <f t="shared" si="17"/>
        <v/>
      </c>
      <c r="E64" s="34" t="str">
        <f t="shared" si="7"/>
        <v/>
      </c>
      <c r="F64" s="34" t="str">
        <f>IF(D64="","",IF(D64=$N$10,$O$7,IF(E64="JUL",MROUND(ROUND(1.03*F63,0),100),IF(D64="TOTAL",SUM($F$17:F63),F63))))</f>
        <v/>
      </c>
      <c r="G64" s="34" t="str">
        <f>IF(D64="","",IF(D64="TOTAL",SUM($G$17:G63),(ROUND(F64*AJ64/100,0))))</f>
        <v/>
      </c>
      <c r="H64" s="34" t="str">
        <f>IF(D64="","",IF(D64="TOTAL",SUM($H$17:H63),(ROUND(F64*$V$5,0))))</f>
        <v/>
      </c>
      <c r="I64" s="75">
        <f t="shared" si="8"/>
        <v>0</v>
      </c>
      <c r="J64" s="75"/>
      <c r="K64" s="34" t="str">
        <f>IF(D64="","",IF(D64=$O$10,$O$8,IF(E64="JUL",MROUND(ROUND(1.03*K63,0),100),IF(D64="TOTAL",SUM($K$17:K63),K63))))</f>
        <v/>
      </c>
      <c r="L64" s="34" t="str">
        <f>IF(D64="","",IF(D64="TOTAL",SUM($L$17:L63),(ROUND(K64*AJ64/100,0))))</f>
        <v/>
      </c>
      <c r="M64" s="34" t="str">
        <f>IF(D64="","",IF(D64="TOTAL",SUM($M$17:M63),(ROUND(K64*$V$5,0))))</f>
        <v/>
      </c>
      <c r="N64" s="33">
        <f t="shared" si="9"/>
        <v>0</v>
      </c>
      <c r="O64" s="34" t="str">
        <f t="shared" si="21"/>
        <v/>
      </c>
      <c r="P64" s="34" t="str">
        <f t="shared" si="21"/>
        <v/>
      </c>
      <c r="Q64" s="34" t="str">
        <f t="shared" si="21"/>
        <v/>
      </c>
      <c r="R64" s="26"/>
      <c r="S64" s="33">
        <f t="shared" si="10"/>
        <v>0</v>
      </c>
      <c r="T64" s="27" t="str">
        <f>IF(D64="","",IF(D64="TOTAL",SUM($T$17:T63),IF($Y$3="YES",AX64,0)))</f>
        <v/>
      </c>
      <c r="U64" s="34" t="str">
        <f>IF(D64="","",IF(D64="TOTAL",SUM($U$17:U63),(ROUND(S64*AM64,0))))</f>
        <v/>
      </c>
      <c r="V64" s="26" t="str">
        <f>IF(D64="","",IF(D64=$U$6,$T$6,IF(D64="TOTAL",SUM($V$17:V63),V63)))</f>
        <v/>
      </c>
      <c r="W64" s="33" t="str">
        <f>IF(D64="","",IF(D64="TOTAL",SUM($W$17:W63),(SUM(AG65:AH65))))</f>
        <v/>
      </c>
      <c r="X64" s="33">
        <f t="shared" si="11"/>
        <v>0</v>
      </c>
      <c r="Y64" s="33">
        <f t="shared" si="12"/>
        <v>0</v>
      </c>
      <c r="Z64" s="31"/>
      <c r="AA64" s="31"/>
      <c r="AB64" s="35" t="str">
        <f t="shared" si="20"/>
        <v/>
      </c>
      <c r="AC64" s="35" t="str">
        <f t="shared" si="18"/>
        <v/>
      </c>
      <c r="AE64" s="7"/>
      <c r="AF64" s="7"/>
      <c r="AG64" s="7"/>
      <c r="AH64" s="7"/>
      <c r="AJ64" s="7" t="str">
        <f t="shared" si="13"/>
        <v/>
      </c>
      <c r="AK64" s="7"/>
      <c r="AL64" s="7" t="str">
        <f t="shared" si="14"/>
        <v/>
      </c>
      <c r="AM64" s="7" t="str">
        <f t="shared" si="15"/>
        <v/>
      </c>
      <c r="AN64" s="7" t="str">
        <f t="shared" si="22"/>
        <v/>
      </c>
      <c r="AO64" s="7" t="str">
        <f t="shared" si="23"/>
        <v/>
      </c>
      <c r="AP64" s="2">
        <v>40210</v>
      </c>
      <c r="AQ64" s="3" t="str">
        <f t="shared" si="0"/>
        <v>Feb-2010</v>
      </c>
      <c r="AR64" s="7">
        <v>35</v>
      </c>
      <c r="AS64" s="7"/>
      <c r="AT64" s="7">
        <v>8</v>
      </c>
      <c r="AU64" s="8">
        <f t="shared" si="4"/>
        <v>0.1</v>
      </c>
      <c r="AX64" s="7">
        <f t="shared" si="5"/>
        <v>0</v>
      </c>
      <c r="BA64">
        <f t="shared" si="24"/>
        <v>0</v>
      </c>
    </row>
    <row r="65" spans="2:53" ht="21.75" customHeight="1" x14ac:dyDescent="0.25">
      <c r="B65" s="34" t="str">
        <f t="shared" si="19"/>
        <v/>
      </c>
      <c r="C65" s="28" t="str">
        <f t="shared" si="16"/>
        <v/>
      </c>
      <c r="D65" s="34" t="str">
        <f t="shared" si="17"/>
        <v/>
      </c>
      <c r="E65" s="34" t="str">
        <f t="shared" si="7"/>
        <v/>
      </c>
      <c r="F65" s="34" t="str">
        <f>IF(D65="","",IF(D65=$N$10,$O$7,IF(E65="JUL",MROUND(ROUND(1.03*F64,0),100),IF(D65="TOTAL",SUM($F$17:F64),F64))))</f>
        <v/>
      </c>
      <c r="G65" s="34" t="str">
        <f>IF(D65="","",IF(D65="TOTAL",SUM($G$17:G64),(ROUND(F65*AJ65/100,0))))</f>
        <v/>
      </c>
      <c r="H65" s="34" t="str">
        <f>IF(D65="","",IF(D65="TOTAL",SUM($H$17:H64),(ROUND(F65*$V$5,0))))</f>
        <v/>
      </c>
      <c r="I65" s="75">
        <f t="shared" si="8"/>
        <v>0</v>
      </c>
      <c r="J65" s="75"/>
      <c r="K65" s="34" t="str">
        <f>IF(D65="","",IF(D65=$O$10,$O$8,IF(E65="JUL",MROUND(ROUND(1.03*K64,0),100),IF(D65="TOTAL",SUM($K$17:K64),K64))))</f>
        <v/>
      </c>
      <c r="L65" s="34" t="str">
        <f>IF(D65="","",IF(D65="TOTAL",SUM($L$17:L64),(ROUND(K65*AJ65/100,0))))</f>
        <v/>
      </c>
      <c r="M65" s="34" t="str">
        <f>IF(D65="","",IF(D65="TOTAL",SUM($M$17:M64),(ROUND(K65*$V$5,0))))</f>
        <v/>
      </c>
      <c r="N65" s="33">
        <f t="shared" si="9"/>
        <v>0</v>
      </c>
      <c r="O65" s="34" t="str">
        <f t="shared" si="21"/>
        <v/>
      </c>
      <c r="P65" s="34" t="str">
        <f t="shared" si="21"/>
        <v/>
      </c>
      <c r="Q65" s="34" t="str">
        <f t="shared" si="21"/>
        <v/>
      </c>
      <c r="R65" s="26"/>
      <c r="S65" s="33">
        <f t="shared" si="10"/>
        <v>0</v>
      </c>
      <c r="T65" s="27" t="str">
        <f>IF(D65="","",IF(D65="TOTAL",SUM($T$17:T64),IF($Y$3="YES",AX65,0)))</f>
        <v/>
      </c>
      <c r="U65" s="34" t="str">
        <f>IF(D65="","",IF(D65="TOTAL",SUM($U$17:U64),(ROUND(S65*AM65,0))))</f>
        <v/>
      </c>
      <c r="V65" s="26" t="str">
        <f>IF(D65="","",IF(D65=$U$6,$T$6,IF(D65="TOTAL",SUM($V$17:V64),V64)))</f>
        <v/>
      </c>
      <c r="W65" s="33" t="str">
        <f>IF(D65="","",IF(D65="TOTAL",SUM($W$17:W64),(SUM(AG66:AH66))))</f>
        <v/>
      </c>
      <c r="X65" s="33">
        <f t="shared" si="11"/>
        <v>0</v>
      </c>
      <c r="Y65" s="33">
        <f t="shared" si="12"/>
        <v>0</v>
      </c>
      <c r="Z65" s="31"/>
      <c r="AA65" s="31"/>
      <c r="AB65" s="35" t="str">
        <f t="shared" si="20"/>
        <v/>
      </c>
      <c r="AC65" s="35" t="str">
        <f t="shared" si="18"/>
        <v/>
      </c>
      <c r="AE65" s="7"/>
      <c r="AF65" s="7"/>
      <c r="AG65" s="7"/>
      <c r="AH65" s="7"/>
      <c r="AJ65" s="7" t="str">
        <f t="shared" si="13"/>
        <v/>
      </c>
      <c r="AK65" s="7"/>
      <c r="AL65" s="7" t="str">
        <f t="shared" si="14"/>
        <v/>
      </c>
      <c r="AM65" s="7" t="str">
        <f t="shared" si="15"/>
        <v/>
      </c>
      <c r="AN65" s="7" t="str">
        <f t="shared" si="22"/>
        <v/>
      </c>
      <c r="AO65" s="7" t="str">
        <f t="shared" si="23"/>
        <v/>
      </c>
      <c r="AP65" s="2">
        <v>40238</v>
      </c>
      <c r="AQ65" s="3" t="str">
        <f t="shared" si="0"/>
        <v>Mar-2010</v>
      </c>
      <c r="AR65" s="7">
        <v>35</v>
      </c>
      <c r="AS65" s="7"/>
      <c r="AT65" s="7">
        <v>8</v>
      </c>
      <c r="AU65" s="8">
        <f t="shared" si="4"/>
        <v>0.1</v>
      </c>
      <c r="AX65" s="7">
        <f t="shared" si="5"/>
        <v>0</v>
      </c>
      <c r="BA65">
        <f t="shared" si="24"/>
        <v>0</v>
      </c>
    </row>
    <row r="66" spans="2:53" ht="21.75" customHeight="1" x14ac:dyDescent="0.25">
      <c r="B66" s="34" t="str">
        <f t="shared" si="19"/>
        <v/>
      </c>
      <c r="C66" s="28" t="str">
        <f t="shared" si="16"/>
        <v/>
      </c>
      <c r="D66" s="34" t="str">
        <f t="shared" si="17"/>
        <v/>
      </c>
      <c r="E66" s="34" t="str">
        <f t="shared" si="7"/>
        <v/>
      </c>
      <c r="F66" s="34" t="str">
        <f>IF(D66="","",IF(D66=$N$10,$O$7,IF(E66="JUL",MROUND(ROUND(1.03*F65,0),100),IF(D66="TOTAL",SUM($F$17:F65),F65))))</f>
        <v/>
      </c>
      <c r="G66" s="34" t="str">
        <f>IF(D66="","",IF(D66="TOTAL",SUM($G$17:G65),(ROUND(F66*AJ66/100,0))))</f>
        <v/>
      </c>
      <c r="H66" s="34" t="str">
        <f>IF(D66="","",IF(D66="TOTAL",SUM($H$17:H65),(ROUND(F66*$V$5,0))))</f>
        <v/>
      </c>
      <c r="I66" s="75">
        <f t="shared" si="8"/>
        <v>0</v>
      </c>
      <c r="J66" s="75"/>
      <c r="K66" s="34" t="str">
        <f>IF(D66="","",IF(D66=$O$10,$O$8,IF(E66="JUL",MROUND(ROUND(1.03*K65,0),100),IF(D66="TOTAL",SUM($K$17:K65),K65))))</f>
        <v/>
      </c>
      <c r="L66" s="34" t="str">
        <f>IF(D66="","",IF(D66="TOTAL",SUM($L$17:L65),(ROUND(K66*AJ66/100,0))))</f>
        <v/>
      </c>
      <c r="M66" s="34" t="str">
        <f>IF(D66="","",IF(D66="TOTAL",SUM($M$17:M65),(ROUND(K66*$V$5,0))))</f>
        <v/>
      </c>
      <c r="N66" s="33">
        <f t="shared" si="9"/>
        <v>0</v>
      </c>
      <c r="O66" s="34" t="str">
        <f t="shared" si="21"/>
        <v/>
      </c>
      <c r="P66" s="34" t="str">
        <f t="shared" si="21"/>
        <v/>
      </c>
      <c r="Q66" s="34" t="str">
        <f t="shared" si="21"/>
        <v/>
      </c>
      <c r="R66" s="26"/>
      <c r="S66" s="33">
        <f t="shared" si="10"/>
        <v>0</v>
      </c>
      <c r="T66" s="27" t="str">
        <f>IF(D66="","",IF(D66="TOTAL",SUM($T$17:T65),IF($Y$3="YES",AX66,0)))</f>
        <v/>
      </c>
      <c r="U66" s="34" t="str">
        <f>IF(D66="","",IF(D66="TOTAL",SUM($U$17:U65),(ROUND(S66*AM66,0))))</f>
        <v/>
      </c>
      <c r="V66" s="26" t="str">
        <f>IF(D66="","",IF(D66=$U$6,$T$6,IF(D66="TOTAL",SUM($V$17:V65),V65)))</f>
        <v/>
      </c>
      <c r="W66" s="33" t="str">
        <f>IF(D66="","",IF(D66="TOTAL",SUM($W$17:W65),(SUM(AG67:AH67))))</f>
        <v/>
      </c>
      <c r="X66" s="33">
        <f t="shared" si="11"/>
        <v>0</v>
      </c>
      <c r="Y66" s="33">
        <f t="shared" si="12"/>
        <v>0</v>
      </c>
      <c r="Z66" s="31"/>
      <c r="AA66" s="31"/>
      <c r="AB66" s="35" t="str">
        <f t="shared" si="20"/>
        <v/>
      </c>
      <c r="AC66" s="35" t="str">
        <f t="shared" si="18"/>
        <v/>
      </c>
      <c r="AE66" s="7"/>
      <c r="AF66" s="7"/>
      <c r="AG66" s="7"/>
      <c r="AH66" s="7"/>
      <c r="AJ66" s="7" t="str">
        <f t="shared" si="13"/>
        <v/>
      </c>
      <c r="AK66" s="7"/>
      <c r="AL66" s="7" t="str">
        <f t="shared" si="14"/>
        <v/>
      </c>
      <c r="AM66" s="7" t="str">
        <f t="shared" si="15"/>
        <v/>
      </c>
      <c r="AN66" s="7" t="str">
        <f t="shared" si="22"/>
        <v/>
      </c>
      <c r="AO66" s="7" t="str">
        <f t="shared" si="23"/>
        <v/>
      </c>
      <c r="AP66" s="2">
        <v>40269</v>
      </c>
      <c r="AQ66" s="3" t="str">
        <f t="shared" si="0"/>
        <v>Apr-2010</v>
      </c>
      <c r="AR66" s="7">
        <v>35</v>
      </c>
      <c r="AS66" s="7"/>
      <c r="AU66" s="8">
        <f t="shared" si="4"/>
        <v>0.1</v>
      </c>
      <c r="AX66" s="7">
        <f t="shared" si="5"/>
        <v>0</v>
      </c>
      <c r="BA66">
        <f t="shared" si="24"/>
        <v>0</v>
      </c>
    </row>
    <row r="67" spans="2:53" ht="21.75" customHeight="1" x14ac:dyDescent="0.25">
      <c r="B67" s="34" t="str">
        <f t="shared" si="19"/>
        <v/>
      </c>
      <c r="C67" s="28" t="str">
        <f t="shared" si="16"/>
        <v/>
      </c>
      <c r="D67" s="34" t="str">
        <f t="shared" si="17"/>
        <v/>
      </c>
      <c r="E67" s="34" t="str">
        <f t="shared" si="7"/>
        <v/>
      </c>
      <c r="F67" s="34" t="str">
        <f>IF(D67="","",IF(D67=$N$10,$O$7,IF(E67="JUL",MROUND(ROUND(1.03*F66,0),100),IF(D67="TOTAL",SUM($F$17:F66),F66))))</f>
        <v/>
      </c>
      <c r="G67" s="34" t="str">
        <f>IF(D67="","",IF(D67="TOTAL",SUM($G$17:G66),(ROUND(F67*AJ67/100,0))))</f>
        <v/>
      </c>
      <c r="H67" s="34" t="str">
        <f>IF(D67="","",IF(D67="TOTAL",SUM($H$17:H66),(ROUND(F67*$V$5,0))))</f>
        <v/>
      </c>
      <c r="I67" s="75">
        <f t="shared" si="8"/>
        <v>0</v>
      </c>
      <c r="J67" s="75"/>
      <c r="K67" s="34" t="str">
        <f>IF(D67="","",IF(D67=$O$10,$O$8,IF(E67="JUL",MROUND(ROUND(1.03*K66,0),100),IF(D67="TOTAL",SUM($K$17:K66),K66))))</f>
        <v/>
      </c>
      <c r="L67" s="34" t="str">
        <f>IF(D67="","",IF(D67="TOTAL",SUM($L$17:L66),(ROUND(K67*AJ67/100,0))))</f>
        <v/>
      </c>
      <c r="M67" s="34" t="str">
        <f>IF(D67="","",IF(D67="TOTAL",SUM($M$17:M66),(ROUND(K67*$V$5,0))))</f>
        <v/>
      </c>
      <c r="N67" s="33">
        <f t="shared" si="9"/>
        <v>0</v>
      </c>
      <c r="O67" s="34" t="str">
        <f t="shared" si="21"/>
        <v/>
      </c>
      <c r="P67" s="34" t="str">
        <f t="shared" si="21"/>
        <v/>
      </c>
      <c r="Q67" s="34" t="str">
        <f t="shared" si="21"/>
        <v/>
      </c>
      <c r="R67" s="26"/>
      <c r="S67" s="33">
        <f t="shared" si="10"/>
        <v>0</v>
      </c>
      <c r="T67" s="27" t="str">
        <f>IF(D67="","",IF(D67="TOTAL",SUM($T$17:T66),IF($Y$3="YES",AX67,0)))</f>
        <v/>
      </c>
      <c r="U67" s="34" t="str">
        <f>IF(D67="","",IF(D67="TOTAL",SUM($U$17:U66),(ROUND(S67*AM67,0))))</f>
        <v/>
      </c>
      <c r="V67" s="26" t="str">
        <f>IF(D67="","",IF(D67=$U$6,$T$6,IF(D67="TOTAL",SUM($V$17:V66),V66)))</f>
        <v/>
      </c>
      <c r="W67" s="33" t="str">
        <f>IF(D67="","",IF(D67="TOTAL",SUM($W$17:W66),(SUM(AG68:AH68))))</f>
        <v/>
      </c>
      <c r="X67" s="33">
        <f t="shared" si="11"/>
        <v>0</v>
      </c>
      <c r="Y67" s="33">
        <f t="shared" si="12"/>
        <v>0</v>
      </c>
      <c r="Z67" s="31"/>
      <c r="AA67" s="31"/>
      <c r="AB67" s="35" t="str">
        <f t="shared" si="20"/>
        <v/>
      </c>
      <c r="AC67" s="35" t="str">
        <f t="shared" si="18"/>
        <v/>
      </c>
      <c r="AE67" s="7"/>
      <c r="AF67" s="7"/>
      <c r="AG67" s="7"/>
      <c r="AH67" s="7"/>
      <c r="AJ67" s="7" t="str">
        <f t="shared" si="13"/>
        <v/>
      </c>
      <c r="AK67" s="7"/>
      <c r="AL67" s="7" t="str">
        <f t="shared" si="14"/>
        <v/>
      </c>
      <c r="AM67" s="7" t="str">
        <f t="shared" si="15"/>
        <v/>
      </c>
      <c r="AN67" s="7" t="str">
        <f t="shared" si="22"/>
        <v/>
      </c>
      <c r="AO67" s="7" t="str">
        <f t="shared" si="23"/>
        <v/>
      </c>
      <c r="AP67" s="2">
        <v>40299</v>
      </c>
      <c r="AQ67" s="3" t="str">
        <f t="shared" si="0"/>
        <v>May-2010</v>
      </c>
      <c r="AR67" s="7">
        <v>35</v>
      </c>
      <c r="AS67" s="7"/>
      <c r="AU67" s="8">
        <f t="shared" si="4"/>
        <v>0.1</v>
      </c>
      <c r="AX67" s="7">
        <f t="shared" si="5"/>
        <v>0</v>
      </c>
      <c r="BA67">
        <f t="shared" si="24"/>
        <v>0</v>
      </c>
    </row>
    <row r="68" spans="2:53" ht="21.75" customHeight="1" x14ac:dyDescent="0.25">
      <c r="B68" s="34" t="str">
        <f t="shared" si="19"/>
        <v/>
      </c>
      <c r="C68" s="28" t="str">
        <f t="shared" si="16"/>
        <v/>
      </c>
      <c r="D68" s="34" t="str">
        <f t="shared" si="17"/>
        <v/>
      </c>
      <c r="E68" s="34" t="str">
        <f t="shared" si="7"/>
        <v/>
      </c>
      <c r="F68" s="34" t="str">
        <f>IF(D68="","",IF(D68=$N$10,$O$7,IF(E68="JUL",MROUND(ROUND(1.03*F67,0),100),IF(D68="TOTAL",SUM($F$17:F67),F67))))</f>
        <v/>
      </c>
      <c r="G68" s="34" t="str">
        <f>IF(D68="","",IF(D68="TOTAL",SUM($G$17:G67),(ROUND(F68*AJ68/100,0))))</f>
        <v/>
      </c>
      <c r="H68" s="34" t="str">
        <f>IF(D68="","",IF(D68="TOTAL",SUM($H$17:H67),(ROUND(F68*$V$5,0))))</f>
        <v/>
      </c>
      <c r="I68" s="75">
        <f t="shared" si="8"/>
        <v>0</v>
      </c>
      <c r="J68" s="75"/>
      <c r="K68" s="34" t="str">
        <f>IF(D68="","",IF(D68=$O$10,$O$8,IF(E68="JUL",MROUND(ROUND(1.03*K67,0),100),IF(D68="TOTAL",SUM($K$17:K67),K67))))</f>
        <v/>
      </c>
      <c r="L68" s="34" t="str">
        <f>IF(D68="","",IF(D68="TOTAL",SUM($L$17:L67),(ROUND(K68*AJ68/100,0))))</f>
        <v/>
      </c>
      <c r="M68" s="34" t="str">
        <f>IF(D68="","",IF(D68="TOTAL",SUM($M$17:M67),(ROUND(K68*$V$5,0))))</f>
        <v/>
      </c>
      <c r="N68" s="33">
        <f t="shared" si="9"/>
        <v>0</v>
      </c>
      <c r="O68" s="34" t="str">
        <f t="shared" si="21"/>
        <v/>
      </c>
      <c r="P68" s="34" t="str">
        <f t="shared" si="21"/>
        <v/>
      </c>
      <c r="Q68" s="34" t="str">
        <f t="shared" si="21"/>
        <v/>
      </c>
      <c r="R68" s="26"/>
      <c r="S68" s="33">
        <f t="shared" si="10"/>
        <v>0</v>
      </c>
      <c r="T68" s="27" t="str">
        <f>IF(D68="","",IF(D68="TOTAL",SUM($T$17:T67),IF($Y$3="YES",AX68,0)))</f>
        <v/>
      </c>
      <c r="U68" s="34" t="str">
        <f>IF(D68="","",IF(D68="TOTAL",SUM($U$17:U67),(ROUND(S68*AM68,0))))</f>
        <v/>
      </c>
      <c r="V68" s="26" t="str">
        <f>IF(D68="","",IF(D68=$U$6,$T$6,IF(D68="TOTAL",SUM($V$17:V67),V67)))</f>
        <v/>
      </c>
      <c r="W68" s="33" t="str">
        <f>IF(D68="","",IF(D68="TOTAL",SUM($W$17:W67),(SUM(AG69:AH69))))</f>
        <v/>
      </c>
      <c r="X68" s="33">
        <f t="shared" si="11"/>
        <v>0</v>
      </c>
      <c r="Y68" s="33">
        <f t="shared" si="12"/>
        <v>0</v>
      </c>
      <c r="Z68" s="31"/>
      <c r="AA68" s="31"/>
      <c r="AB68" s="35" t="str">
        <f t="shared" si="20"/>
        <v/>
      </c>
      <c r="AC68" s="35" t="str">
        <f t="shared" si="18"/>
        <v/>
      </c>
      <c r="AE68" s="7"/>
      <c r="AF68" s="7"/>
      <c r="AG68" s="7"/>
      <c r="AH68" s="7"/>
      <c r="AJ68" s="7" t="str">
        <f t="shared" si="13"/>
        <v/>
      </c>
      <c r="AK68" s="7"/>
      <c r="AL68" s="7" t="str">
        <f t="shared" si="14"/>
        <v/>
      </c>
      <c r="AM68" s="7" t="str">
        <f t="shared" si="15"/>
        <v/>
      </c>
      <c r="AN68" s="7" t="str">
        <f t="shared" si="22"/>
        <v/>
      </c>
      <c r="AO68" s="7" t="str">
        <f t="shared" si="23"/>
        <v/>
      </c>
      <c r="AP68" s="2">
        <v>40330</v>
      </c>
      <c r="AQ68" s="3" t="str">
        <f t="shared" si="0"/>
        <v>Jun-2010</v>
      </c>
      <c r="AR68" s="7">
        <v>35</v>
      </c>
      <c r="AS68" s="7"/>
      <c r="AU68" s="8">
        <f t="shared" si="4"/>
        <v>0.1</v>
      </c>
      <c r="AX68" s="7">
        <f t="shared" si="5"/>
        <v>0</v>
      </c>
      <c r="BA68">
        <f t="shared" si="24"/>
        <v>0</v>
      </c>
    </row>
    <row r="69" spans="2:53" ht="21.75" customHeight="1" x14ac:dyDescent="0.25">
      <c r="B69" s="34" t="str">
        <f t="shared" si="19"/>
        <v/>
      </c>
      <c r="C69" s="28" t="str">
        <f t="shared" si="16"/>
        <v/>
      </c>
      <c r="D69" s="34" t="str">
        <f t="shared" si="17"/>
        <v/>
      </c>
      <c r="E69" s="34" t="str">
        <f t="shared" si="7"/>
        <v/>
      </c>
      <c r="F69" s="34" t="str">
        <f>IF(D69="","",IF(D69=$N$10,$O$7,IF(E69="JUL",MROUND(ROUND(1.03*F68,0),100),IF(D69="TOTAL",SUM($F$17:F68),F68))))</f>
        <v/>
      </c>
      <c r="G69" s="34" t="str">
        <f>IF(D69="","",IF(D69="TOTAL",SUM($G$17:G68),(ROUND(F69*AJ69/100,0))))</f>
        <v/>
      </c>
      <c r="H69" s="34" t="str">
        <f>IF(D69="","",IF(D69="TOTAL",SUM($H$17:H68),(ROUND(F69*$V$5,0))))</f>
        <v/>
      </c>
      <c r="I69" s="75">
        <f t="shared" si="8"/>
        <v>0</v>
      </c>
      <c r="J69" s="75"/>
      <c r="K69" s="34" t="str">
        <f>IF(D69="","",IF(D69=$O$10,$O$8,IF(E69="JUL",MROUND(ROUND(1.03*K68,0),100),IF(D69="TOTAL",SUM($K$17:K68),K68))))</f>
        <v/>
      </c>
      <c r="L69" s="34" t="str">
        <f>IF(D69="","",IF(D69="TOTAL",SUM($L$17:L68),(ROUND(K69*AJ69/100,0))))</f>
        <v/>
      </c>
      <c r="M69" s="34" t="str">
        <f>IF(D69="","",IF(D69="TOTAL",SUM($M$17:M68),(ROUND(K69*$V$5,0))))</f>
        <v/>
      </c>
      <c r="N69" s="33">
        <f t="shared" si="9"/>
        <v>0</v>
      </c>
      <c r="O69" s="34" t="str">
        <f t="shared" si="21"/>
        <v/>
      </c>
      <c r="P69" s="34" t="str">
        <f t="shared" si="21"/>
        <v/>
      </c>
      <c r="Q69" s="34" t="str">
        <f t="shared" si="21"/>
        <v/>
      </c>
      <c r="R69" s="26"/>
      <c r="S69" s="33">
        <f t="shared" si="10"/>
        <v>0</v>
      </c>
      <c r="T69" s="27" t="str">
        <f>IF(D69="","",IF(D69="TOTAL",SUM($T$17:T68),IF($Y$3="YES",AX69,0)))</f>
        <v/>
      </c>
      <c r="U69" s="34" t="str">
        <f>IF(D69="","",IF(D69="TOTAL",SUM($U$17:U68),(ROUND(S69*AM69,0))))</f>
        <v/>
      </c>
      <c r="V69" s="26" t="str">
        <f>IF(D69="","",IF(D69=$U$6,$T$6,IF(D69="TOTAL",SUM($V$17:V68),V68)))</f>
        <v/>
      </c>
      <c r="W69" s="33" t="str">
        <f>IF(D69="","",IF(D69="TOTAL",SUM($W$17:W68),(SUM(AG70:AH70))))</f>
        <v/>
      </c>
      <c r="X69" s="33">
        <f t="shared" si="11"/>
        <v>0</v>
      </c>
      <c r="Y69" s="33">
        <f t="shared" si="12"/>
        <v>0</v>
      </c>
      <c r="Z69" s="31"/>
      <c r="AA69" s="31"/>
      <c r="AB69" s="35" t="str">
        <f t="shared" si="20"/>
        <v/>
      </c>
      <c r="AC69" s="35" t="str">
        <f t="shared" si="18"/>
        <v/>
      </c>
      <c r="AE69" s="7"/>
      <c r="AF69" s="7"/>
      <c r="AG69" s="7"/>
      <c r="AH69" s="7"/>
      <c r="AJ69" s="7" t="str">
        <f t="shared" si="13"/>
        <v/>
      </c>
      <c r="AK69" s="7"/>
      <c r="AL69" s="7" t="str">
        <f t="shared" si="14"/>
        <v/>
      </c>
      <c r="AM69" s="7" t="str">
        <f t="shared" si="15"/>
        <v/>
      </c>
      <c r="AN69" s="7" t="str">
        <f t="shared" si="22"/>
        <v/>
      </c>
      <c r="AO69" s="7" t="str">
        <f t="shared" si="23"/>
        <v/>
      </c>
      <c r="AP69" s="2">
        <v>40360</v>
      </c>
      <c r="AQ69" s="3" t="str">
        <f t="shared" si="0"/>
        <v>Jul-2010</v>
      </c>
      <c r="AR69" s="7">
        <v>45</v>
      </c>
      <c r="AS69" s="7"/>
      <c r="AT69" s="7">
        <v>10</v>
      </c>
      <c r="AU69" s="8">
        <f t="shared" si="4"/>
        <v>0.1</v>
      </c>
      <c r="AX69" s="7">
        <f t="shared" si="5"/>
        <v>0</v>
      </c>
      <c r="BA69">
        <f t="shared" si="24"/>
        <v>0</v>
      </c>
    </row>
    <row r="70" spans="2:53" ht="21.75" customHeight="1" x14ac:dyDescent="0.25">
      <c r="B70" s="34" t="str">
        <f t="shared" si="19"/>
        <v/>
      </c>
      <c r="C70" s="28" t="str">
        <f t="shared" si="16"/>
        <v/>
      </c>
      <c r="D70" s="34" t="str">
        <f t="shared" si="17"/>
        <v/>
      </c>
      <c r="E70" s="34" t="str">
        <f t="shared" si="7"/>
        <v/>
      </c>
      <c r="F70" s="34" t="str">
        <f>IF(D70="","",IF(D70=$N$10,$O$7,IF(E70="JUL",MROUND(ROUND(1.03*F69,0),100),IF(D70="TOTAL",SUM($F$17:F69),F69))))</f>
        <v/>
      </c>
      <c r="G70" s="34" t="str">
        <f>IF(D70="","",IF(D70="TOTAL",SUM($G$17:G69),(ROUND(F70*AJ70/100,0))))</f>
        <v/>
      </c>
      <c r="H70" s="34" t="str">
        <f>IF(D70="","",IF(D70="TOTAL",SUM($H$17:H69),(ROUND(F70*$V$5,0))))</f>
        <v/>
      </c>
      <c r="I70" s="75">
        <f t="shared" si="8"/>
        <v>0</v>
      </c>
      <c r="J70" s="75"/>
      <c r="K70" s="34" t="str">
        <f>IF(D70="","",IF(D70=$O$10,$O$8,IF(E70="JUL",MROUND(ROUND(1.03*K69,0),100),IF(D70="TOTAL",SUM($K$17:K69),K69))))</f>
        <v/>
      </c>
      <c r="L70" s="34" t="str">
        <f>IF(D70="","",IF(D70="TOTAL",SUM($L$17:L69),(ROUND(K70*AJ70/100,0))))</f>
        <v/>
      </c>
      <c r="M70" s="34" t="str">
        <f>IF(D70="","",IF(D70="TOTAL",SUM($M$17:M69),(ROUND(K70*$V$5,0))))</f>
        <v/>
      </c>
      <c r="N70" s="33">
        <f t="shared" si="9"/>
        <v>0</v>
      </c>
      <c r="O70" s="34" t="str">
        <f t="shared" si="21"/>
        <v/>
      </c>
      <c r="P70" s="34" t="str">
        <f t="shared" si="21"/>
        <v/>
      </c>
      <c r="Q70" s="34" t="str">
        <f t="shared" si="21"/>
        <v/>
      </c>
      <c r="R70" s="26"/>
      <c r="S70" s="33">
        <f t="shared" si="10"/>
        <v>0</v>
      </c>
      <c r="T70" s="27" t="str">
        <f>IF(D70="","",IF(D70="TOTAL",SUM($T$17:T69),IF($Y$3="YES",AX70,0)))</f>
        <v/>
      </c>
      <c r="U70" s="34" t="str">
        <f>IF(D70="","",IF(D70="TOTAL",SUM($U$17:U69),(ROUND(S70*AM70,0))))</f>
        <v/>
      </c>
      <c r="V70" s="26" t="str">
        <f>IF(D70="","",IF(D70=$U$6,$T$6,IF(D70="TOTAL",SUM($V$17:V69),V69)))</f>
        <v/>
      </c>
      <c r="W70" s="33" t="str">
        <f>IF(D70="","",IF(D70="TOTAL",SUM($W$17:W69),(SUM(AG71:AH71))))</f>
        <v/>
      </c>
      <c r="X70" s="33">
        <f t="shared" si="11"/>
        <v>0</v>
      </c>
      <c r="Y70" s="33">
        <f t="shared" si="12"/>
        <v>0</v>
      </c>
      <c r="Z70" s="31"/>
      <c r="AA70" s="31"/>
      <c r="AB70" s="35" t="str">
        <f t="shared" si="20"/>
        <v/>
      </c>
      <c r="AC70" s="35" t="str">
        <f t="shared" si="18"/>
        <v/>
      </c>
      <c r="AE70" s="7"/>
      <c r="AF70" s="7"/>
      <c r="AG70" s="7"/>
      <c r="AH70" s="7"/>
      <c r="AJ70" s="7" t="str">
        <f t="shared" si="13"/>
        <v/>
      </c>
      <c r="AK70" s="7"/>
      <c r="AL70" s="7" t="str">
        <f t="shared" si="14"/>
        <v/>
      </c>
      <c r="AM70" s="7" t="str">
        <f t="shared" si="15"/>
        <v/>
      </c>
      <c r="AN70" s="7" t="str">
        <f t="shared" si="22"/>
        <v/>
      </c>
      <c r="AO70" s="7" t="str">
        <f t="shared" si="23"/>
        <v/>
      </c>
      <c r="AP70" s="2">
        <v>40391</v>
      </c>
      <c r="AQ70" s="3" t="str">
        <f t="shared" si="0"/>
        <v>Aug-2010</v>
      </c>
      <c r="AR70" s="7">
        <v>45</v>
      </c>
      <c r="AS70" s="7"/>
      <c r="AT70" s="7">
        <v>10</v>
      </c>
      <c r="AU70" s="8">
        <f t="shared" si="4"/>
        <v>0.1</v>
      </c>
      <c r="AX70" s="7">
        <f t="shared" si="5"/>
        <v>0</v>
      </c>
      <c r="BA70">
        <f t="shared" si="24"/>
        <v>0</v>
      </c>
    </row>
    <row r="71" spans="2:53" ht="21.75" customHeight="1" x14ac:dyDescent="0.25">
      <c r="B71" s="34" t="str">
        <f t="shared" si="19"/>
        <v/>
      </c>
      <c r="C71" s="28" t="str">
        <f t="shared" si="16"/>
        <v/>
      </c>
      <c r="D71" s="34" t="str">
        <f t="shared" si="17"/>
        <v/>
      </c>
      <c r="E71" s="34" t="str">
        <f t="shared" si="7"/>
        <v/>
      </c>
      <c r="F71" s="34" t="str">
        <f>IF(D71="","",IF(D71=$N$10,$O$7,IF(E71="JUL",MROUND(ROUND(1.03*F70,0),100),IF(D71="TOTAL",SUM($F$17:F70),F70))))</f>
        <v/>
      </c>
      <c r="G71" s="34" t="str">
        <f>IF(D71="","",IF(D71="TOTAL",SUM($G$17:G70),(ROUND(F71*AJ71/100,0))))</f>
        <v/>
      </c>
      <c r="H71" s="34" t="str">
        <f>IF(D71="","",IF(D71="TOTAL",SUM($H$17:H70),(ROUND(F71*$V$5,0))))</f>
        <v/>
      </c>
      <c r="I71" s="75">
        <f t="shared" si="8"/>
        <v>0</v>
      </c>
      <c r="J71" s="75"/>
      <c r="K71" s="34" t="str">
        <f>IF(D71="","",IF(D71=$O$10,$O$8,IF(E71="JUL",MROUND(ROUND(1.03*K70,0),100),IF(D71="TOTAL",SUM($K$17:K70),K70))))</f>
        <v/>
      </c>
      <c r="L71" s="34" t="str">
        <f>IF(D71="","",IF(D71="TOTAL",SUM($L$17:L70),(ROUND(K71*AJ71/100,0))))</f>
        <v/>
      </c>
      <c r="M71" s="34" t="str">
        <f>IF(D71="","",IF(D71="TOTAL",SUM($M$17:M70),(ROUND(K71*$V$5,0))))</f>
        <v/>
      </c>
      <c r="N71" s="33">
        <f t="shared" si="9"/>
        <v>0</v>
      </c>
      <c r="O71" s="34" t="str">
        <f t="shared" si="21"/>
        <v/>
      </c>
      <c r="P71" s="34" t="str">
        <f t="shared" si="21"/>
        <v/>
      </c>
      <c r="Q71" s="34" t="str">
        <f t="shared" si="21"/>
        <v/>
      </c>
      <c r="R71" s="26"/>
      <c r="S71" s="33">
        <f t="shared" si="10"/>
        <v>0</v>
      </c>
      <c r="T71" s="27" t="str">
        <f>IF(D71="","",IF(D71="TOTAL",SUM($T$17:T70),IF($Y$3="YES",AX71,0)))</f>
        <v/>
      </c>
      <c r="U71" s="34" t="str">
        <f>IF(D71="","",IF(D71="TOTAL",SUM($U$17:U70),(ROUND(S71*AM71,0))))</f>
        <v/>
      </c>
      <c r="V71" s="26" t="str">
        <f>IF(D71="","",IF(D71=$U$6,$T$6,IF(D71="TOTAL",SUM($V$17:V70),V70)))</f>
        <v/>
      </c>
      <c r="W71" s="33" t="str">
        <f>IF(D71="","",IF(D71="TOTAL",SUM($W$17:W70),(SUM(AG72:AH72))))</f>
        <v/>
      </c>
      <c r="X71" s="33">
        <f t="shared" si="11"/>
        <v>0</v>
      </c>
      <c r="Y71" s="33">
        <f t="shared" si="12"/>
        <v>0</v>
      </c>
      <c r="Z71" s="31"/>
      <c r="AA71" s="31"/>
      <c r="AB71" s="35" t="str">
        <f t="shared" si="20"/>
        <v/>
      </c>
      <c r="AC71" s="35" t="str">
        <f t="shared" si="18"/>
        <v/>
      </c>
      <c r="AE71" s="7"/>
      <c r="AF71" s="7"/>
      <c r="AG71" s="7"/>
      <c r="AH71" s="7"/>
      <c r="AJ71" s="7" t="str">
        <f t="shared" si="13"/>
        <v/>
      </c>
      <c r="AK71" s="7"/>
      <c r="AL71" s="7" t="str">
        <f t="shared" si="14"/>
        <v/>
      </c>
      <c r="AM71" s="7" t="str">
        <f t="shared" si="15"/>
        <v/>
      </c>
      <c r="AN71" s="7" t="str">
        <f t="shared" si="22"/>
        <v/>
      </c>
      <c r="AO71" s="7" t="str">
        <f t="shared" si="23"/>
        <v/>
      </c>
      <c r="AP71" s="2">
        <v>40422</v>
      </c>
      <c r="AQ71" s="3" t="str">
        <f t="shared" si="0"/>
        <v>Sep-2010</v>
      </c>
      <c r="AR71" s="7">
        <v>45</v>
      </c>
      <c r="AS71" s="7"/>
      <c r="AT71" s="7">
        <v>10</v>
      </c>
      <c r="AU71" s="8">
        <f t="shared" si="4"/>
        <v>0.1</v>
      </c>
      <c r="AX71" s="7">
        <f t="shared" si="5"/>
        <v>0</v>
      </c>
      <c r="BA71">
        <f t="shared" si="24"/>
        <v>0</v>
      </c>
    </row>
    <row r="72" spans="2:53" ht="21.75" customHeight="1" x14ac:dyDescent="0.25">
      <c r="B72" s="34" t="str">
        <f t="shared" si="19"/>
        <v/>
      </c>
      <c r="C72" s="28" t="str">
        <f t="shared" si="16"/>
        <v/>
      </c>
      <c r="D72" s="34" t="str">
        <f t="shared" si="17"/>
        <v/>
      </c>
      <c r="E72" s="34" t="str">
        <f t="shared" si="7"/>
        <v/>
      </c>
      <c r="F72" s="34" t="str">
        <f>IF(D72="","",IF(D72=$N$10,$O$7,IF(E72="JUL",MROUND(ROUND(1.03*F71,0),100),IF(D72="TOTAL",SUM($F$17:F71),F71))))</f>
        <v/>
      </c>
      <c r="G72" s="34" t="str">
        <f>IF(D72="","",IF(D72="TOTAL",SUM($G$17:G71),(ROUND(F72*AJ72/100,0))))</f>
        <v/>
      </c>
      <c r="H72" s="34" t="str">
        <f>IF(D72="","",IF(D72="TOTAL",SUM($H$17:H71),(ROUND(F72*$V$5,0))))</f>
        <v/>
      </c>
      <c r="I72" s="75">
        <f t="shared" si="8"/>
        <v>0</v>
      </c>
      <c r="J72" s="75"/>
      <c r="K72" s="34" t="str">
        <f>IF(D72="","",IF(D72=$O$10,$O$8,IF(E72="JUL",MROUND(ROUND(1.03*K71,0),100),IF(D72="TOTAL",SUM($K$17:K71),K71))))</f>
        <v/>
      </c>
      <c r="L72" s="34" t="str">
        <f>IF(D72="","",IF(D72="TOTAL",SUM($L$17:L71),(ROUND(K72*AJ72/100,0))))</f>
        <v/>
      </c>
      <c r="M72" s="34" t="str">
        <f>IF(D72="","",IF(D72="TOTAL",SUM($M$17:M71),(ROUND(K72*$V$5,0))))</f>
        <v/>
      </c>
      <c r="N72" s="33">
        <f t="shared" si="9"/>
        <v>0</v>
      </c>
      <c r="O72" s="34" t="str">
        <f t="shared" si="21"/>
        <v/>
      </c>
      <c r="P72" s="34" t="str">
        <f t="shared" si="21"/>
        <v/>
      </c>
      <c r="Q72" s="34" t="str">
        <f t="shared" si="21"/>
        <v/>
      </c>
      <c r="R72" s="26"/>
      <c r="S72" s="33">
        <f t="shared" si="10"/>
        <v>0</v>
      </c>
      <c r="T72" s="27" t="str">
        <f>IF(D72="","",IF(D72="TOTAL",SUM($T$17:T71),IF($Y$3="YES",AX72,0)))</f>
        <v/>
      </c>
      <c r="U72" s="34" t="str">
        <f>IF(D72="","",IF(D72="TOTAL",SUM($U$17:U71),(ROUND(S72*AM72,0))))</f>
        <v/>
      </c>
      <c r="V72" s="26" t="str">
        <f>IF(D72="","",IF(D72=$U$6,$T$6,IF(D72="TOTAL",SUM($V$17:V71),V71)))</f>
        <v/>
      </c>
      <c r="W72" s="33" t="str">
        <f>IF(D72="","",IF(D72="TOTAL",SUM($W$17:W71),(SUM(AG73:AH73))))</f>
        <v/>
      </c>
      <c r="X72" s="33">
        <f t="shared" si="11"/>
        <v>0</v>
      </c>
      <c r="Y72" s="33">
        <f t="shared" si="12"/>
        <v>0</v>
      </c>
      <c r="Z72" s="31"/>
      <c r="AA72" s="31"/>
      <c r="AB72" s="35" t="str">
        <f t="shared" si="20"/>
        <v/>
      </c>
      <c r="AC72" s="35" t="str">
        <f t="shared" si="18"/>
        <v/>
      </c>
      <c r="AE72" s="7"/>
      <c r="AF72" s="7"/>
      <c r="AG72" s="7"/>
      <c r="AH72" s="7"/>
      <c r="AJ72" s="7" t="str">
        <f t="shared" si="13"/>
        <v/>
      </c>
      <c r="AK72" s="7"/>
      <c r="AL72" s="7" t="str">
        <f t="shared" si="14"/>
        <v/>
      </c>
      <c r="AM72" s="7" t="str">
        <f t="shared" si="15"/>
        <v/>
      </c>
      <c r="AN72" s="7" t="str">
        <f t="shared" si="22"/>
        <v/>
      </c>
      <c r="AO72" s="7" t="str">
        <f t="shared" si="23"/>
        <v/>
      </c>
      <c r="AP72" s="2">
        <v>40452</v>
      </c>
      <c r="AQ72" s="3" t="str">
        <f t="shared" si="0"/>
        <v>Oct-2010</v>
      </c>
      <c r="AR72" s="7">
        <v>45</v>
      </c>
      <c r="AS72" s="7"/>
      <c r="AU72" s="8">
        <f t="shared" si="4"/>
        <v>0.1</v>
      </c>
      <c r="AX72" s="7">
        <f t="shared" si="5"/>
        <v>0</v>
      </c>
      <c r="BA72">
        <f t="shared" si="24"/>
        <v>0</v>
      </c>
    </row>
    <row r="73" spans="2:53" ht="21.75" customHeight="1" x14ac:dyDescent="0.25">
      <c r="B73" s="34" t="str">
        <f t="shared" si="19"/>
        <v/>
      </c>
      <c r="C73" s="28" t="str">
        <f t="shared" si="16"/>
        <v/>
      </c>
      <c r="D73" s="34" t="str">
        <f t="shared" si="17"/>
        <v/>
      </c>
      <c r="E73" s="34" t="str">
        <f t="shared" si="7"/>
        <v/>
      </c>
      <c r="F73" s="34" t="str">
        <f>IF(D73="","",IF(D73=$N$10,$O$7,IF(E73="JUL",MROUND(ROUND(1.03*F72,0),100),IF(D73="TOTAL",SUM($F$17:F72),F72))))</f>
        <v/>
      </c>
      <c r="G73" s="34" t="str">
        <f>IF(D73="","",IF(D73="TOTAL",SUM($G$17:G72),(ROUND(F73*AJ73/100,0))))</f>
        <v/>
      </c>
      <c r="H73" s="34" t="str">
        <f>IF(D73="","",IF(D73="TOTAL",SUM($H$17:H72),(ROUND(F73*$V$5,0))))</f>
        <v/>
      </c>
      <c r="I73" s="75">
        <f t="shared" si="8"/>
        <v>0</v>
      </c>
      <c r="J73" s="75"/>
      <c r="K73" s="34" t="str">
        <f>IF(D73="","",IF(D73=$O$10,$O$8,IF(E73="JUL",MROUND(ROUND(1.03*K72,0),100),IF(D73="TOTAL",SUM($K$17:K72),K72))))</f>
        <v/>
      </c>
      <c r="L73" s="34" t="str">
        <f>IF(D73="","",IF(D73="TOTAL",SUM($L$17:L72),(ROUND(K73*AJ73/100,0))))</f>
        <v/>
      </c>
      <c r="M73" s="34" t="str">
        <f>IF(D73="","",IF(D73="TOTAL",SUM($M$17:M72),(ROUND(K73*$V$5,0))))</f>
        <v/>
      </c>
      <c r="N73" s="33">
        <f t="shared" si="9"/>
        <v>0</v>
      </c>
      <c r="O73" s="34" t="str">
        <f t="shared" si="21"/>
        <v/>
      </c>
      <c r="P73" s="34" t="str">
        <f t="shared" si="21"/>
        <v/>
      </c>
      <c r="Q73" s="34" t="str">
        <f t="shared" si="21"/>
        <v/>
      </c>
      <c r="R73" s="26"/>
      <c r="S73" s="33">
        <f t="shared" si="10"/>
        <v>0</v>
      </c>
      <c r="T73" s="27" t="str">
        <f>IF(D73="","",IF(D73="TOTAL",SUM($T$17:T72),IF($Y$3="YES",AX73,0)))</f>
        <v/>
      </c>
      <c r="U73" s="34" t="str">
        <f>IF(D73="","",IF(D73="TOTAL",SUM($U$17:U72),(ROUND(S73*AM73,0))))</f>
        <v/>
      </c>
      <c r="V73" s="26" t="str">
        <f>IF(D73="","",IF(D73=$U$6,$T$6,IF(D73="TOTAL",SUM($V$17:V72),V72)))</f>
        <v/>
      </c>
      <c r="W73" s="33" t="str">
        <f>IF(D73="","",IF(D73="TOTAL",SUM($W$17:W72),(SUM(AG74:AH74))))</f>
        <v/>
      </c>
      <c r="X73" s="33">
        <f t="shared" si="11"/>
        <v>0</v>
      </c>
      <c r="Y73" s="33">
        <f t="shared" si="12"/>
        <v>0</v>
      </c>
      <c r="Z73" s="31"/>
      <c r="AA73" s="31"/>
      <c r="AB73" s="35" t="str">
        <f t="shared" si="20"/>
        <v/>
      </c>
      <c r="AC73" s="35" t="str">
        <f t="shared" si="18"/>
        <v/>
      </c>
      <c r="AE73" s="7"/>
      <c r="AF73" s="7"/>
      <c r="AG73" s="7"/>
      <c r="AH73" s="7"/>
      <c r="AJ73" s="7" t="str">
        <f t="shared" si="13"/>
        <v/>
      </c>
      <c r="AK73" s="7"/>
      <c r="AL73" s="7" t="str">
        <f t="shared" si="14"/>
        <v/>
      </c>
      <c r="AM73" s="7" t="str">
        <f t="shared" si="15"/>
        <v/>
      </c>
      <c r="AN73" s="7" t="str">
        <f t="shared" si="22"/>
        <v/>
      </c>
      <c r="AO73" s="7" t="str">
        <f t="shared" si="23"/>
        <v/>
      </c>
      <c r="AP73" s="2">
        <v>40483</v>
      </c>
      <c r="AQ73" s="3" t="str">
        <f t="shared" si="0"/>
        <v>Nov-2010</v>
      </c>
      <c r="AR73" s="7">
        <v>45</v>
      </c>
      <c r="AS73" s="7"/>
      <c r="AU73" s="8">
        <f t="shared" si="4"/>
        <v>0.1</v>
      </c>
      <c r="AX73" s="7">
        <f t="shared" si="5"/>
        <v>0</v>
      </c>
      <c r="BA73">
        <f t="shared" si="24"/>
        <v>0</v>
      </c>
    </row>
    <row r="74" spans="2:53" ht="21.75" customHeight="1" x14ac:dyDescent="0.25">
      <c r="B74" s="34" t="str">
        <f t="shared" si="19"/>
        <v/>
      </c>
      <c r="C74" s="28" t="str">
        <f t="shared" si="16"/>
        <v/>
      </c>
      <c r="D74" s="34" t="str">
        <f t="shared" si="17"/>
        <v/>
      </c>
      <c r="E74" s="34" t="str">
        <f t="shared" si="7"/>
        <v/>
      </c>
      <c r="F74" s="34" t="str">
        <f>IF(D74="","",IF(D74=$N$10,$O$7,IF(E74="JUL",MROUND(ROUND(1.03*F73,0),100),IF(D74="TOTAL",SUM($F$17:F73),F73))))</f>
        <v/>
      </c>
      <c r="G74" s="34" t="str">
        <f>IF(D74="","",IF(D74="TOTAL",SUM($G$17:G73),(ROUND(F74*AJ74/100,0))))</f>
        <v/>
      </c>
      <c r="H74" s="34" t="str">
        <f>IF(D74="","",IF(D74="TOTAL",SUM($H$17:H73),(ROUND(F74*$V$5,0))))</f>
        <v/>
      </c>
      <c r="I74" s="75">
        <f t="shared" si="8"/>
        <v>0</v>
      </c>
      <c r="J74" s="75"/>
      <c r="K74" s="34" t="str">
        <f>IF(D74="","",IF(D74=$O$10,$O$8,IF(E74="JUL",MROUND(ROUND(1.03*K73,0),100),IF(D74="TOTAL",SUM($K$17:K73),K73))))</f>
        <v/>
      </c>
      <c r="L74" s="34" t="str">
        <f>IF(D74="","",IF(D74="TOTAL",SUM($L$17:L73),(ROUND(K74*AJ74/100,0))))</f>
        <v/>
      </c>
      <c r="M74" s="34" t="str">
        <f>IF(D74="","",IF(D74="TOTAL",SUM($M$17:M73),(ROUND(K74*$V$5,0))))</f>
        <v/>
      </c>
      <c r="N74" s="33">
        <f t="shared" si="9"/>
        <v>0</v>
      </c>
      <c r="O74" s="34" t="str">
        <f t="shared" si="21"/>
        <v/>
      </c>
      <c r="P74" s="34" t="str">
        <f t="shared" si="21"/>
        <v/>
      </c>
      <c r="Q74" s="34" t="str">
        <f t="shared" si="21"/>
        <v/>
      </c>
      <c r="R74" s="26"/>
      <c r="S74" s="33">
        <f t="shared" si="10"/>
        <v>0</v>
      </c>
      <c r="T74" s="27" t="str">
        <f>IF(D74="","",IF(D74="TOTAL",SUM($T$17:T73),IF($Y$3="YES",AX74,0)))</f>
        <v/>
      </c>
      <c r="U74" s="34" t="str">
        <f>IF(D74="","",IF(D74="TOTAL",SUM($U$17:U73),(ROUND(S74*AM74,0))))</f>
        <v/>
      </c>
      <c r="V74" s="26" t="str">
        <f>IF(D74="","",IF(D74=$U$6,$T$6,IF(D74="TOTAL",SUM($V$17:V73),V73)))</f>
        <v/>
      </c>
      <c r="W74" s="33" t="str">
        <f>IF(D74="","",IF(D74="TOTAL",SUM($W$17:W73),(SUM(AG75:AH75))))</f>
        <v/>
      </c>
      <c r="X74" s="33">
        <f t="shared" si="11"/>
        <v>0</v>
      </c>
      <c r="Y74" s="33">
        <f t="shared" si="12"/>
        <v>0</v>
      </c>
      <c r="Z74" s="31"/>
      <c r="AA74" s="31"/>
      <c r="AB74" s="35" t="str">
        <f t="shared" si="20"/>
        <v/>
      </c>
      <c r="AC74" s="35" t="str">
        <f t="shared" si="18"/>
        <v/>
      </c>
      <c r="AE74" s="7"/>
      <c r="AF74" s="7"/>
      <c r="AG74" s="7"/>
      <c r="AH74" s="7"/>
      <c r="AJ74" s="7" t="str">
        <f t="shared" si="13"/>
        <v/>
      </c>
      <c r="AK74" s="7"/>
      <c r="AL74" s="7" t="str">
        <f t="shared" si="14"/>
        <v/>
      </c>
      <c r="AM74" s="7" t="str">
        <f t="shared" si="15"/>
        <v/>
      </c>
      <c r="AN74" s="7" t="str">
        <f t="shared" si="22"/>
        <v/>
      </c>
      <c r="AO74" s="7" t="str">
        <f t="shared" si="23"/>
        <v/>
      </c>
      <c r="AP74" s="2">
        <v>40513</v>
      </c>
      <c r="AQ74" s="3" t="str">
        <f t="shared" si="0"/>
        <v>Dec-2010</v>
      </c>
      <c r="AR74" s="7">
        <v>45</v>
      </c>
      <c r="AS74" s="7"/>
      <c r="AU74" s="8">
        <f t="shared" si="4"/>
        <v>0.1</v>
      </c>
      <c r="AX74" s="7">
        <f t="shared" si="5"/>
        <v>0</v>
      </c>
      <c r="BA74">
        <f t="shared" si="24"/>
        <v>0</v>
      </c>
    </row>
    <row r="75" spans="2:53" ht="21.75" customHeight="1" x14ac:dyDescent="0.25">
      <c r="B75" s="34" t="str">
        <f t="shared" si="19"/>
        <v/>
      </c>
      <c r="C75" s="28" t="str">
        <f t="shared" si="16"/>
        <v/>
      </c>
      <c r="D75" s="34" t="str">
        <f t="shared" si="17"/>
        <v/>
      </c>
      <c r="E75" s="34" t="str">
        <f t="shared" si="7"/>
        <v/>
      </c>
      <c r="F75" s="34" t="str">
        <f>IF(D75="","",IF(D75=$N$10,$O$7,IF(E75="JUL",MROUND(ROUND(1.03*F74,0),100),IF(D75="TOTAL",SUM($F$17:F74),F74))))</f>
        <v/>
      </c>
      <c r="G75" s="34" t="str">
        <f>IF(D75="","",IF(D75="TOTAL",SUM($G$17:G74),(ROUND(F75*AJ75/100,0))))</f>
        <v/>
      </c>
      <c r="H75" s="34" t="str">
        <f>IF(D75="","",IF(D75="TOTAL",SUM($H$17:H74),(ROUND(F75*$V$5,0))))</f>
        <v/>
      </c>
      <c r="I75" s="75">
        <f t="shared" si="8"/>
        <v>0</v>
      </c>
      <c r="J75" s="75"/>
      <c r="K75" s="34" t="str">
        <f>IF(D75="","",IF(D75=$O$10,$O$8,IF(E75="JUL",MROUND(ROUND(1.03*K74,0),100),IF(D75="TOTAL",SUM($K$17:K74),K74))))</f>
        <v/>
      </c>
      <c r="L75" s="34" t="str">
        <f>IF(D75="","",IF(D75="TOTAL",SUM($L$17:L74),(ROUND(K75*AJ75/100,0))))</f>
        <v/>
      </c>
      <c r="M75" s="34" t="str">
        <f>IF(D75="","",IF(D75="TOTAL",SUM($M$17:M74),(ROUND(K75*$V$5,0))))</f>
        <v/>
      </c>
      <c r="N75" s="33">
        <f t="shared" si="9"/>
        <v>0</v>
      </c>
      <c r="O75" s="34" t="str">
        <f t="shared" si="21"/>
        <v/>
      </c>
      <c r="P75" s="34" t="str">
        <f t="shared" si="21"/>
        <v/>
      </c>
      <c r="Q75" s="34" t="str">
        <f t="shared" si="21"/>
        <v/>
      </c>
      <c r="R75" s="26"/>
      <c r="S75" s="33">
        <f t="shared" si="10"/>
        <v>0</v>
      </c>
      <c r="T75" s="27" t="str">
        <f>IF(D75="","",IF(D75="TOTAL",SUM($T$17:T74),IF($Y$3="YES",AX75,0)))</f>
        <v/>
      </c>
      <c r="U75" s="34" t="str">
        <f>IF(D75="","",IF(D75="TOTAL",SUM($U$17:U74),(ROUND(S75*AM75,0))))</f>
        <v/>
      </c>
      <c r="V75" s="26" t="str">
        <f>IF(D75="","",IF(D75=$U$6,$T$6,IF(D75="TOTAL",SUM($V$17:V74),V74)))</f>
        <v/>
      </c>
      <c r="W75" s="33" t="str">
        <f>IF(D75="","",IF(D75="TOTAL",SUM($W$17:W74),(SUM(AG76:AH76))))</f>
        <v/>
      </c>
      <c r="X75" s="33">
        <f t="shared" si="11"/>
        <v>0</v>
      </c>
      <c r="Y75" s="33">
        <f t="shared" si="12"/>
        <v>0</v>
      </c>
      <c r="Z75" s="31"/>
      <c r="AA75" s="31"/>
      <c r="AB75" s="35" t="str">
        <f t="shared" si="20"/>
        <v/>
      </c>
      <c r="AC75" s="35" t="str">
        <f t="shared" si="18"/>
        <v/>
      </c>
      <c r="AE75" s="7"/>
      <c r="AF75" s="7"/>
      <c r="AG75" s="7"/>
      <c r="AH75" s="7"/>
      <c r="AJ75" s="7" t="str">
        <f t="shared" si="13"/>
        <v/>
      </c>
      <c r="AK75" s="7"/>
      <c r="AL75" s="7" t="str">
        <f t="shared" si="14"/>
        <v/>
      </c>
      <c r="AM75" s="7" t="str">
        <f t="shared" si="15"/>
        <v/>
      </c>
      <c r="AN75" s="7" t="str">
        <f t="shared" si="22"/>
        <v/>
      </c>
      <c r="AO75" s="7" t="str">
        <f t="shared" si="23"/>
        <v/>
      </c>
      <c r="AP75" s="2">
        <v>40544</v>
      </c>
      <c r="AQ75" s="3" t="str">
        <f t="shared" si="0"/>
        <v>Jan-2011</v>
      </c>
      <c r="AR75" s="7">
        <v>51</v>
      </c>
      <c r="AS75" s="7"/>
      <c r="AT75" s="7">
        <v>6</v>
      </c>
      <c r="AU75" s="8">
        <f t="shared" si="4"/>
        <v>0.1</v>
      </c>
      <c r="AX75" s="7">
        <f t="shared" si="5"/>
        <v>0</v>
      </c>
      <c r="BA75">
        <f t="shared" si="24"/>
        <v>0</v>
      </c>
    </row>
    <row r="76" spans="2:53" ht="21.75" customHeight="1" x14ac:dyDescent="0.25">
      <c r="B76" s="34" t="str">
        <f t="shared" si="19"/>
        <v/>
      </c>
      <c r="C76" s="28" t="str">
        <f t="shared" si="16"/>
        <v/>
      </c>
      <c r="D76" s="34" t="str">
        <f t="shared" si="17"/>
        <v/>
      </c>
      <c r="E76" s="34" t="str">
        <f t="shared" si="7"/>
        <v/>
      </c>
      <c r="F76" s="34" t="str">
        <f>IF(D76="","",IF(D76=$N$10,$O$7,IF(E76="JUL",MROUND(ROUND(1.03*F75,0),100),IF(D76="TOTAL",SUM($F$17:F75),F75))))</f>
        <v/>
      </c>
      <c r="G76" s="34" t="str">
        <f>IF(D76="","",IF(D76="TOTAL",SUM($G$17:G75),(ROUND(F76*AJ76/100,0))))</f>
        <v/>
      </c>
      <c r="H76" s="34" t="str">
        <f>IF(D76="","",IF(D76="TOTAL",SUM($H$17:H75),(ROUND(F76*$V$5,0))))</f>
        <v/>
      </c>
      <c r="I76" s="75">
        <f t="shared" si="8"/>
        <v>0</v>
      </c>
      <c r="J76" s="75"/>
      <c r="K76" s="34" t="str">
        <f>IF(D76="","",IF(D76=$O$10,$O$8,IF(E76="JUL",MROUND(ROUND(1.03*K75,0),100),IF(D76="TOTAL",SUM($K$17:K75),K75))))</f>
        <v/>
      </c>
      <c r="L76" s="34" t="str">
        <f>IF(D76="","",IF(D76="TOTAL",SUM($L$17:L75),(ROUND(K76*AJ76/100,0))))</f>
        <v/>
      </c>
      <c r="M76" s="34" t="str">
        <f>IF(D76="","",IF(D76="TOTAL",SUM($M$17:M75),(ROUND(K76*$V$5,0))))</f>
        <v/>
      </c>
      <c r="N76" s="33">
        <f t="shared" si="9"/>
        <v>0</v>
      </c>
      <c r="O76" s="34" t="str">
        <f t="shared" si="21"/>
        <v/>
      </c>
      <c r="P76" s="34" t="str">
        <f t="shared" si="21"/>
        <v/>
      </c>
      <c r="Q76" s="34" t="str">
        <f t="shared" si="21"/>
        <v/>
      </c>
      <c r="R76" s="26"/>
      <c r="S76" s="33">
        <f t="shared" si="10"/>
        <v>0</v>
      </c>
      <c r="T76" s="27" t="str">
        <f>IF(D76="","",IF(D76="TOTAL",SUM($T$17:T75),IF($Y$3="YES",AX76,0)))</f>
        <v/>
      </c>
      <c r="U76" s="34" t="str">
        <f>IF(D76="","",IF(D76="TOTAL",SUM($U$17:U75),(ROUND(S76*AM76,0))))</f>
        <v/>
      </c>
      <c r="V76" s="26" t="str">
        <f>IF(D76="","",IF(D76=$U$6,$T$6,IF(D76="TOTAL",SUM($V$17:V75),V75)))</f>
        <v/>
      </c>
      <c r="W76" s="33" t="str">
        <f>IF(D76="","",IF(D76="TOTAL",SUM($W$17:W75),(SUM(AG77:AH77))))</f>
        <v/>
      </c>
      <c r="X76" s="33">
        <f t="shared" si="11"/>
        <v>0</v>
      </c>
      <c r="Y76" s="33">
        <f t="shared" si="12"/>
        <v>0</v>
      </c>
      <c r="Z76" s="31"/>
      <c r="AA76" s="31"/>
      <c r="AB76" s="35" t="str">
        <f t="shared" si="20"/>
        <v/>
      </c>
      <c r="AC76" s="35" t="str">
        <f t="shared" si="18"/>
        <v/>
      </c>
      <c r="AE76" s="7"/>
      <c r="AF76" s="7"/>
      <c r="AG76" s="7"/>
      <c r="AH76" s="7"/>
      <c r="AJ76" s="7" t="str">
        <f t="shared" si="13"/>
        <v/>
      </c>
      <c r="AK76" s="7"/>
      <c r="AL76" s="7" t="str">
        <f t="shared" si="14"/>
        <v/>
      </c>
      <c r="AM76" s="7" t="str">
        <f t="shared" si="15"/>
        <v/>
      </c>
      <c r="AN76" s="7" t="str">
        <f t="shared" si="22"/>
        <v/>
      </c>
      <c r="AO76" s="7" t="str">
        <f t="shared" si="23"/>
        <v/>
      </c>
      <c r="AP76" s="2">
        <v>40575</v>
      </c>
      <c r="AQ76" s="3" t="str">
        <f t="shared" si="0"/>
        <v>Feb-2011</v>
      </c>
      <c r="AR76" s="7">
        <v>51</v>
      </c>
      <c r="AS76" s="7"/>
      <c r="AT76" s="7">
        <v>6</v>
      </c>
      <c r="AU76" s="8">
        <f t="shared" si="4"/>
        <v>0.1</v>
      </c>
      <c r="AX76" s="7">
        <f t="shared" si="5"/>
        <v>0</v>
      </c>
      <c r="BA76">
        <f t="shared" si="24"/>
        <v>0</v>
      </c>
    </row>
    <row r="77" spans="2:53" ht="21.75" customHeight="1" x14ac:dyDescent="0.25">
      <c r="B77" s="34" t="str">
        <f t="shared" si="19"/>
        <v/>
      </c>
      <c r="C77" s="28" t="str">
        <f t="shared" si="16"/>
        <v/>
      </c>
      <c r="D77" s="34" t="str">
        <f t="shared" si="17"/>
        <v/>
      </c>
      <c r="E77" s="34" t="str">
        <f t="shared" si="7"/>
        <v/>
      </c>
      <c r="F77" s="34" t="str">
        <f>IF(D77="","",IF(D77=$N$10,$O$7,IF(E77="JUL",MROUND(ROUND(1.03*F76,0),100),IF(D77="TOTAL",SUM($F$17:F76),F76))))</f>
        <v/>
      </c>
      <c r="G77" s="34" t="str">
        <f>IF(D77="","",IF(D77="TOTAL",SUM($G$17:G76),(ROUND(F77*AJ77/100,0))))</f>
        <v/>
      </c>
      <c r="H77" s="34" t="str">
        <f>IF(D77="","",IF(D77="TOTAL",SUM($H$17:H76),(ROUND(F77*$V$5,0))))</f>
        <v/>
      </c>
      <c r="I77" s="75">
        <f t="shared" si="8"/>
        <v>0</v>
      </c>
      <c r="J77" s="75"/>
      <c r="K77" s="34" t="str">
        <f>IF(D77="","",IF(D77=$O$10,$O$8,IF(E77="JUL",MROUND(ROUND(1.03*K76,0),100),IF(D77="TOTAL",SUM($K$17:K76),K76))))</f>
        <v/>
      </c>
      <c r="L77" s="34" t="str">
        <f>IF(D77="","",IF(D77="TOTAL",SUM($L$17:L76),(ROUND(K77*AJ77/100,0))))</f>
        <v/>
      </c>
      <c r="M77" s="34" t="str">
        <f>IF(D77="","",IF(D77="TOTAL",SUM($M$17:M76),(ROUND(K77*$V$5,0))))</f>
        <v/>
      </c>
      <c r="N77" s="33">
        <f t="shared" si="9"/>
        <v>0</v>
      </c>
      <c r="O77" s="34" t="str">
        <f t="shared" si="21"/>
        <v/>
      </c>
      <c r="P77" s="34" t="str">
        <f t="shared" si="21"/>
        <v/>
      </c>
      <c r="Q77" s="34" t="str">
        <f t="shared" si="21"/>
        <v/>
      </c>
      <c r="R77" s="26"/>
      <c r="S77" s="33">
        <f t="shared" si="10"/>
        <v>0</v>
      </c>
      <c r="T77" s="27" t="str">
        <f>IF(D77="","",IF(D77="TOTAL",SUM($T$17:T76),IF($Y$3="YES",AX77,0)))</f>
        <v/>
      </c>
      <c r="U77" s="34" t="str">
        <f>IF(D77="","",IF(D77="TOTAL",SUM($U$17:U76),(ROUND(S77*AM77,0))))</f>
        <v/>
      </c>
      <c r="V77" s="26" t="str">
        <f>IF(D77="","",IF(D77=$U$6,$T$6,IF(D77="TOTAL",SUM($V$17:V76),V76)))</f>
        <v/>
      </c>
      <c r="W77" s="33" t="str">
        <f>IF(D77="","",IF(D77="TOTAL",SUM($W$17:W76),(SUM(AG78:AH78))))</f>
        <v/>
      </c>
      <c r="X77" s="33">
        <f t="shared" si="11"/>
        <v>0</v>
      </c>
      <c r="Y77" s="33">
        <f t="shared" si="12"/>
        <v>0</v>
      </c>
      <c r="Z77" s="31"/>
      <c r="AA77" s="31"/>
      <c r="AB77" s="35" t="str">
        <f t="shared" si="20"/>
        <v/>
      </c>
      <c r="AC77" s="35" t="str">
        <f t="shared" si="18"/>
        <v/>
      </c>
      <c r="AE77" s="7"/>
      <c r="AF77" s="7"/>
      <c r="AG77" s="7"/>
      <c r="AH77" s="7"/>
      <c r="AJ77" s="7" t="str">
        <f t="shared" si="13"/>
        <v/>
      </c>
      <c r="AK77" s="7"/>
      <c r="AL77" s="7" t="str">
        <f t="shared" si="14"/>
        <v/>
      </c>
      <c r="AM77" s="7" t="str">
        <f t="shared" si="15"/>
        <v/>
      </c>
      <c r="AN77" s="7" t="str">
        <f t="shared" si="22"/>
        <v/>
      </c>
      <c r="AO77" s="7" t="str">
        <f t="shared" si="23"/>
        <v/>
      </c>
      <c r="AP77" s="2">
        <v>40603</v>
      </c>
      <c r="AQ77" s="3" t="str">
        <f t="shared" si="0"/>
        <v>Mar-2011</v>
      </c>
      <c r="AR77" s="7">
        <v>51</v>
      </c>
      <c r="AS77" s="7"/>
      <c r="AT77" s="7">
        <v>6</v>
      </c>
      <c r="AU77" s="8">
        <f t="shared" si="4"/>
        <v>0.1</v>
      </c>
      <c r="AX77" s="7">
        <f t="shared" si="5"/>
        <v>0</v>
      </c>
      <c r="BA77">
        <f t="shared" si="24"/>
        <v>0</v>
      </c>
    </row>
    <row r="78" spans="2:53" ht="21.75" customHeight="1" x14ac:dyDescent="0.25">
      <c r="B78" s="34" t="str">
        <f t="shared" si="19"/>
        <v/>
      </c>
      <c r="C78" s="28" t="str">
        <f t="shared" si="16"/>
        <v/>
      </c>
      <c r="D78" s="34" t="str">
        <f t="shared" si="17"/>
        <v/>
      </c>
      <c r="E78" s="34" t="str">
        <f t="shared" si="7"/>
        <v/>
      </c>
      <c r="F78" s="34" t="str">
        <f>IF(D78="","",IF(D78=$N$10,$O$7,IF(E78="JUL",MROUND(ROUND(1.03*F77,0),100),IF(D78="TOTAL",SUM($F$17:F77),F77))))</f>
        <v/>
      </c>
      <c r="G78" s="34" t="str">
        <f>IF(D78="","",IF(D78="TOTAL",SUM($G$17:G77),(ROUND(F78*AJ78/100,0))))</f>
        <v/>
      </c>
      <c r="H78" s="34" t="str">
        <f>IF(D78="","",IF(D78="TOTAL",SUM($H$17:H77),(ROUND(F78*$V$5,0))))</f>
        <v/>
      </c>
      <c r="I78" s="75">
        <f t="shared" si="8"/>
        <v>0</v>
      </c>
      <c r="J78" s="75"/>
      <c r="K78" s="34" t="str">
        <f>IF(D78="","",IF(D78=$O$10,$O$8,IF(E78="JUL",MROUND(ROUND(1.03*K77,0),100),IF(D78="TOTAL",SUM($K$17:K77),K77))))</f>
        <v/>
      </c>
      <c r="L78" s="34" t="str">
        <f>IF(D78="","",IF(D78="TOTAL",SUM($L$17:L77),(ROUND(K78*AJ78/100,0))))</f>
        <v/>
      </c>
      <c r="M78" s="34" t="str">
        <f>IF(D78="","",IF(D78="TOTAL",SUM($M$17:M77),(ROUND(K78*$V$5,0))))</f>
        <v/>
      </c>
      <c r="N78" s="33">
        <f t="shared" si="9"/>
        <v>0</v>
      </c>
      <c r="O78" s="34" t="str">
        <f t="shared" si="21"/>
        <v/>
      </c>
      <c r="P78" s="34" t="str">
        <f t="shared" si="21"/>
        <v/>
      </c>
      <c r="Q78" s="34" t="str">
        <f t="shared" si="21"/>
        <v/>
      </c>
      <c r="R78" s="26"/>
      <c r="S78" s="33">
        <f t="shared" si="10"/>
        <v>0</v>
      </c>
      <c r="T78" s="27" t="str">
        <f>IF(D78="","",IF(D78="TOTAL",SUM($T$17:T77),IF($Y$3="YES",AX78,0)))</f>
        <v/>
      </c>
      <c r="U78" s="34" t="str">
        <f>IF(D78="","",IF(D78="TOTAL",SUM($U$17:U77),(ROUND(S78*AM78,0))))</f>
        <v/>
      </c>
      <c r="V78" s="26" t="str">
        <f>IF(D78="","",IF(D78=$U$6,$T$6,IF(D78="TOTAL",SUM($V$17:V77),V77)))</f>
        <v/>
      </c>
      <c r="W78" s="33" t="str">
        <f>IF(D78="","",IF(D78="TOTAL",SUM($W$17:W77),(SUM(AG79:AH79))))</f>
        <v/>
      </c>
      <c r="X78" s="33">
        <f t="shared" si="11"/>
        <v>0</v>
      </c>
      <c r="Y78" s="33">
        <f t="shared" si="12"/>
        <v>0</v>
      </c>
      <c r="Z78" s="31"/>
      <c r="AA78" s="31"/>
      <c r="AB78" s="35" t="str">
        <f t="shared" si="20"/>
        <v/>
      </c>
      <c r="AC78" s="35" t="str">
        <f t="shared" si="18"/>
        <v/>
      </c>
      <c r="AE78" s="7"/>
      <c r="AF78" s="7"/>
      <c r="AG78" s="7"/>
      <c r="AH78" s="7"/>
      <c r="AJ78" s="7" t="str">
        <f t="shared" si="13"/>
        <v/>
      </c>
      <c r="AK78" s="7"/>
      <c r="AL78" s="7" t="str">
        <f t="shared" si="14"/>
        <v/>
      </c>
      <c r="AM78" s="7" t="str">
        <f t="shared" si="15"/>
        <v/>
      </c>
      <c r="AN78" s="7" t="str">
        <f t="shared" si="22"/>
        <v/>
      </c>
      <c r="AO78" s="7" t="str">
        <f t="shared" si="23"/>
        <v/>
      </c>
      <c r="AP78" s="2">
        <v>40634</v>
      </c>
      <c r="AQ78" s="3" t="str">
        <f t="shared" si="0"/>
        <v>Apr-2011</v>
      </c>
      <c r="AR78" s="7">
        <v>51</v>
      </c>
      <c r="AS78" s="7"/>
      <c r="AU78" s="8">
        <f t="shared" si="4"/>
        <v>0.1</v>
      </c>
      <c r="AX78" s="7">
        <f t="shared" si="5"/>
        <v>0</v>
      </c>
      <c r="BA78">
        <f t="shared" si="24"/>
        <v>0</v>
      </c>
    </row>
    <row r="79" spans="2:53" ht="21.75" customHeight="1" x14ac:dyDescent="0.25">
      <c r="B79" s="34" t="str">
        <f t="shared" si="19"/>
        <v/>
      </c>
      <c r="C79" s="28" t="str">
        <f t="shared" si="16"/>
        <v/>
      </c>
      <c r="D79" s="34" t="str">
        <f t="shared" si="17"/>
        <v/>
      </c>
      <c r="E79" s="34" t="str">
        <f t="shared" si="7"/>
        <v/>
      </c>
      <c r="F79" s="34" t="str">
        <f>IF(D79="","",IF(D79=$N$10,$O$7,IF(E79="JUL",MROUND(ROUND(1.03*F78,0),100),IF(D79="TOTAL",SUM($F$17:F78),F78))))</f>
        <v/>
      </c>
      <c r="G79" s="34" t="str">
        <f>IF(D79="","",IF(D79="TOTAL",SUM($G$17:G78),(ROUND(F79*AJ79/100,0))))</f>
        <v/>
      </c>
      <c r="H79" s="34" t="str">
        <f>IF(D79="","",IF(D79="TOTAL",SUM($H$17:H78),(ROUND(F79*$V$5,0))))</f>
        <v/>
      </c>
      <c r="I79" s="75">
        <f t="shared" si="8"/>
        <v>0</v>
      </c>
      <c r="J79" s="75"/>
      <c r="K79" s="34" t="str">
        <f>IF(D79="","",IF(D79=$O$10,$O$8,IF(E79="JUL",MROUND(ROUND(1.03*K78,0),100),IF(D79="TOTAL",SUM($K$17:K78),K78))))</f>
        <v/>
      </c>
      <c r="L79" s="34" t="str">
        <f>IF(D79="","",IF(D79="TOTAL",SUM($L$17:L78),(ROUND(K79*AJ79/100,0))))</f>
        <v/>
      </c>
      <c r="M79" s="34" t="str">
        <f>IF(D79="","",IF(D79="TOTAL",SUM($M$17:M78),(ROUND(K79*$V$5,0))))</f>
        <v/>
      </c>
      <c r="N79" s="33">
        <f t="shared" si="9"/>
        <v>0</v>
      </c>
      <c r="O79" s="34" t="str">
        <f t="shared" si="21"/>
        <v/>
      </c>
      <c r="P79" s="34" t="str">
        <f t="shared" si="21"/>
        <v/>
      </c>
      <c r="Q79" s="34" t="str">
        <f t="shared" si="21"/>
        <v/>
      </c>
      <c r="R79" s="26"/>
      <c r="S79" s="33">
        <f t="shared" si="10"/>
        <v>0</v>
      </c>
      <c r="T79" s="27" t="str">
        <f>IF(D79="","",IF(D79="TOTAL",SUM($T$17:T78),IF($Y$3="YES",AX79,0)))</f>
        <v/>
      </c>
      <c r="U79" s="34" t="str">
        <f>IF(D79="","",IF(D79="TOTAL",SUM($U$17:U78),(ROUND(S79*AM79,0))))</f>
        <v/>
      </c>
      <c r="V79" s="26" t="str">
        <f>IF(D79="","",IF(D79=$U$6,$T$6,IF(D79="TOTAL",SUM($V$17:V78),V78)))</f>
        <v/>
      </c>
      <c r="W79" s="33" t="str">
        <f>IF(D79="","",IF(D79="TOTAL",SUM($W$17:W78),(SUM(AG80:AH80))))</f>
        <v/>
      </c>
      <c r="X79" s="33">
        <f t="shared" si="11"/>
        <v>0</v>
      </c>
      <c r="Y79" s="33">
        <f t="shared" si="12"/>
        <v>0</v>
      </c>
      <c r="Z79" s="31"/>
      <c r="AA79" s="31"/>
      <c r="AB79" s="35" t="str">
        <f t="shared" si="20"/>
        <v/>
      </c>
      <c r="AC79" s="35" t="str">
        <f t="shared" si="18"/>
        <v/>
      </c>
      <c r="AE79" s="7"/>
      <c r="AF79" s="7"/>
      <c r="AG79" s="7"/>
      <c r="AH79" s="7"/>
      <c r="AJ79" s="7" t="str">
        <f t="shared" si="13"/>
        <v/>
      </c>
      <c r="AK79" s="7"/>
      <c r="AL79" s="7" t="str">
        <f t="shared" si="14"/>
        <v/>
      </c>
      <c r="AM79" s="7" t="str">
        <f t="shared" si="15"/>
        <v/>
      </c>
      <c r="AN79" s="7" t="str">
        <f t="shared" si="22"/>
        <v/>
      </c>
      <c r="AO79" s="7" t="str">
        <f t="shared" si="23"/>
        <v/>
      </c>
      <c r="AP79" s="2">
        <v>40664</v>
      </c>
      <c r="AQ79" s="3" t="str">
        <f t="shared" si="0"/>
        <v>May-2011</v>
      </c>
      <c r="AR79" s="7">
        <v>51</v>
      </c>
      <c r="AS79" s="7"/>
      <c r="AU79" s="8">
        <f t="shared" si="4"/>
        <v>0.1</v>
      </c>
      <c r="AX79" s="7">
        <f t="shared" si="5"/>
        <v>0</v>
      </c>
      <c r="BA79">
        <f t="shared" si="24"/>
        <v>0</v>
      </c>
    </row>
    <row r="80" spans="2:53" ht="21.75" customHeight="1" x14ac:dyDescent="0.25">
      <c r="B80" s="34" t="str">
        <f t="shared" si="19"/>
        <v/>
      </c>
      <c r="C80" s="28" t="str">
        <f t="shared" si="16"/>
        <v/>
      </c>
      <c r="D80" s="34" t="str">
        <f t="shared" si="17"/>
        <v/>
      </c>
      <c r="E80" s="34" t="str">
        <f t="shared" si="7"/>
        <v/>
      </c>
      <c r="F80" s="34" t="str">
        <f>IF(D80="","",IF(D80=$N$10,$O$7,IF(E80="JUL",MROUND(ROUND(1.03*F79,0),100),IF(D80="TOTAL",SUM($F$17:F79),F79))))</f>
        <v/>
      </c>
      <c r="G80" s="34" t="str">
        <f>IF(D80="","",IF(D80="TOTAL",SUM($G$17:G79),(ROUND(F80*AJ80/100,0))))</f>
        <v/>
      </c>
      <c r="H80" s="34" t="str">
        <f>IF(D80="","",IF(D80="TOTAL",SUM($H$17:H79),(ROUND(F80*$V$5,0))))</f>
        <v/>
      </c>
      <c r="I80" s="75">
        <f t="shared" si="8"/>
        <v>0</v>
      </c>
      <c r="J80" s="75"/>
      <c r="K80" s="34" t="str">
        <f>IF(D80="","",IF(D80=$O$10,$O$8,IF(E80="JUL",MROUND(ROUND(1.03*K79,0),100),IF(D80="TOTAL",SUM($K$17:K79),K79))))</f>
        <v/>
      </c>
      <c r="L80" s="34" t="str">
        <f>IF(D80="","",IF(D80="TOTAL",SUM($L$17:L79),(ROUND(K80*AJ80/100,0))))</f>
        <v/>
      </c>
      <c r="M80" s="34" t="str">
        <f>IF(D80="","",IF(D80="TOTAL",SUM($M$17:M79),(ROUND(K80*$V$5,0))))</f>
        <v/>
      </c>
      <c r="N80" s="33">
        <f t="shared" si="9"/>
        <v>0</v>
      </c>
      <c r="O80" s="34" t="str">
        <f t="shared" si="21"/>
        <v/>
      </c>
      <c r="P80" s="34" t="str">
        <f t="shared" si="21"/>
        <v/>
      </c>
      <c r="Q80" s="34" t="str">
        <f t="shared" si="21"/>
        <v/>
      </c>
      <c r="R80" s="26"/>
      <c r="S80" s="33">
        <f t="shared" si="10"/>
        <v>0</v>
      </c>
      <c r="T80" s="27" t="str">
        <f>IF(D80="","",IF(D80="TOTAL",SUM($T$17:T79),IF($Y$3="YES",AX80,0)))</f>
        <v/>
      </c>
      <c r="U80" s="34" t="str">
        <f>IF(D80="","",IF(D80="TOTAL",SUM($U$17:U79),(ROUND(S80*AM80,0))))</f>
        <v/>
      </c>
      <c r="V80" s="26" t="str">
        <f>IF(D80="","",IF(D80=$U$6,$T$6,IF(D80="TOTAL",SUM($V$17:V79),V79)))</f>
        <v/>
      </c>
      <c r="W80" s="33" t="str">
        <f>IF(D80="","",IF(D80="TOTAL",SUM($W$17:W79),(SUM(AG81:AH81))))</f>
        <v/>
      </c>
      <c r="X80" s="33">
        <f t="shared" si="11"/>
        <v>0</v>
      </c>
      <c r="Y80" s="33">
        <f t="shared" si="12"/>
        <v>0</v>
      </c>
      <c r="Z80" s="31"/>
      <c r="AA80" s="31"/>
      <c r="AB80" s="35" t="str">
        <f t="shared" si="20"/>
        <v/>
      </c>
      <c r="AC80" s="35" t="str">
        <f t="shared" si="18"/>
        <v/>
      </c>
      <c r="AE80" s="7"/>
      <c r="AF80" s="7"/>
      <c r="AG80" s="7"/>
      <c r="AH80" s="7"/>
      <c r="AJ80" s="7" t="str">
        <f t="shared" si="13"/>
        <v/>
      </c>
      <c r="AK80" s="7"/>
      <c r="AL80" s="7" t="str">
        <f t="shared" si="14"/>
        <v/>
      </c>
      <c r="AM80" s="7" t="str">
        <f t="shared" si="15"/>
        <v/>
      </c>
      <c r="AN80" s="7" t="str">
        <f t="shared" si="22"/>
        <v/>
      </c>
      <c r="AO80" s="7" t="str">
        <f t="shared" si="23"/>
        <v/>
      </c>
      <c r="AP80" s="2">
        <v>40695</v>
      </c>
      <c r="AQ80" s="3" t="str">
        <f t="shared" ref="AQ80:AQ143" si="25">TEXT(AP80,"mmm-yyyy")</f>
        <v>Jun-2011</v>
      </c>
      <c r="AR80" s="7">
        <v>51</v>
      </c>
      <c r="AS80" s="7"/>
      <c r="AU80" s="8">
        <f t="shared" si="4"/>
        <v>0.1</v>
      </c>
      <c r="AX80" s="7">
        <f t="shared" si="5"/>
        <v>0</v>
      </c>
      <c r="BA80">
        <f t="shared" si="24"/>
        <v>0</v>
      </c>
    </row>
    <row r="81" spans="2:53" ht="21.75" customHeight="1" x14ac:dyDescent="0.25">
      <c r="B81" s="34" t="str">
        <f t="shared" si="19"/>
        <v/>
      </c>
      <c r="C81" s="28" t="str">
        <f t="shared" si="16"/>
        <v/>
      </c>
      <c r="D81" s="34" t="str">
        <f t="shared" si="17"/>
        <v/>
      </c>
      <c r="E81" s="34" t="str">
        <f t="shared" si="7"/>
        <v/>
      </c>
      <c r="F81" s="34" t="str">
        <f>IF(D81="","",IF(D81=$N$10,$O$7,IF(E81="JUL",MROUND(ROUND(1.03*F80,0),100),IF(D81="TOTAL",SUM($F$17:F80),F80))))</f>
        <v/>
      </c>
      <c r="G81" s="34" t="str">
        <f>IF(D81="","",IF(D81="TOTAL",SUM($G$17:G80),(ROUND(F81*AJ81/100,0))))</f>
        <v/>
      </c>
      <c r="H81" s="34" t="str">
        <f>IF(D81="","",IF(D81="TOTAL",SUM($H$17:H80),(ROUND(F81*$V$5,0))))</f>
        <v/>
      </c>
      <c r="I81" s="75">
        <f t="shared" si="8"/>
        <v>0</v>
      </c>
      <c r="J81" s="75"/>
      <c r="K81" s="34" t="str">
        <f>IF(D81="","",IF(D81=$O$10,$O$8,IF(E81="JUL",MROUND(ROUND(1.03*K80,0),100),IF(D81="TOTAL",SUM($K$17:K80),K80))))</f>
        <v/>
      </c>
      <c r="L81" s="34" t="str">
        <f>IF(D81="","",IF(D81="TOTAL",SUM($L$17:L80),(ROUND(K81*AJ81/100,0))))</f>
        <v/>
      </c>
      <c r="M81" s="34" t="str">
        <f>IF(D81="","",IF(D81="TOTAL",SUM($M$17:M80),(ROUND(K81*$V$5,0))))</f>
        <v/>
      </c>
      <c r="N81" s="33">
        <f t="shared" si="9"/>
        <v>0</v>
      </c>
      <c r="O81" s="34" t="str">
        <f t="shared" ref="O81:Q112" si="26">IFERROR(MIN(F81-K81),"")</f>
        <v/>
      </c>
      <c r="P81" s="34" t="str">
        <f t="shared" si="26"/>
        <v/>
      </c>
      <c r="Q81" s="34" t="str">
        <f t="shared" si="26"/>
        <v/>
      </c>
      <c r="R81" s="26"/>
      <c r="S81" s="33">
        <f t="shared" si="10"/>
        <v>0</v>
      </c>
      <c r="T81" s="27" t="str">
        <f>IF(D81="","",IF(D81="TOTAL",SUM($T$17:T80),IF($Y$3="YES",AX81,0)))</f>
        <v/>
      </c>
      <c r="U81" s="34" t="str">
        <f>IF(D81="","",IF(D81="TOTAL",SUM($U$17:U80),(ROUND(S81*AM81,0))))</f>
        <v/>
      </c>
      <c r="V81" s="26" t="str">
        <f>IF(D81="","",IF(D81=$U$6,$T$6,IF(D81="TOTAL",SUM($V$17:V80),V80)))</f>
        <v/>
      </c>
      <c r="W81" s="33" t="str">
        <f>IF(D81="","",IF(D81="TOTAL",SUM($W$17:W80),(SUM(AG82:AH82))))</f>
        <v/>
      </c>
      <c r="X81" s="33">
        <f t="shared" si="11"/>
        <v>0</v>
      </c>
      <c r="Y81" s="33">
        <f t="shared" si="12"/>
        <v>0</v>
      </c>
      <c r="Z81" s="31"/>
      <c r="AA81" s="31"/>
      <c r="AB81" s="35" t="str">
        <f t="shared" si="20"/>
        <v/>
      </c>
      <c r="AC81" s="35" t="str">
        <f t="shared" si="18"/>
        <v/>
      </c>
      <c r="AE81" s="7"/>
      <c r="AF81" s="7"/>
      <c r="AG81" s="7"/>
      <c r="AH81" s="7"/>
      <c r="AJ81" s="7" t="str">
        <f t="shared" si="13"/>
        <v/>
      </c>
      <c r="AK81" s="7"/>
      <c r="AL81" s="7" t="str">
        <f t="shared" si="14"/>
        <v/>
      </c>
      <c r="AM81" s="7" t="str">
        <f t="shared" si="15"/>
        <v/>
      </c>
      <c r="AN81" s="7" t="str">
        <f t="shared" ref="AN81:AN112" si="27">IFERROR(VLOOKUP(D81,$AQ$15:$AAR$111,6,0),"")</f>
        <v/>
      </c>
      <c r="AO81" s="7" t="str">
        <f t="shared" ref="AO81:AO112" si="28">IFERROR(VLOOKUP(D81,$AQ$15:$AAR$111,7,0),"")</f>
        <v/>
      </c>
      <c r="AP81" s="2">
        <v>40725</v>
      </c>
      <c r="AQ81" s="3" t="str">
        <f t="shared" si="25"/>
        <v>Jul-2011</v>
      </c>
      <c r="AR81" s="7">
        <v>58</v>
      </c>
      <c r="AS81" s="7"/>
      <c r="AT81" s="7">
        <v>7</v>
      </c>
      <c r="AU81" s="8">
        <f t="shared" ref="AU81:AU144" si="29">AU80</f>
        <v>0.1</v>
      </c>
      <c r="AX81" s="7">
        <f t="shared" ref="AX81:AX144" si="30">IFERROR(ROUND(O81*AL81/100,0)+R81,0)</f>
        <v>0</v>
      </c>
      <c r="BA81">
        <f t="shared" ref="BA81:BA106" si="31">IFERROR(VLOOKUP($AD$3,$AY$14:$AZ$38,2,0),"")</f>
        <v>0</v>
      </c>
    </row>
    <row r="82" spans="2:53" ht="21.75" customHeight="1" x14ac:dyDescent="0.25">
      <c r="B82" s="34" t="str">
        <f t="shared" si="19"/>
        <v/>
      </c>
      <c r="C82" s="28" t="str">
        <f t="shared" si="16"/>
        <v/>
      </c>
      <c r="D82" s="34" t="str">
        <f t="shared" si="17"/>
        <v/>
      </c>
      <c r="E82" s="34" t="str">
        <f t="shared" ref="E82:E145" si="32">TEXT(D82,"mmm")</f>
        <v/>
      </c>
      <c r="F82" s="34" t="str">
        <f>IF(D82="","",IF(D82=$N$10,$O$7,IF(E82="JUL",MROUND(ROUND(1.03*F81,0),100),IF(D82="TOTAL",SUM($F$17:F81),F81))))</f>
        <v/>
      </c>
      <c r="G82" s="34" t="str">
        <f>IF(D82="","",IF(D82="TOTAL",SUM($G$17:G81),(ROUND(F82*AJ82/100,0))))</f>
        <v/>
      </c>
      <c r="H82" s="34" t="str">
        <f>IF(D82="","",IF(D82="TOTAL",SUM($H$17:H81),(ROUND(F82*$V$5,0))))</f>
        <v/>
      </c>
      <c r="I82" s="75">
        <f t="shared" ref="I82:I112" si="33">SUM(F82:H82)</f>
        <v>0</v>
      </c>
      <c r="J82" s="75"/>
      <c r="K82" s="34" t="str">
        <f>IF(D82="","",IF(D82=$O$10,$O$8,IF(E82="JUL",MROUND(ROUND(1.03*K81,0),100),IF(D82="TOTAL",SUM($K$17:K81),K81))))</f>
        <v/>
      </c>
      <c r="L82" s="34" t="str">
        <f>IF(D82="","",IF(D82="TOTAL",SUM($L$17:L81),(ROUND(K82*AJ82/100,0))))</f>
        <v/>
      </c>
      <c r="M82" s="34" t="str">
        <f>IF(D82="","",IF(D82="TOTAL",SUM($M$17:M81),(ROUND(K82*$V$5,0))))</f>
        <v/>
      </c>
      <c r="N82" s="33">
        <f t="shared" ref="N82:N112" si="34">IFERROR(SUM(K82:M82),"")</f>
        <v>0</v>
      </c>
      <c r="O82" s="34" t="str">
        <f t="shared" si="26"/>
        <v/>
      </c>
      <c r="P82" s="34" t="str">
        <f t="shared" si="26"/>
        <v/>
      </c>
      <c r="Q82" s="34" t="str">
        <f t="shared" si="26"/>
        <v/>
      </c>
      <c r="R82" s="26"/>
      <c r="S82" s="33">
        <f t="shared" ref="S82:S106" si="35">IFERROR(SUM(O82:R82),"")</f>
        <v>0</v>
      </c>
      <c r="T82" s="27" t="str">
        <f>IF(D82="","",IF(D82="TOTAL",SUM($T$17:T81),IF($Y$3="YES",AX82,0)))</f>
        <v/>
      </c>
      <c r="U82" s="34" t="str">
        <f>IF(D82="","",IF(D82="TOTAL",SUM($U$17:U81),(ROUND(S82*AM82,0))))</f>
        <v/>
      </c>
      <c r="V82" s="26" t="str">
        <f>IF(D82="","",IF(D82=$U$6,$T$6,IF(D82="TOTAL",SUM($V$17:V81),V81)))</f>
        <v/>
      </c>
      <c r="W82" s="33" t="str">
        <f>IF(D82="","",IF(D82="TOTAL",SUM($W$17:W81),(SUM(AG83:AH83))))</f>
        <v/>
      </c>
      <c r="X82" s="33">
        <f t="shared" ref="X82:X112" si="36">IFERROR(SUM(T82:W82),"")</f>
        <v>0</v>
      </c>
      <c r="Y82" s="33">
        <f t="shared" ref="Y82:Y112" si="37">S82-X82</f>
        <v>0</v>
      </c>
      <c r="Z82" s="31"/>
      <c r="AA82" s="31"/>
      <c r="AB82" s="35" t="str">
        <f t="shared" si="20"/>
        <v/>
      </c>
      <c r="AC82" s="35" t="str">
        <f t="shared" si="18"/>
        <v/>
      </c>
      <c r="AE82" s="7"/>
      <c r="AF82" s="7"/>
      <c r="AG82" s="7"/>
      <c r="AH82" s="7"/>
      <c r="AJ82" s="7" t="str">
        <f t="shared" ref="AJ82:AJ145" si="38">IFERROR(VLOOKUP(D82,$AQ$15:$AR$161,2,0),"")</f>
        <v/>
      </c>
      <c r="AK82" s="7"/>
      <c r="AL82" s="7" t="str">
        <f t="shared" ref="AL82:AL145" si="39">IFERROR(VLOOKUP(D82,$AQ$15:$AAR$161,4,0),"")</f>
        <v/>
      </c>
      <c r="AM82" s="7" t="str">
        <f t="shared" ref="AM82:AM145" si="40">IFERROR(VLOOKUP(D82,$AQ$15:$AAR$161,5,0),"")</f>
        <v/>
      </c>
      <c r="AN82" s="7" t="str">
        <f t="shared" si="27"/>
        <v/>
      </c>
      <c r="AO82" s="7" t="str">
        <f t="shared" si="28"/>
        <v/>
      </c>
      <c r="AP82" s="2">
        <v>40756</v>
      </c>
      <c r="AQ82" s="3" t="str">
        <f t="shared" si="25"/>
        <v>Aug-2011</v>
      </c>
      <c r="AR82" s="7">
        <v>58</v>
      </c>
      <c r="AS82" s="7"/>
      <c r="AT82" s="7">
        <v>7</v>
      </c>
      <c r="AU82" s="8">
        <f t="shared" si="29"/>
        <v>0.1</v>
      </c>
      <c r="AX82" s="7">
        <f t="shared" si="30"/>
        <v>0</v>
      </c>
      <c r="BA82">
        <f t="shared" si="31"/>
        <v>0</v>
      </c>
    </row>
    <row r="83" spans="2:53" ht="21.75" customHeight="1" x14ac:dyDescent="0.25">
      <c r="B83" s="34" t="str">
        <f t="shared" si="19"/>
        <v/>
      </c>
      <c r="C83" s="28" t="str">
        <f t="shared" ref="C83:C112" si="41">IFERROR(IF(AB83="","",IF(DATE(YEAR(AB83),MONTH(AB83),DAY(AB83))=DATE(YEAR($N$9),MONTH($N$9)+1,DAY($N$9)),"TOTAL",IF(AB83&gt;$N$9,"",AB83))),"")</f>
        <v/>
      </c>
      <c r="D83" s="34" t="str">
        <f t="shared" ref="D83:D112" si="42">TEXT(C83,"mmm-yyyy")</f>
        <v/>
      </c>
      <c r="E83" s="34" t="str">
        <f t="shared" si="32"/>
        <v/>
      </c>
      <c r="F83" s="34" t="str">
        <f>IF(D83="","",IF(D83=$N$10,$O$7,IF(E83="JUL",MROUND(ROUND(1.03*F82,0),100),IF(D83="TOTAL",SUM($F$17:F82),F82))))</f>
        <v/>
      </c>
      <c r="G83" s="34" t="str">
        <f>IF(D83="","",IF(D83="TOTAL",SUM($G$17:G82),(ROUND(F83*AJ83/100,0))))</f>
        <v/>
      </c>
      <c r="H83" s="34" t="str">
        <f>IF(D83="","",IF(D83="TOTAL",SUM($H$17:H82),(ROUND(F83*$V$5,0))))</f>
        <v/>
      </c>
      <c r="I83" s="75">
        <f t="shared" si="33"/>
        <v>0</v>
      </c>
      <c r="J83" s="75"/>
      <c r="K83" s="34" t="str">
        <f>IF(D83="","",IF(D83=$O$10,$O$8,IF(E83="JUL",MROUND(ROUND(1.03*K82,0),100),IF(D83="TOTAL",SUM($K$17:K82),K82))))</f>
        <v/>
      </c>
      <c r="L83" s="34" t="str">
        <f>IF(D83="","",IF(D83="TOTAL",SUM($L$17:L82),(ROUND(K83*AJ83/100,0))))</f>
        <v/>
      </c>
      <c r="M83" s="34" t="str">
        <f>IF(D83="","",IF(D83="TOTAL",SUM($M$17:M82),(ROUND(K83*$V$5,0))))</f>
        <v/>
      </c>
      <c r="N83" s="33">
        <f t="shared" si="34"/>
        <v>0</v>
      </c>
      <c r="O83" s="34" t="str">
        <f t="shared" si="26"/>
        <v/>
      </c>
      <c r="P83" s="34" t="str">
        <f t="shared" si="26"/>
        <v/>
      </c>
      <c r="Q83" s="34" t="str">
        <f t="shared" si="26"/>
        <v/>
      </c>
      <c r="R83" s="26"/>
      <c r="S83" s="33">
        <f t="shared" si="35"/>
        <v>0</v>
      </c>
      <c r="T83" s="27" t="str">
        <f>IF(D83="","",IF(D83="TOTAL",SUM($T$17:T82),IF($Y$3="YES",AX83,0)))</f>
        <v/>
      </c>
      <c r="U83" s="34" t="str">
        <f>IF(D83="","",IF(D83="TOTAL",SUM($U$17:U82),(ROUND(S83*AM83,0))))</f>
        <v/>
      </c>
      <c r="V83" s="26" t="str">
        <f>IF(D83="","",IF(D83=$U$6,$T$6,IF(D83="TOTAL",SUM($V$17:V82),V82)))</f>
        <v/>
      </c>
      <c r="W83" s="33" t="str">
        <f>IF(D83="","",IF(D83="TOTAL",SUM($W$17:W82),(SUM(AG84:AH84))))</f>
        <v/>
      </c>
      <c r="X83" s="33">
        <f t="shared" si="36"/>
        <v>0</v>
      </c>
      <c r="Y83" s="33">
        <f t="shared" si="37"/>
        <v>0</v>
      </c>
      <c r="Z83" s="31"/>
      <c r="AA83" s="31"/>
      <c r="AB83" s="35" t="str">
        <f t="shared" si="20"/>
        <v/>
      </c>
      <c r="AC83" s="35" t="str">
        <f t="shared" ref="AC83:AC113" si="43">IFERROR(IF(AB83="","",IF(DATE(YEAR(AB83),MONTH(AB83),DAY(AB83))=DATE(YEAR($N$9),MONTH($N$9)+1,DAY($N$9)),"TOTAL",IF(AB83&gt;$N$9,"",AB83))),"")</f>
        <v/>
      </c>
      <c r="AE83" s="7"/>
      <c r="AF83" s="7"/>
      <c r="AG83" s="7"/>
      <c r="AH83" s="7"/>
      <c r="AJ83" s="7" t="str">
        <f t="shared" si="38"/>
        <v/>
      </c>
      <c r="AK83" s="7"/>
      <c r="AL83" s="7" t="str">
        <f t="shared" si="39"/>
        <v/>
      </c>
      <c r="AM83" s="7" t="str">
        <f t="shared" si="40"/>
        <v/>
      </c>
      <c r="AN83" s="7" t="str">
        <f t="shared" si="27"/>
        <v/>
      </c>
      <c r="AO83" s="7" t="str">
        <f t="shared" si="28"/>
        <v/>
      </c>
      <c r="AP83" s="2">
        <v>40787</v>
      </c>
      <c r="AQ83" s="3" t="str">
        <f t="shared" si="25"/>
        <v>Sep-2011</v>
      </c>
      <c r="AR83" s="7">
        <v>58</v>
      </c>
      <c r="AS83" s="7"/>
      <c r="AT83" s="7">
        <v>0</v>
      </c>
      <c r="AU83" s="8">
        <f t="shared" si="29"/>
        <v>0.1</v>
      </c>
      <c r="AX83" s="7">
        <f t="shared" si="30"/>
        <v>0</v>
      </c>
      <c r="BA83">
        <f t="shared" si="31"/>
        <v>0</v>
      </c>
    </row>
    <row r="84" spans="2:53" ht="21.75" customHeight="1" x14ac:dyDescent="0.25">
      <c r="B84" s="34" t="str">
        <f t="shared" ref="B84:B112" si="44">IF(B83&gt;=$I$9,"",(B83+1))</f>
        <v/>
      </c>
      <c r="C84" s="28" t="str">
        <f t="shared" si="41"/>
        <v/>
      </c>
      <c r="D84" s="34" t="str">
        <f t="shared" si="42"/>
        <v/>
      </c>
      <c r="E84" s="34" t="str">
        <f t="shared" si="32"/>
        <v/>
      </c>
      <c r="F84" s="34" t="str">
        <f>IF(D84="","",IF(D84=$N$10,$O$7,IF(E84="JUL",MROUND(ROUND(1.03*F83,0),100),IF(D84="TOTAL",SUM($F$17:F83),F83))))</f>
        <v/>
      </c>
      <c r="G84" s="34" t="str">
        <f>IF(D84="","",IF(D84="TOTAL",SUM($G$17:G83),(ROUND(F84*AJ84/100,0))))</f>
        <v/>
      </c>
      <c r="H84" s="34" t="str">
        <f>IF(D84="","",IF(D84="TOTAL",SUM($H$17:H83),(ROUND(F84*$V$5,0))))</f>
        <v/>
      </c>
      <c r="I84" s="75">
        <f t="shared" si="33"/>
        <v>0</v>
      </c>
      <c r="J84" s="75"/>
      <c r="K84" s="34" t="str">
        <f>IF(D84="","",IF(D84=$O$10,$O$8,IF(E84="JUL",MROUND(ROUND(1.03*K83,0),100),IF(D84="TOTAL",SUM($K$17:K83),K83))))</f>
        <v/>
      </c>
      <c r="L84" s="34" t="str">
        <f>IF(D84="","",IF(D84="TOTAL",SUM($L$17:L83),(ROUND(K84*AJ84/100,0))))</f>
        <v/>
      </c>
      <c r="M84" s="34" t="str">
        <f>IF(D84="","",IF(D84="TOTAL",SUM($M$17:M83),(ROUND(K84*$V$5,0))))</f>
        <v/>
      </c>
      <c r="N84" s="33">
        <f t="shared" si="34"/>
        <v>0</v>
      </c>
      <c r="O84" s="34" t="str">
        <f t="shared" si="26"/>
        <v/>
      </c>
      <c r="P84" s="34" t="str">
        <f t="shared" si="26"/>
        <v/>
      </c>
      <c r="Q84" s="34" t="str">
        <f t="shared" si="26"/>
        <v/>
      </c>
      <c r="R84" s="26"/>
      <c r="S84" s="33">
        <f t="shared" si="35"/>
        <v>0</v>
      </c>
      <c r="T84" s="27" t="str">
        <f>IF(D84="","",IF(D84="TOTAL",SUM($T$17:T83),IF($Y$3="YES",AX84,0)))</f>
        <v/>
      </c>
      <c r="U84" s="34" t="str">
        <f>IF(D84="","",IF(D84="TOTAL",SUM($U$17:U83),(ROUND(S84*AM84,0))))</f>
        <v/>
      </c>
      <c r="V84" s="26" t="str">
        <f>IF(D84="","",IF(D84=$U$6,$T$6,IF(D84="TOTAL",SUM($V$17:V83),V83)))</f>
        <v/>
      </c>
      <c r="W84" s="33" t="str">
        <f>IF(D84="","",IF(D84="TOTAL",SUM($W$17:W83),(SUM(AG85:AH85))))</f>
        <v/>
      </c>
      <c r="X84" s="33">
        <f t="shared" si="36"/>
        <v>0</v>
      </c>
      <c r="Y84" s="33">
        <f t="shared" si="37"/>
        <v>0</v>
      </c>
      <c r="Z84" s="31"/>
      <c r="AA84" s="31"/>
      <c r="AB84" s="35" t="str">
        <f t="shared" ref="AB84:AB113" si="45">IFERROR(DATE(YEAR(C83),MONTH(C83)+1,DAY(C83)),"")</f>
        <v/>
      </c>
      <c r="AC84" s="35" t="str">
        <f t="shared" si="43"/>
        <v/>
      </c>
      <c r="AE84" s="7"/>
      <c r="AF84" s="7"/>
      <c r="AG84" s="7"/>
      <c r="AH84" s="7"/>
      <c r="AJ84" s="7" t="str">
        <f t="shared" si="38"/>
        <v/>
      </c>
      <c r="AK84" s="7"/>
      <c r="AL84" s="7" t="str">
        <f t="shared" si="39"/>
        <v/>
      </c>
      <c r="AM84" s="7" t="str">
        <f t="shared" si="40"/>
        <v/>
      </c>
      <c r="AN84" s="7" t="str">
        <f t="shared" si="27"/>
        <v/>
      </c>
      <c r="AO84" s="7" t="str">
        <f t="shared" si="28"/>
        <v/>
      </c>
      <c r="AP84" s="2">
        <v>40817</v>
      </c>
      <c r="AQ84" s="3" t="str">
        <f t="shared" si="25"/>
        <v>Oct-2011</v>
      </c>
      <c r="AR84" s="7">
        <v>58</v>
      </c>
      <c r="AS84" s="7"/>
      <c r="AU84" s="8">
        <f t="shared" si="29"/>
        <v>0.1</v>
      </c>
      <c r="AX84" s="7">
        <f t="shared" si="30"/>
        <v>0</v>
      </c>
      <c r="BA84">
        <f t="shared" si="31"/>
        <v>0</v>
      </c>
    </row>
    <row r="85" spans="2:53" ht="21.75" customHeight="1" x14ac:dyDescent="0.25">
      <c r="B85" s="34" t="str">
        <f t="shared" si="44"/>
        <v/>
      </c>
      <c r="C85" s="28" t="str">
        <f t="shared" si="41"/>
        <v/>
      </c>
      <c r="D85" s="34" t="str">
        <f t="shared" si="42"/>
        <v/>
      </c>
      <c r="E85" s="34" t="str">
        <f t="shared" si="32"/>
        <v/>
      </c>
      <c r="F85" s="34" t="str">
        <f>IF(D85="","",IF(D85=$N$10,$O$7,IF(E85="JUL",MROUND(ROUND(1.03*F84,0),100),IF(D85="TOTAL",SUM($F$17:F84),F84))))</f>
        <v/>
      </c>
      <c r="G85" s="34" t="str">
        <f>IF(D85="","",IF(D85="TOTAL",SUM($G$17:G84),(ROUND(F85*AJ85/100,0))))</f>
        <v/>
      </c>
      <c r="H85" s="34" t="str">
        <f>IF(D85="","",IF(D85="TOTAL",SUM($H$17:H84),(ROUND(F85*$V$5,0))))</f>
        <v/>
      </c>
      <c r="I85" s="75">
        <f t="shared" si="33"/>
        <v>0</v>
      </c>
      <c r="J85" s="75"/>
      <c r="K85" s="34" t="str">
        <f>IF(D85="","",IF(D85=$O$10,$O$8,IF(E85="JUL",MROUND(ROUND(1.03*K84,0),100),IF(D85="TOTAL",SUM($K$17:K84),K84))))</f>
        <v/>
      </c>
      <c r="L85" s="34" t="str">
        <f>IF(D85="","",IF(D85="TOTAL",SUM($L$17:L84),(ROUND(K85*AJ85/100,0))))</f>
        <v/>
      </c>
      <c r="M85" s="34" t="str">
        <f>IF(D85="","",IF(D85="TOTAL",SUM($M$17:M84),(ROUND(K85*$V$5,0))))</f>
        <v/>
      </c>
      <c r="N85" s="33">
        <f t="shared" si="34"/>
        <v>0</v>
      </c>
      <c r="O85" s="34" t="str">
        <f t="shared" si="26"/>
        <v/>
      </c>
      <c r="P85" s="34" t="str">
        <f t="shared" si="26"/>
        <v/>
      </c>
      <c r="Q85" s="34" t="str">
        <f t="shared" si="26"/>
        <v/>
      </c>
      <c r="R85" s="26"/>
      <c r="S85" s="33">
        <f t="shared" si="35"/>
        <v>0</v>
      </c>
      <c r="T85" s="27" t="str">
        <f>IF(D85="","",IF(D85="TOTAL",SUM($T$17:T84),IF($Y$3="YES",AX85,0)))</f>
        <v/>
      </c>
      <c r="U85" s="34" t="str">
        <f>IF(D85="","",IF(D85="TOTAL",SUM($U$17:U84),(ROUND(S85*AM85,0))))</f>
        <v/>
      </c>
      <c r="V85" s="26" t="str">
        <f>IF(D85="","",IF(D85=$U$6,$T$6,IF(D85="TOTAL",SUM($V$17:V84),V84)))</f>
        <v/>
      </c>
      <c r="W85" s="33" t="str">
        <f>IF(D85="","",IF(D85="TOTAL",SUM($W$17:W84),(SUM(AG86:AH86))))</f>
        <v/>
      </c>
      <c r="X85" s="33">
        <f t="shared" si="36"/>
        <v>0</v>
      </c>
      <c r="Y85" s="33">
        <f t="shared" si="37"/>
        <v>0</v>
      </c>
      <c r="Z85" s="31"/>
      <c r="AA85" s="31"/>
      <c r="AB85" s="35" t="str">
        <f t="shared" si="45"/>
        <v/>
      </c>
      <c r="AC85" s="35" t="str">
        <f t="shared" si="43"/>
        <v/>
      </c>
      <c r="AE85" s="7"/>
      <c r="AF85" s="7"/>
      <c r="AG85" s="7"/>
      <c r="AH85" s="7"/>
      <c r="AJ85" s="7" t="str">
        <f t="shared" si="38"/>
        <v/>
      </c>
      <c r="AK85" s="7"/>
      <c r="AL85" s="7" t="str">
        <f t="shared" si="39"/>
        <v/>
      </c>
      <c r="AM85" s="7" t="str">
        <f t="shared" si="40"/>
        <v/>
      </c>
      <c r="AN85" s="7" t="str">
        <f t="shared" si="27"/>
        <v/>
      </c>
      <c r="AO85" s="7" t="str">
        <f t="shared" si="28"/>
        <v/>
      </c>
      <c r="AP85" s="2">
        <v>40848</v>
      </c>
      <c r="AQ85" s="3" t="str">
        <f t="shared" si="25"/>
        <v>Nov-2011</v>
      </c>
      <c r="AR85" s="7">
        <v>58</v>
      </c>
      <c r="AS85" s="7"/>
      <c r="AU85" s="8">
        <f t="shared" si="29"/>
        <v>0.1</v>
      </c>
      <c r="AX85" s="7">
        <f t="shared" si="30"/>
        <v>0</v>
      </c>
      <c r="BA85">
        <f t="shared" si="31"/>
        <v>0</v>
      </c>
    </row>
    <row r="86" spans="2:53" ht="21.75" customHeight="1" x14ac:dyDescent="0.25">
      <c r="B86" s="34" t="str">
        <f t="shared" si="44"/>
        <v/>
      </c>
      <c r="C86" s="28" t="str">
        <f t="shared" si="41"/>
        <v/>
      </c>
      <c r="D86" s="34" t="str">
        <f t="shared" si="42"/>
        <v/>
      </c>
      <c r="E86" s="34" t="str">
        <f t="shared" si="32"/>
        <v/>
      </c>
      <c r="F86" s="34" t="str">
        <f>IF(D86="","",IF(D86=$N$10,$O$7,IF(E86="JUL",MROUND(ROUND(1.03*F85,0),100),IF(D86="TOTAL",SUM($F$17:F85),F85))))</f>
        <v/>
      </c>
      <c r="G86" s="34" t="str">
        <f>IF(D86="","",IF(D86="TOTAL",SUM($G$17:G85),(ROUND(F86*AJ86/100,0))))</f>
        <v/>
      </c>
      <c r="H86" s="34" t="str">
        <f>IF(D86="","",IF(D86="TOTAL",SUM($H$17:H85),(ROUND(F86*$V$5,0))))</f>
        <v/>
      </c>
      <c r="I86" s="75">
        <f t="shared" si="33"/>
        <v>0</v>
      </c>
      <c r="J86" s="75"/>
      <c r="K86" s="34" t="str">
        <f>IF(D86="","",IF(D86=$O$10,$O$8,IF(E86="JUL",MROUND(ROUND(1.03*K85,0),100),IF(D86="TOTAL",SUM($K$17:K85),K85))))</f>
        <v/>
      </c>
      <c r="L86" s="34" t="str">
        <f>IF(D86="","",IF(D86="TOTAL",SUM($L$17:L85),(ROUND(K86*AJ86/100,0))))</f>
        <v/>
      </c>
      <c r="M86" s="34" t="str">
        <f>IF(D86="","",IF(D86="TOTAL",SUM($M$17:M85),(ROUND(K86*$V$5,0))))</f>
        <v/>
      </c>
      <c r="N86" s="33">
        <f t="shared" si="34"/>
        <v>0</v>
      </c>
      <c r="O86" s="34" t="str">
        <f t="shared" si="26"/>
        <v/>
      </c>
      <c r="P86" s="34" t="str">
        <f t="shared" si="26"/>
        <v/>
      </c>
      <c r="Q86" s="34" t="str">
        <f t="shared" si="26"/>
        <v/>
      </c>
      <c r="R86" s="26"/>
      <c r="S86" s="33">
        <f t="shared" si="35"/>
        <v>0</v>
      </c>
      <c r="T86" s="27" t="str">
        <f>IF(D86="","",IF(D86="TOTAL",SUM($T$17:T85),IF($Y$3="YES",AX86,0)))</f>
        <v/>
      </c>
      <c r="U86" s="34" t="str">
        <f>IF(D86="","",IF(D86="TOTAL",SUM($U$17:U85),(ROUND(S86*AM86,0))))</f>
        <v/>
      </c>
      <c r="V86" s="26" t="str">
        <f>IF(D86="","",IF(D86=$U$6,$T$6,IF(D86="TOTAL",SUM($V$17:V85),V85)))</f>
        <v/>
      </c>
      <c r="W86" s="33" t="str">
        <f>IF(D86="","",IF(D86="TOTAL",SUM($W$17:W85),(SUM(AG87:AH87))))</f>
        <v/>
      </c>
      <c r="X86" s="33">
        <f t="shared" si="36"/>
        <v>0</v>
      </c>
      <c r="Y86" s="33">
        <f t="shared" si="37"/>
        <v>0</v>
      </c>
      <c r="Z86" s="31"/>
      <c r="AA86" s="31"/>
      <c r="AB86" s="35" t="str">
        <f t="shared" si="45"/>
        <v/>
      </c>
      <c r="AC86" s="35" t="str">
        <f t="shared" si="43"/>
        <v/>
      </c>
      <c r="AE86" s="7"/>
      <c r="AF86" s="7"/>
      <c r="AG86" s="7"/>
      <c r="AH86" s="7"/>
      <c r="AJ86" s="7" t="str">
        <f t="shared" si="38"/>
        <v/>
      </c>
      <c r="AK86" s="7"/>
      <c r="AL86" s="7" t="str">
        <f t="shared" si="39"/>
        <v/>
      </c>
      <c r="AM86" s="7" t="str">
        <f t="shared" si="40"/>
        <v/>
      </c>
      <c r="AN86" s="7" t="str">
        <f t="shared" si="27"/>
        <v/>
      </c>
      <c r="AO86" s="7" t="str">
        <f t="shared" si="28"/>
        <v/>
      </c>
      <c r="AP86" s="2">
        <v>40878</v>
      </c>
      <c r="AQ86" s="3" t="str">
        <f t="shared" si="25"/>
        <v>Dec-2011</v>
      </c>
      <c r="AR86" s="7">
        <v>58</v>
      </c>
      <c r="AS86" s="7"/>
      <c r="AU86" s="8">
        <f t="shared" si="29"/>
        <v>0.1</v>
      </c>
      <c r="AX86" s="7">
        <f t="shared" si="30"/>
        <v>0</v>
      </c>
      <c r="BA86">
        <f t="shared" si="31"/>
        <v>0</v>
      </c>
    </row>
    <row r="87" spans="2:53" ht="21.75" customHeight="1" x14ac:dyDescent="0.25">
      <c r="B87" s="34" t="str">
        <f t="shared" si="44"/>
        <v/>
      </c>
      <c r="C87" s="28" t="str">
        <f t="shared" si="41"/>
        <v/>
      </c>
      <c r="D87" s="34" t="str">
        <f t="shared" si="42"/>
        <v/>
      </c>
      <c r="E87" s="34" t="str">
        <f t="shared" si="32"/>
        <v/>
      </c>
      <c r="F87" s="34" t="str">
        <f>IF(D87="","",IF(D87=$N$10,$O$7,IF(E87="JUL",MROUND(ROUND(1.03*F86,0),100),IF(D87="TOTAL",SUM($F$17:F86),F86))))</f>
        <v/>
      </c>
      <c r="G87" s="34" t="str">
        <f>IF(D87="","",IF(D87="TOTAL",SUM($G$17:G86),(ROUND(F87*AJ87/100,0))))</f>
        <v/>
      </c>
      <c r="H87" s="34" t="str">
        <f>IF(D87="","",IF(D87="TOTAL",SUM($H$17:H86),(ROUND(F87*$V$5,0))))</f>
        <v/>
      </c>
      <c r="I87" s="75">
        <f t="shared" si="33"/>
        <v>0</v>
      </c>
      <c r="J87" s="75"/>
      <c r="K87" s="34" t="str">
        <f>IF(D87="","",IF(D87=$O$10,$O$8,IF(E87="JUL",MROUND(ROUND(1.03*K86,0),100),IF(D87="TOTAL",SUM($K$17:K86),K86))))</f>
        <v/>
      </c>
      <c r="L87" s="34" t="str">
        <f>IF(D87="","",IF(D87="TOTAL",SUM($L$17:L86),(ROUND(K87*AJ87/100,0))))</f>
        <v/>
      </c>
      <c r="M87" s="34" t="str">
        <f>IF(D87="","",IF(D87="TOTAL",SUM($M$17:M86),(ROUND(K87*$V$5,0))))</f>
        <v/>
      </c>
      <c r="N87" s="33">
        <f t="shared" si="34"/>
        <v>0</v>
      </c>
      <c r="O87" s="34" t="str">
        <f t="shared" si="26"/>
        <v/>
      </c>
      <c r="P87" s="34" t="str">
        <f t="shared" si="26"/>
        <v/>
      </c>
      <c r="Q87" s="34" t="str">
        <f t="shared" si="26"/>
        <v/>
      </c>
      <c r="R87" s="26"/>
      <c r="S87" s="33">
        <f t="shared" si="35"/>
        <v>0</v>
      </c>
      <c r="T87" s="27" t="str">
        <f>IF(D87="","",IF(D87="TOTAL",SUM($T$17:T86),IF($Y$3="YES",AX87,0)))</f>
        <v/>
      </c>
      <c r="U87" s="34" t="str">
        <f>IF(D87="","",IF(D87="TOTAL",SUM($U$17:U86),(ROUND(S87*AM87,0))))</f>
        <v/>
      </c>
      <c r="V87" s="26" t="str">
        <f>IF(D87="","",IF(D87=$U$6,$T$6,IF(D87="TOTAL",SUM($V$17:V86),V86)))</f>
        <v/>
      </c>
      <c r="W87" s="33" t="str">
        <f>IF(D87="","",IF(D87="TOTAL",SUM($W$17:W86),(SUM(AG88:AH88))))</f>
        <v/>
      </c>
      <c r="X87" s="33">
        <f t="shared" si="36"/>
        <v>0</v>
      </c>
      <c r="Y87" s="33">
        <f t="shared" si="37"/>
        <v>0</v>
      </c>
      <c r="Z87" s="31"/>
      <c r="AA87" s="31"/>
      <c r="AB87" s="35" t="str">
        <f t="shared" si="45"/>
        <v/>
      </c>
      <c r="AC87" s="35" t="str">
        <f t="shared" si="43"/>
        <v/>
      </c>
      <c r="AE87" s="7"/>
      <c r="AF87" s="7"/>
      <c r="AG87" s="7"/>
      <c r="AH87" s="7"/>
      <c r="AJ87" s="7" t="str">
        <f t="shared" si="38"/>
        <v/>
      </c>
      <c r="AK87" s="7"/>
      <c r="AL87" s="7" t="str">
        <f t="shared" si="39"/>
        <v/>
      </c>
      <c r="AM87" s="7" t="str">
        <f t="shared" si="40"/>
        <v/>
      </c>
      <c r="AN87" s="7" t="str">
        <f t="shared" si="27"/>
        <v/>
      </c>
      <c r="AO87" s="7" t="str">
        <f t="shared" si="28"/>
        <v/>
      </c>
      <c r="AP87" s="2">
        <v>40909</v>
      </c>
      <c r="AQ87" s="3" t="str">
        <f t="shared" si="25"/>
        <v>Jan-2012</v>
      </c>
      <c r="AR87" s="7">
        <v>65</v>
      </c>
      <c r="AS87" s="7"/>
      <c r="AT87" s="7">
        <v>7</v>
      </c>
      <c r="AU87" s="8">
        <f t="shared" si="29"/>
        <v>0.1</v>
      </c>
      <c r="AX87" s="7">
        <f t="shared" si="30"/>
        <v>0</v>
      </c>
      <c r="BA87">
        <f t="shared" si="31"/>
        <v>0</v>
      </c>
    </row>
    <row r="88" spans="2:53" ht="21.75" customHeight="1" x14ac:dyDescent="0.25">
      <c r="B88" s="34" t="str">
        <f t="shared" si="44"/>
        <v/>
      </c>
      <c r="C88" s="28" t="str">
        <f t="shared" si="41"/>
        <v/>
      </c>
      <c r="D88" s="34" t="str">
        <f t="shared" si="42"/>
        <v/>
      </c>
      <c r="E88" s="34" t="str">
        <f t="shared" si="32"/>
        <v/>
      </c>
      <c r="F88" s="34" t="str">
        <f>IF(D88="","",IF(D88=$N$10,$O$7,IF(E88="JUL",MROUND(ROUND(1.03*F87,0),100),IF(D88="TOTAL",SUM($F$17:F87),F87))))</f>
        <v/>
      </c>
      <c r="G88" s="34" t="str">
        <f>IF(D88="","",IF(D88="TOTAL",SUM($G$17:G87),(ROUND(F88*AJ88/100,0))))</f>
        <v/>
      </c>
      <c r="H88" s="34" t="str">
        <f>IF(D88="","",IF(D88="TOTAL",SUM($H$17:H87),(ROUND(F88*$V$5,0))))</f>
        <v/>
      </c>
      <c r="I88" s="75">
        <f t="shared" si="33"/>
        <v>0</v>
      </c>
      <c r="J88" s="75"/>
      <c r="K88" s="34" t="str">
        <f>IF(D88="","",IF(D88=$O$10,$O$8,IF(E88="JUL",MROUND(ROUND(1.03*K87,0),100),IF(D88="TOTAL",SUM($K$17:K87),K87))))</f>
        <v/>
      </c>
      <c r="L88" s="34" t="str">
        <f>IF(D88="","",IF(D88="TOTAL",SUM($L$17:L87),(ROUND(K88*AJ88/100,0))))</f>
        <v/>
      </c>
      <c r="M88" s="34" t="str">
        <f>IF(D88="","",IF(D88="TOTAL",SUM($M$17:M87),(ROUND(K88*$V$5,0))))</f>
        <v/>
      </c>
      <c r="N88" s="33">
        <f t="shared" si="34"/>
        <v>0</v>
      </c>
      <c r="O88" s="34" t="str">
        <f t="shared" si="26"/>
        <v/>
      </c>
      <c r="P88" s="34" t="str">
        <f t="shared" si="26"/>
        <v/>
      </c>
      <c r="Q88" s="34" t="str">
        <f t="shared" si="26"/>
        <v/>
      </c>
      <c r="R88" s="26"/>
      <c r="S88" s="33">
        <f t="shared" si="35"/>
        <v>0</v>
      </c>
      <c r="T88" s="27" t="str">
        <f>IF(D88="","",IF(D88="TOTAL",SUM($T$17:T87),IF($Y$3="YES",AX88,0)))</f>
        <v/>
      </c>
      <c r="U88" s="34" t="str">
        <f>IF(D88="","",IF(D88="TOTAL",SUM($U$17:U87),(ROUND(S88*AM88,0))))</f>
        <v/>
      </c>
      <c r="V88" s="26" t="str">
        <f>IF(D88="","",IF(D88=$U$6,$T$6,IF(D88="TOTAL",SUM($V$17:V87),V87)))</f>
        <v/>
      </c>
      <c r="W88" s="33" t="str">
        <f>IF(D88="","",IF(D88="TOTAL",SUM($W$17:W87),(SUM(AG89:AH89))))</f>
        <v/>
      </c>
      <c r="X88" s="33">
        <f t="shared" si="36"/>
        <v>0</v>
      </c>
      <c r="Y88" s="33">
        <f t="shared" si="37"/>
        <v>0</v>
      </c>
      <c r="Z88" s="31"/>
      <c r="AA88" s="31"/>
      <c r="AB88" s="35" t="str">
        <f t="shared" si="45"/>
        <v/>
      </c>
      <c r="AC88" s="35" t="str">
        <f t="shared" si="43"/>
        <v/>
      </c>
      <c r="AE88" s="7"/>
      <c r="AF88" s="7"/>
      <c r="AG88" s="7"/>
      <c r="AH88" s="7"/>
      <c r="AJ88" s="7" t="str">
        <f t="shared" si="38"/>
        <v/>
      </c>
      <c r="AK88" s="7"/>
      <c r="AL88" s="7" t="str">
        <f t="shared" si="39"/>
        <v/>
      </c>
      <c r="AM88" s="7" t="str">
        <f t="shared" si="40"/>
        <v/>
      </c>
      <c r="AN88" s="7" t="str">
        <f t="shared" si="27"/>
        <v/>
      </c>
      <c r="AO88" s="7" t="str">
        <f t="shared" si="28"/>
        <v/>
      </c>
      <c r="AP88" s="2">
        <v>40940</v>
      </c>
      <c r="AQ88" s="3" t="str">
        <f t="shared" si="25"/>
        <v>Feb-2012</v>
      </c>
      <c r="AR88" s="7">
        <v>65</v>
      </c>
      <c r="AS88" s="7"/>
      <c r="AT88" s="7">
        <v>7</v>
      </c>
      <c r="AU88" s="8">
        <f t="shared" si="29"/>
        <v>0.1</v>
      </c>
      <c r="AX88" s="7">
        <f t="shared" si="30"/>
        <v>0</v>
      </c>
      <c r="BA88">
        <f t="shared" si="31"/>
        <v>0</v>
      </c>
    </row>
    <row r="89" spans="2:53" ht="21.75" customHeight="1" x14ac:dyDescent="0.25">
      <c r="B89" s="34" t="str">
        <f t="shared" si="44"/>
        <v/>
      </c>
      <c r="C89" s="28" t="str">
        <f t="shared" si="41"/>
        <v/>
      </c>
      <c r="D89" s="34" t="str">
        <f t="shared" si="42"/>
        <v/>
      </c>
      <c r="E89" s="34" t="str">
        <f t="shared" si="32"/>
        <v/>
      </c>
      <c r="F89" s="34" t="str">
        <f>IF(D89="","",IF(D89=$N$10,$O$7,IF(E89="JUL",MROUND(ROUND(1.03*F88,0),100),IF(D89="TOTAL",SUM($F$17:F88),F88))))</f>
        <v/>
      </c>
      <c r="G89" s="34" t="str">
        <f>IF(D89="","",IF(D89="TOTAL",SUM($G$17:G88),(ROUND(F89*AJ89/100,0))))</f>
        <v/>
      </c>
      <c r="H89" s="34" t="str">
        <f>IF(D89="","",IF(D89="TOTAL",SUM($H$17:H88),(ROUND(F89*$V$5,0))))</f>
        <v/>
      </c>
      <c r="I89" s="75">
        <f t="shared" si="33"/>
        <v>0</v>
      </c>
      <c r="J89" s="75"/>
      <c r="K89" s="34" t="str">
        <f>IF(D89="","",IF(D89=$O$10,$O$8,IF(E89="JUL",MROUND(ROUND(1.03*K88,0),100),IF(D89="TOTAL",SUM($K$17:K88),K88))))</f>
        <v/>
      </c>
      <c r="L89" s="34" t="str">
        <f>IF(D89="","",IF(D89="TOTAL",SUM($L$17:L88),(ROUND(K89*AJ89/100,0))))</f>
        <v/>
      </c>
      <c r="M89" s="34" t="str">
        <f>IF(D89="","",IF(D89="TOTAL",SUM($M$17:M88),(ROUND(K89*$V$5,0))))</f>
        <v/>
      </c>
      <c r="N89" s="33">
        <f t="shared" si="34"/>
        <v>0</v>
      </c>
      <c r="O89" s="34" t="str">
        <f t="shared" si="26"/>
        <v/>
      </c>
      <c r="P89" s="34" t="str">
        <f t="shared" si="26"/>
        <v/>
      </c>
      <c r="Q89" s="34" t="str">
        <f t="shared" si="26"/>
        <v/>
      </c>
      <c r="R89" s="26"/>
      <c r="S89" s="33">
        <f t="shared" si="35"/>
        <v>0</v>
      </c>
      <c r="T89" s="27" t="str">
        <f>IF(D89="","",IF(D89="TOTAL",SUM($T$17:T88),IF($Y$3="YES",AX89,0)))</f>
        <v/>
      </c>
      <c r="U89" s="34" t="str">
        <f>IF(D89="","",IF(D89="TOTAL",SUM($U$17:U88),(ROUND(S89*AM89,0))))</f>
        <v/>
      </c>
      <c r="V89" s="26" t="str">
        <f>IF(D89="","",IF(D89=$U$6,$T$6,IF(D89="TOTAL",SUM($V$17:V88),V88)))</f>
        <v/>
      </c>
      <c r="W89" s="33" t="str">
        <f>IF(D89="","",IF(D89="TOTAL",SUM($W$17:W88),(SUM(AG90:AH90))))</f>
        <v/>
      </c>
      <c r="X89" s="33">
        <f t="shared" si="36"/>
        <v>0</v>
      </c>
      <c r="Y89" s="33">
        <f t="shared" si="37"/>
        <v>0</v>
      </c>
      <c r="Z89" s="31"/>
      <c r="AA89" s="31"/>
      <c r="AB89" s="35" t="str">
        <f t="shared" si="45"/>
        <v/>
      </c>
      <c r="AC89" s="35" t="str">
        <f t="shared" si="43"/>
        <v/>
      </c>
      <c r="AE89" s="7"/>
      <c r="AF89" s="7"/>
      <c r="AG89" s="7"/>
      <c r="AH89" s="7"/>
      <c r="AJ89" s="7" t="str">
        <f t="shared" si="38"/>
        <v/>
      </c>
      <c r="AK89" s="7"/>
      <c r="AL89" s="7" t="str">
        <f t="shared" si="39"/>
        <v/>
      </c>
      <c r="AM89" s="7" t="str">
        <f t="shared" si="40"/>
        <v/>
      </c>
      <c r="AN89" s="7" t="str">
        <f t="shared" si="27"/>
        <v/>
      </c>
      <c r="AO89" s="7" t="str">
        <f t="shared" si="28"/>
        <v/>
      </c>
      <c r="AP89" s="2">
        <v>40969</v>
      </c>
      <c r="AQ89" s="3" t="str">
        <f t="shared" si="25"/>
        <v>Mar-2012</v>
      </c>
      <c r="AR89" s="7">
        <v>65</v>
      </c>
      <c r="AS89" s="7"/>
      <c r="AT89" s="7">
        <v>7</v>
      </c>
      <c r="AU89" s="8">
        <f t="shared" si="29"/>
        <v>0.1</v>
      </c>
      <c r="AX89" s="7">
        <f t="shared" si="30"/>
        <v>0</v>
      </c>
      <c r="BA89">
        <f t="shared" si="31"/>
        <v>0</v>
      </c>
    </row>
    <row r="90" spans="2:53" ht="21.75" customHeight="1" x14ac:dyDescent="0.25">
      <c r="B90" s="34" t="str">
        <f t="shared" si="44"/>
        <v/>
      </c>
      <c r="C90" s="28" t="str">
        <f t="shared" si="41"/>
        <v/>
      </c>
      <c r="D90" s="34" t="str">
        <f t="shared" si="42"/>
        <v/>
      </c>
      <c r="E90" s="34" t="str">
        <f t="shared" si="32"/>
        <v/>
      </c>
      <c r="F90" s="34" t="str">
        <f>IF(D90="","",IF(D90=$N$10,$O$7,IF(E90="JUL",MROUND(ROUND(1.03*F89,0),100),IF(D90="TOTAL",SUM($F$17:F89),F89))))</f>
        <v/>
      </c>
      <c r="G90" s="34" t="str">
        <f>IF(D90="","",IF(D90="TOTAL",SUM($G$17:G89),(ROUND(F90*AJ90/100,0))))</f>
        <v/>
      </c>
      <c r="H90" s="34" t="str">
        <f>IF(D90="","",IF(D90="TOTAL",SUM($H$17:H89),(ROUND(F90*$V$5,0))))</f>
        <v/>
      </c>
      <c r="I90" s="75">
        <f t="shared" si="33"/>
        <v>0</v>
      </c>
      <c r="J90" s="75"/>
      <c r="K90" s="34" t="str">
        <f>IF(D90="","",IF(D90=$O$10,$O$8,IF(E90="JUL",MROUND(ROUND(1.03*K89,0),100),IF(D90="TOTAL",SUM($K$17:K89),K89))))</f>
        <v/>
      </c>
      <c r="L90" s="34" t="str">
        <f>IF(D90="","",IF(D90="TOTAL",SUM($L$17:L89),(ROUND(K90*AJ90/100,0))))</f>
        <v/>
      </c>
      <c r="M90" s="34" t="str">
        <f>IF(D90="","",IF(D90="TOTAL",SUM($M$17:M89),(ROUND(K90*$V$5,0))))</f>
        <v/>
      </c>
      <c r="N90" s="33">
        <f t="shared" si="34"/>
        <v>0</v>
      </c>
      <c r="O90" s="34" t="str">
        <f t="shared" si="26"/>
        <v/>
      </c>
      <c r="P90" s="34" t="str">
        <f t="shared" si="26"/>
        <v/>
      </c>
      <c r="Q90" s="34" t="str">
        <f t="shared" si="26"/>
        <v/>
      </c>
      <c r="R90" s="26"/>
      <c r="S90" s="33">
        <f t="shared" si="35"/>
        <v>0</v>
      </c>
      <c r="T90" s="27" t="str">
        <f>IF(D90="","",IF(D90="TOTAL",SUM($T$17:T89),IF($Y$3="YES",AX90,0)))</f>
        <v/>
      </c>
      <c r="U90" s="34" t="str">
        <f>IF(D90="","",IF(D90="TOTAL",SUM($U$17:U89),(ROUND(S90*AM90,0))))</f>
        <v/>
      </c>
      <c r="V90" s="26" t="str">
        <f>IF(D90="","",IF(D90=$U$6,$T$6,IF(D90="TOTAL",SUM($V$17:V89),V89)))</f>
        <v/>
      </c>
      <c r="W90" s="33" t="str">
        <f>IF(D90="","",IF(D90="TOTAL",SUM($W$17:W89),(SUM(AG91:AH91))))</f>
        <v/>
      </c>
      <c r="X90" s="33">
        <f t="shared" si="36"/>
        <v>0</v>
      </c>
      <c r="Y90" s="33">
        <f t="shared" si="37"/>
        <v>0</v>
      </c>
      <c r="Z90" s="31"/>
      <c r="AA90" s="31"/>
      <c r="AB90" s="35" t="str">
        <f t="shared" si="45"/>
        <v/>
      </c>
      <c r="AC90" s="35" t="str">
        <f t="shared" si="43"/>
        <v/>
      </c>
      <c r="AE90" s="7"/>
      <c r="AF90" s="7"/>
      <c r="AG90" s="7"/>
      <c r="AH90" s="7"/>
      <c r="AJ90" s="7" t="str">
        <f t="shared" si="38"/>
        <v/>
      </c>
      <c r="AK90" s="7"/>
      <c r="AL90" s="7" t="str">
        <f t="shared" si="39"/>
        <v/>
      </c>
      <c r="AM90" s="7" t="str">
        <f t="shared" si="40"/>
        <v/>
      </c>
      <c r="AN90" s="7" t="str">
        <f t="shared" si="27"/>
        <v/>
      </c>
      <c r="AO90" s="7" t="str">
        <f t="shared" si="28"/>
        <v/>
      </c>
      <c r="AP90" s="2">
        <v>41000</v>
      </c>
      <c r="AQ90" s="3" t="str">
        <f t="shared" si="25"/>
        <v>Apr-2012</v>
      </c>
      <c r="AR90" s="7">
        <v>65</v>
      </c>
      <c r="AS90" s="7"/>
      <c r="AU90" s="8">
        <f t="shared" si="29"/>
        <v>0.1</v>
      </c>
      <c r="AX90" s="7">
        <f t="shared" si="30"/>
        <v>0</v>
      </c>
      <c r="BA90">
        <f t="shared" si="31"/>
        <v>0</v>
      </c>
    </row>
    <row r="91" spans="2:53" ht="21.75" customHeight="1" x14ac:dyDescent="0.25">
      <c r="B91" s="34" t="str">
        <f t="shared" si="44"/>
        <v/>
      </c>
      <c r="C91" s="28" t="str">
        <f t="shared" si="41"/>
        <v/>
      </c>
      <c r="D91" s="34" t="str">
        <f t="shared" si="42"/>
        <v/>
      </c>
      <c r="E91" s="34" t="str">
        <f t="shared" si="32"/>
        <v/>
      </c>
      <c r="F91" s="34" t="str">
        <f>IF(D91="","",IF(D91=$N$10,$O$7,IF(E91="JUL",MROUND(ROUND(1.03*F90,0),100),IF(D91="TOTAL",SUM($F$17:F90),F90))))</f>
        <v/>
      </c>
      <c r="G91" s="34" t="str">
        <f>IF(D91="","",IF(D91="TOTAL",SUM($G$17:G90),(ROUND(F91*AJ91/100,0))))</f>
        <v/>
      </c>
      <c r="H91" s="34" t="str">
        <f>IF(D91="","",IF(D91="TOTAL",SUM($H$17:H90),(ROUND(F91*$V$5,0))))</f>
        <v/>
      </c>
      <c r="I91" s="75">
        <f t="shared" si="33"/>
        <v>0</v>
      </c>
      <c r="J91" s="75"/>
      <c r="K91" s="34" t="str">
        <f>IF(D91="","",IF(D91=$O$10,$O$8,IF(E91="JUL",MROUND(ROUND(1.03*K90,0),100),IF(D91="TOTAL",SUM($K$17:K90),K90))))</f>
        <v/>
      </c>
      <c r="L91" s="34" t="str">
        <f>IF(D91="","",IF(D91="TOTAL",SUM($L$17:L90),(ROUND(K91*AJ91/100,0))))</f>
        <v/>
      </c>
      <c r="M91" s="34" t="str">
        <f>IF(D91="","",IF(D91="TOTAL",SUM($M$17:M90),(ROUND(K91*$V$5,0))))</f>
        <v/>
      </c>
      <c r="N91" s="33">
        <f t="shared" si="34"/>
        <v>0</v>
      </c>
      <c r="O91" s="34" t="str">
        <f t="shared" si="26"/>
        <v/>
      </c>
      <c r="P91" s="34" t="str">
        <f t="shared" si="26"/>
        <v/>
      </c>
      <c r="Q91" s="34" t="str">
        <f t="shared" si="26"/>
        <v/>
      </c>
      <c r="R91" s="26"/>
      <c r="S91" s="33">
        <f t="shared" si="35"/>
        <v>0</v>
      </c>
      <c r="T91" s="27" t="str">
        <f>IF(D91="","",IF(D91="TOTAL",SUM($T$17:T90),IF($Y$3="YES",AX91,0)))</f>
        <v/>
      </c>
      <c r="U91" s="34" t="str">
        <f>IF(D91="","",IF(D91="TOTAL",SUM($U$17:U90),(ROUND(S91*AM91,0))))</f>
        <v/>
      </c>
      <c r="V91" s="26" t="str">
        <f>IF(D91="","",IF(D91=$U$6,$T$6,IF(D91="TOTAL",SUM($V$17:V90),V90)))</f>
        <v/>
      </c>
      <c r="W91" s="33" t="str">
        <f>IF(D91="","",IF(D91="TOTAL",SUM($W$17:W90),(SUM(AG92:AH92))))</f>
        <v/>
      </c>
      <c r="X91" s="33">
        <f t="shared" si="36"/>
        <v>0</v>
      </c>
      <c r="Y91" s="33">
        <f t="shared" si="37"/>
        <v>0</v>
      </c>
      <c r="Z91" s="31"/>
      <c r="AA91" s="31"/>
      <c r="AB91" s="35" t="str">
        <f t="shared" si="45"/>
        <v/>
      </c>
      <c r="AC91" s="35" t="str">
        <f t="shared" si="43"/>
        <v/>
      </c>
      <c r="AE91" s="7"/>
      <c r="AF91" s="7"/>
      <c r="AG91" s="7"/>
      <c r="AH91" s="7"/>
      <c r="AJ91" s="7" t="str">
        <f t="shared" si="38"/>
        <v/>
      </c>
      <c r="AK91" s="7"/>
      <c r="AL91" s="7" t="str">
        <f t="shared" si="39"/>
        <v/>
      </c>
      <c r="AM91" s="7" t="str">
        <f t="shared" si="40"/>
        <v/>
      </c>
      <c r="AN91" s="7" t="str">
        <f t="shared" si="27"/>
        <v/>
      </c>
      <c r="AO91" s="7" t="str">
        <f t="shared" si="28"/>
        <v/>
      </c>
      <c r="AP91" s="2">
        <v>41030</v>
      </c>
      <c r="AQ91" s="3" t="str">
        <f t="shared" si="25"/>
        <v>May-2012</v>
      </c>
      <c r="AR91" s="7">
        <v>65</v>
      </c>
      <c r="AS91" s="7"/>
      <c r="AU91" s="8">
        <f t="shared" si="29"/>
        <v>0.1</v>
      </c>
      <c r="AX91" s="7">
        <f t="shared" si="30"/>
        <v>0</v>
      </c>
      <c r="BA91">
        <f t="shared" si="31"/>
        <v>0</v>
      </c>
    </row>
    <row r="92" spans="2:53" ht="21.75" customHeight="1" x14ac:dyDescent="0.25">
      <c r="B92" s="34" t="str">
        <f t="shared" si="44"/>
        <v/>
      </c>
      <c r="C92" s="28" t="str">
        <f t="shared" si="41"/>
        <v/>
      </c>
      <c r="D92" s="34" t="str">
        <f t="shared" si="42"/>
        <v/>
      </c>
      <c r="E92" s="34" t="str">
        <f t="shared" si="32"/>
        <v/>
      </c>
      <c r="F92" s="34" t="str">
        <f>IF(D92="","",IF(D92=$N$10,$O$7,IF(E92="JUL",MROUND(ROUND(1.03*F91,0),100),IF(D92="TOTAL",SUM($F$17:F91),F91))))</f>
        <v/>
      </c>
      <c r="G92" s="34" t="str">
        <f>IF(D92="","",IF(D92="TOTAL",SUM($G$17:G91),(ROUND(F92*AJ92/100,0))))</f>
        <v/>
      </c>
      <c r="H92" s="34" t="str">
        <f>IF(D92="","",IF(D92="TOTAL",SUM($H$17:H91),(ROUND(F92*$V$5,0))))</f>
        <v/>
      </c>
      <c r="I92" s="75">
        <f t="shared" si="33"/>
        <v>0</v>
      </c>
      <c r="J92" s="75"/>
      <c r="K92" s="34" t="str">
        <f>IF(D92="","",IF(D92=$O$10,$O$8,IF(E92="JUL",MROUND(ROUND(1.03*K91,0),100),IF(D92="TOTAL",SUM($K$17:K91),K91))))</f>
        <v/>
      </c>
      <c r="L92" s="34" t="str">
        <f>IF(D92="","",IF(D92="TOTAL",SUM($L$17:L91),(ROUND(K92*AJ92/100,0))))</f>
        <v/>
      </c>
      <c r="M92" s="34" t="str">
        <f>IF(D92="","",IF(D92="TOTAL",SUM($M$17:M91),(ROUND(K92*$V$5,0))))</f>
        <v/>
      </c>
      <c r="N92" s="33">
        <f t="shared" si="34"/>
        <v>0</v>
      </c>
      <c r="O92" s="34" t="str">
        <f t="shared" si="26"/>
        <v/>
      </c>
      <c r="P92" s="34" t="str">
        <f t="shared" si="26"/>
        <v/>
      </c>
      <c r="Q92" s="34" t="str">
        <f t="shared" si="26"/>
        <v/>
      </c>
      <c r="R92" s="26"/>
      <c r="S92" s="33">
        <f t="shared" si="35"/>
        <v>0</v>
      </c>
      <c r="T92" s="27" t="str">
        <f>IF(D92="","",IF(D92="TOTAL",SUM($T$17:T91),IF($Y$3="YES",AX92,0)))</f>
        <v/>
      </c>
      <c r="U92" s="34" t="str">
        <f>IF(D92="","",IF(D92="TOTAL",SUM($U$17:U91),(ROUND(S92*AM92,0))))</f>
        <v/>
      </c>
      <c r="V92" s="26" t="str">
        <f>IF(D92="","",IF(D92=$U$6,$T$6,IF(D92="TOTAL",SUM($V$17:V91),V91)))</f>
        <v/>
      </c>
      <c r="W92" s="33" t="str">
        <f>IF(D92="","",IF(D92="TOTAL",SUM($W$17:W91),(SUM(AG93:AH93))))</f>
        <v/>
      </c>
      <c r="X92" s="33">
        <f t="shared" si="36"/>
        <v>0</v>
      </c>
      <c r="Y92" s="33">
        <f t="shared" si="37"/>
        <v>0</v>
      </c>
      <c r="Z92" s="31"/>
      <c r="AA92" s="31"/>
      <c r="AB92" s="35" t="str">
        <f t="shared" si="45"/>
        <v/>
      </c>
      <c r="AC92" s="35" t="str">
        <f t="shared" si="43"/>
        <v/>
      </c>
      <c r="AE92" s="7"/>
      <c r="AF92" s="7"/>
      <c r="AG92" s="7"/>
      <c r="AH92" s="7"/>
      <c r="AJ92" s="7" t="str">
        <f t="shared" si="38"/>
        <v/>
      </c>
      <c r="AK92" s="7"/>
      <c r="AL92" s="7" t="str">
        <f t="shared" si="39"/>
        <v/>
      </c>
      <c r="AM92" s="7" t="str">
        <f t="shared" si="40"/>
        <v/>
      </c>
      <c r="AN92" s="7" t="str">
        <f t="shared" si="27"/>
        <v/>
      </c>
      <c r="AO92" s="7" t="str">
        <f t="shared" si="28"/>
        <v/>
      </c>
      <c r="AP92" s="2">
        <v>41061</v>
      </c>
      <c r="AQ92" s="3" t="str">
        <f t="shared" si="25"/>
        <v>Jun-2012</v>
      </c>
      <c r="AR92" s="7">
        <v>65</v>
      </c>
      <c r="AS92" s="7"/>
      <c r="AU92" s="8">
        <f t="shared" si="29"/>
        <v>0.1</v>
      </c>
      <c r="AX92" s="7">
        <f t="shared" si="30"/>
        <v>0</v>
      </c>
      <c r="BA92">
        <f t="shared" si="31"/>
        <v>0</v>
      </c>
    </row>
    <row r="93" spans="2:53" ht="21.75" customHeight="1" x14ac:dyDescent="0.25">
      <c r="B93" s="34" t="str">
        <f t="shared" si="44"/>
        <v/>
      </c>
      <c r="C93" s="28" t="str">
        <f t="shared" si="41"/>
        <v/>
      </c>
      <c r="D93" s="34" t="str">
        <f t="shared" si="42"/>
        <v/>
      </c>
      <c r="E93" s="34" t="str">
        <f t="shared" si="32"/>
        <v/>
      </c>
      <c r="F93" s="34" t="str">
        <f>IF(D93="","",IF(D93=$N$10,$O$7,IF(E93="JUL",MROUND(ROUND(1.03*F92,0),100),IF(D93="TOTAL",SUM($F$17:F92),F92))))</f>
        <v/>
      </c>
      <c r="G93" s="34" t="str">
        <f>IF(D93="","",IF(D93="TOTAL",SUM($G$17:G92),(ROUND(F93*AJ93/100,0))))</f>
        <v/>
      </c>
      <c r="H93" s="34" t="str">
        <f>IF(D93="","",IF(D93="TOTAL",SUM($H$17:H92),(ROUND(F93*$V$5,0))))</f>
        <v/>
      </c>
      <c r="I93" s="75">
        <f t="shared" si="33"/>
        <v>0</v>
      </c>
      <c r="J93" s="75"/>
      <c r="K93" s="34" t="str">
        <f>IF(D93="","",IF(D93=$O$10,$O$8,IF(E93="JUL",MROUND(ROUND(1.03*K92,0),100),IF(D93="TOTAL",SUM($K$17:K92),K92))))</f>
        <v/>
      </c>
      <c r="L93" s="34" t="str">
        <f>IF(D93="","",IF(D93="TOTAL",SUM($L$17:L92),(ROUND(K93*AJ93/100,0))))</f>
        <v/>
      </c>
      <c r="M93" s="34" t="str">
        <f>IF(D93="","",IF(D93="TOTAL",SUM($M$17:M92),(ROUND(K93*$V$5,0))))</f>
        <v/>
      </c>
      <c r="N93" s="33">
        <f t="shared" si="34"/>
        <v>0</v>
      </c>
      <c r="O93" s="34" t="str">
        <f t="shared" si="26"/>
        <v/>
      </c>
      <c r="P93" s="34" t="str">
        <f t="shared" si="26"/>
        <v/>
      </c>
      <c r="Q93" s="34" t="str">
        <f t="shared" si="26"/>
        <v/>
      </c>
      <c r="R93" s="26"/>
      <c r="S93" s="33">
        <f t="shared" si="35"/>
        <v>0</v>
      </c>
      <c r="T93" s="27" t="str">
        <f>IF(D93="","",IF(D93="TOTAL",SUM($T$17:T92),IF($Y$3="YES",AX93,0)))</f>
        <v/>
      </c>
      <c r="U93" s="34" t="str">
        <f>IF(D93="","",IF(D93="TOTAL",SUM($U$17:U92),(ROUND(S93*AM93,0))))</f>
        <v/>
      </c>
      <c r="V93" s="26" t="str">
        <f>IF(D93="","",IF(D93=$U$6,$T$6,IF(D93="TOTAL",SUM($V$17:V92),V92)))</f>
        <v/>
      </c>
      <c r="W93" s="33" t="str">
        <f>IF(D93="","",IF(D93="TOTAL",SUM($W$17:W92),(SUM(AG94:AH94))))</f>
        <v/>
      </c>
      <c r="X93" s="33">
        <f t="shared" si="36"/>
        <v>0</v>
      </c>
      <c r="Y93" s="33">
        <f t="shared" si="37"/>
        <v>0</v>
      </c>
      <c r="Z93" s="31"/>
      <c r="AA93" s="31"/>
      <c r="AB93" s="35" t="str">
        <f t="shared" si="45"/>
        <v/>
      </c>
      <c r="AC93" s="35" t="str">
        <f t="shared" si="43"/>
        <v/>
      </c>
      <c r="AE93" s="7"/>
      <c r="AF93" s="7"/>
      <c r="AG93" s="7"/>
      <c r="AH93" s="7"/>
      <c r="AJ93" s="7" t="str">
        <f t="shared" si="38"/>
        <v/>
      </c>
      <c r="AK93" s="7"/>
      <c r="AL93" s="7" t="str">
        <f t="shared" si="39"/>
        <v/>
      </c>
      <c r="AM93" s="7" t="str">
        <f t="shared" si="40"/>
        <v/>
      </c>
      <c r="AN93" s="7" t="str">
        <f t="shared" si="27"/>
        <v/>
      </c>
      <c r="AO93" s="7" t="str">
        <f t="shared" si="28"/>
        <v/>
      </c>
      <c r="AP93" s="2">
        <v>41091</v>
      </c>
      <c r="AQ93" s="3" t="str">
        <f t="shared" si="25"/>
        <v>Jul-2012</v>
      </c>
      <c r="AR93" s="7">
        <v>72</v>
      </c>
      <c r="AS93" s="7"/>
      <c r="AT93" s="7">
        <v>7</v>
      </c>
      <c r="AU93" s="8">
        <f t="shared" si="29"/>
        <v>0.1</v>
      </c>
      <c r="AX93" s="7">
        <f t="shared" si="30"/>
        <v>0</v>
      </c>
      <c r="BA93">
        <f t="shared" si="31"/>
        <v>0</v>
      </c>
    </row>
    <row r="94" spans="2:53" ht="21.75" customHeight="1" x14ac:dyDescent="0.25">
      <c r="B94" s="34" t="str">
        <f t="shared" si="44"/>
        <v/>
      </c>
      <c r="C94" s="28" t="str">
        <f t="shared" si="41"/>
        <v/>
      </c>
      <c r="D94" s="34" t="str">
        <f t="shared" si="42"/>
        <v/>
      </c>
      <c r="E94" s="34" t="str">
        <f t="shared" si="32"/>
        <v/>
      </c>
      <c r="F94" s="34" t="str">
        <f>IF(D94="","",IF(D94=$N$10,$O$7,IF(E94="JUL",MROUND(ROUND(1.03*F93,0),100),IF(D94="TOTAL",SUM($F$17:F93),F93))))</f>
        <v/>
      </c>
      <c r="G94" s="34" t="str">
        <f>IF(D94="","",IF(D94="TOTAL",SUM($G$17:G93),(ROUND(F94*AJ94/100,0))))</f>
        <v/>
      </c>
      <c r="H94" s="34" t="str">
        <f>IF(D94="","",IF(D94="TOTAL",SUM($H$17:H93),(ROUND(F94*$V$5,0))))</f>
        <v/>
      </c>
      <c r="I94" s="75">
        <f t="shared" si="33"/>
        <v>0</v>
      </c>
      <c r="J94" s="75"/>
      <c r="K94" s="34" t="str">
        <f>IF(D94="","",IF(D94=$O$10,$O$8,IF(E94="JUL",MROUND(ROUND(1.03*K93,0),100),IF(D94="TOTAL",SUM($K$17:K93),K93))))</f>
        <v/>
      </c>
      <c r="L94" s="34" t="str">
        <f>IF(D94="","",IF(D94="TOTAL",SUM($L$17:L93),(ROUND(K94*AJ94/100,0))))</f>
        <v/>
      </c>
      <c r="M94" s="34" t="str">
        <f>IF(D94="","",IF(D94="TOTAL",SUM($M$17:M93),(ROUND(K94*$V$5,0))))</f>
        <v/>
      </c>
      <c r="N94" s="33">
        <f t="shared" si="34"/>
        <v>0</v>
      </c>
      <c r="O94" s="34" t="str">
        <f t="shared" si="26"/>
        <v/>
      </c>
      <c r="P94" s="34" t="str">
        <f t="shared" si="26"/>
        <v/>
      </c>
      <c r="Q94" s="34" t="str">
        <f t="shared" si="26"/>
        <v/>
      </c>
      <c r="R94" s="26"/>
      <c r="S94" s="33">
        <f t="shared" si="35"/>
        <v>0</v>
      </c>
      <c r="T94" s="27" t="str">
        <f>IF(D94="","",IF(D94="TOTAL",SUM($T$17:T93),IF($Y$3="YES",AX94,0)))</f>
        <v/>
      </c>
      <c r="U94" s="34" t="str">
        <f>IF(D94="","",IF(D94="TOTAL",SUM($U$17:U93),(ROUND(S94*AM94,0))))</f>
        <v/>
      </c>
      <c r="V94" s="26" t="str">
        <f>IF(D94="","",IF(D94=$U$6,$T$6,IF(D94="TOTAL",SUM($V$17:V93),V93)))</f>
        <v/>
      </c>
      <c r="W94" s="33" t="str">
        <f>IF(D94="","",IF(D94="TOTAL",SUM($W$17:W93),(SUM(AG95:AH95))))</f>
        <v/>
      </c>
      <c r="X94" s="33">
        <f t="shared" si="36"/>
        <v>0</v>
      </c>
      <c r="Y94" s="33">
        <f t="shared" si="37"/>
        <v>0</v>
      </c>
      <c r="Z94" s="31"/>
      <c r="AA94" s="31"/>
      <c r="AB94" s="35" t="str">
        <f t="shared" si="45"/>
        <v/>
      </c>
      <c r="AC94" s="35" t="str">
        <f t="shared" si="43"/>
        <v/>
      </c>
      <c r="AE94" s="7"/>
      <c r="AF94" s="7"/>
      <c r="AG94" s="7"/>
      <c r="AH94" s="7"/>
      <c r="AJ94" s="7" t="str">
        <f t="shared" si="38"/>
        <v/>
      </c>
      <c r="AK94" s="7"/>
      <c r="AL94" s="7" t="str">
        <f t="shared" si="39"/>
        <v/>
      </c>
      <c r="AM94" s="7" t="str">
        <f t="shared" si="40"/>
        <v/>
      </c>
      <c r="AN94" s="7" t="str">
        <f t="shared" si="27"/>
        <v/>
      </c>
      <c r="AO94" s="7" t="str">
        <f t="shared" si="28"/>
        <v/>
      </c>
      <c r="AP94" s="2">
        <v>41122</v>
      </c>
      <c r="AQ94" s="3" t="str">
        <f t="shared" si="25"/>
        <v>Aug-2012</v>
      </c>
      <c r="AR94" s="7">
        <v>72</v>
      </c>
      <c r="AS94" s="7"/>
      <c r="AT94" s="7">
        <v>7</v>
      </c>
      <c r="AU94" s="8">
        <f t="shared" si="29"/>
        <v>0.1</v>
      </c>
      <c r="AX94" s="7">
        <f t="shared" si="30"/>
        <v>0</v>
      </c>
      <c r="BA94">
        <f t="shared" si="31"/>
        <v>0</v>
      </c>
    </row>
    <row r="95" spans="2:53" ht="21.75" customHeight="1" x14ac:dyDescent="0.25">
      <c r="B95" s="34" t="str">
        <f t="shared" si="44"/>
        <v/>
      </c>
      <c r="C95" s="28" t="str">
        <f t="shared" si="41"/>
        <v/>
      </c>
      <c r="D95" s="34" t="str">
        <f t="shared" si="42"/>
        <v/>
      </c>
      <c r="E95" s="34" t="str">
        <f t="shared" si="32"/>
        <v/>
      </c>
      <c r="F95" s="34" t="str">
        <f>IF(D95="","",IF(D95=$N$10,$O$7,IF(E95="JUL",MROUND(ROUND(1.03*F94,0),100),IF(D95="TOTAL",SUM($F$17:F94),F94))))</f>
        <v/>
      </c>
      <c r="G95" s="34" t="str">
        <f>IF(D95="","",IF(D95="TOTAL",SUM($G$17:G94),(ROUND(F95*AJ95/100,0))))</f>
        <v/>
      </c>
      <c r="H95" s="34" t="str">
        <f>IF(D95="","",IF(D95="TOTAL",SUM($H$17:H94),(ROUND(F95*$V$5,0))))</f>
        <v/>
      </c>
      <c r="I95" s="75">
        <f t="shared" si="33"/>
        <v>0</v>
      </c>
      <c r="J95" s="75"/>
      <c r="K95" s="34" t="str">
        <f>IF(D95="","",IF(D95=$O$10,$O$8,IF(E95="JUL",MROUND(ROUND(1.03*K94,0),100),IF(D95="TOTAL",SUM($K$17:K94),K94))))</f>
        <v/>
      </c>
      <c r="L95" s="34" t="str">
        <f>IF(D95="","",IF(D95="TOTAL",SUM($L$17:L94),(ROUND(K95*AJ95/100,0))))</f>
        <v/>
      </c>
      <c r="M95" s="34" t="str">
        <f>IF(D95="","",IF(D95="TOTAL",SUM($M$17:M94),(ROUND(K95*$V$5,0))))</f>
        <v/>
      </c>
      <c r="N95" s="33">
        <f t="shared" si="34"/>
        <v>0</v>
      </c>
      <c r="O95" s="34" t="str">
        <f t="shared" si="26"/>
        <v/>
      </c>
      <c r="P95" s="34" t="str">
        <f t="shared" si="26"/>
        <v/>
      </c>
      <c r="Q95" s="34" t="str">
        <f t="shared" si="26"/>
        <v/>
      </c>
      <c r="R95" s="26"/>
      <c r="S95" s="33">
        <f t="shared" si="35"/>
        <v>0</v>
      </c>
      <c r="T95" s="27" t="str">
        <f>IF(D95="","",IF(D95="TOTAL",SUM($T$17:T94),IF($Y$3="YES",AX95,0)))</f>
        <v/>
      </c>
      <c r="U95" s="34" t="str">
        <f>IF(D95="","",IF(D95="TOTAL",SUM($U$17:U94),(ROUND(S95*AM95,0))))</f>
        <v/>
      </c>
      <c r="V95" s="26" t="str">
        <f>IF(D95="","",IF(D95=$U$6,$T$6,IF(D95="TOTAL",SUM($V$17:V94),V94)))</f>
        <v/>
      </c>
      <c r="W95" s="33" t="str">
        <f>IF(D95="","",IF(D95="TOTAL",SUM($W$17:W94),(SUM(AG96:AH96))))</f>
        <v/>
      </c>
      <c r="X95" s="33">
        <f t="shared" si="36"/>
        <v>0</v>
      </c>
      <c r="Y95" s="33">
        <f t="shared" si="37"/>
        <v>0</v>
      </c>
      <c r="Z95" s="31"/>
      <c r="AA95" s="31"/>
      <c r="AB95" s="35" t="str">
        <f t="shared" si="45"/>
        <v/>
      </c>
      <c r="AC95" s="35" t="str">
        <f t="shared" si="43"/>
        <v/>
      </c>
      <c r="AE95" s="7"/>
      <c r="AF95" s="7"/>
      <c r="AG95" s="7"/>
      <c r="AH95" s="7"/>
      <c r="AJ95" s="7" t="str">
        <f t="shared" si="38"/>
        <v/>
      </c>
      <c r="AK95" s="7"/>
      <c r="AL95" s="7" t="str">
        <f t="shared" si="39"/>
        <v/>
      </c>
      <c r="AM95" s="7" t="str">
        <f t="shared" si="40"/>
        <v/>
      </c>
      <c r="AN95" s="7" t="str">
        <f t="shared" si="27"/>
        <v/>
      </c>
      <c r="AO95" s="7" t="str">
        <f t="shared" si="28"/>
        <v/>
      </c>
      <c r="AP95" s="2">
        <v>41153</v>
      </c>
      <c r="AQ95" s="3" t="str">
        <f t="shared" si="25"/>
        <v>Sep-2012</v>
      </c>
      <c r="AR95" s="7">
        <v>72</v>
      </c>
      <c r="AS95" s="7"/>
      <c r="AT95" s="7">
        <v>7</v>
      </c>
      <c r="AU95" s="8">
        <f t="shared" si="29"/>
        <v>0.1</v>
      </c>
      <c r="AX95" s="7">
        <f t="shared" si="30"/>
        <v>0</v>
      </c>
      <c r="BA95">
        <f t="shared" si="31"/>
        <v>0</v>
      </c>
    </row>
    <row r="96" spans="2:53" ht="21.75" customHeight="1" x14ac:dyDescent="0.25">
      <c r="B96" s="34" t="str">
        <f t="shared" si="44"/>
        <v/>
      </c>
      <c r="C96" s="28" t="str">
        <f t="shared" si="41"/>
        <v/>
      </c>
      <c r="D96" s="34" t="str">
        <f t="shared" si="42"/>
        <v/>
      </c>
      <c r="E96" s="34" t="str">
        <f t="shared" si="32"/>
        <v/>
      </c>
      <c r="F96" s="34" t="str">
        <f>IF(D96="","",IF(D96=$N$10,$O$7,IF(E96="JUL",MROUND(ROUND(1.03*F95,0),100),IF(D96="TOTAL",SUM($F$17:F95),F95))))</f>
        <v/>
      </c>
      <c r="G96" s="34" t="str">
        <f>IF(D96="","",IF(D96="TOTAL",SUM($G$17:G95),(ROUND(F96*AJ96/100,0))))</f>
        <v/>
      </c>
      <c r="H96" s="34" t="str">
        <f>IF(D96="","",IF(D96="TOTAL",SUM($H$17:H95),(ROUND(F96*$V$5,0))))</f>
        <v/>
      </c>
      <c r="I96" s="75">
        <f t="shared" si="33"/>
        <v>0</v>
      </c>
      <c r="J96" s="75"/>
      <c r="K96" s="34" t="str">
        <f>IF(D96="","",IF(D96=$O$10,$O$8,IF(E96="JUL",MROUND(ROUND(1.03*K95,0),100),IF(D96="TOTAL",SUM($K$17:K95),K95))))</f>
        <v/>
      </c>
      <c r="L96" s="34" t="str">
        <f>IF(D96="","",IF(D96="TOTAL",SUM($L$17:L95),(ROUND(K96*AJ96/100,0))))</f>
        <v/>
      </c>
      <c r="M96" s="34" t="str">
        <f>IF(D96="","",IF(D96="TOTAL",SUM($M$17:M95),(ROUND(K96*$V$5,0))))</f>
        <v/>
      </c>
      <c r="N96" s="33">
        <f t="shared" si="34"/>
        <v>0</v>
      </c>
      <c r="O96" s="34" t="str">
        <f t="shared" si="26"/>
        <v/>
      </c>
      <c r="P96" s="34" t="str">
        <f t="shared" si="26"/>
        <v/>
      </c>
      <c r="Q96" s="34" t="str">
        <f t="shared" si="26"/>
        <v/>
      </c>
      <c r="R96" s="26"/>
      <c r="S96" s="33">
        <f t="shared" si="35"/>
        <v>0</v>
      </c>
      <c r="T96" s="27" t="str">
        <f>IF(D96="","",IF(D96="TOTAL",SUM($T$17:T95),IF($Y$3="YES",AX96,0)))</f>
        <v/>
      </c>
      <c r="U96" s="34" t="str">
        <f>IF(D96="","",IF(D96="TOTAL",SUM($U$17:U95),(ROUND(S96*AM96,0))))</f>
        <v/>
      </c>
      <c r="V96" s="26" t="str">
        <f>IF(D96="","",IF(D96=$U$6,$T$6,IF(D96="TOTAL",SUM($V$17:V95),V95)))</f>
        <v/>
      </c>
      <c r="W96" s="33" t="str">
        <f>IF(D96="","",IF(D96="TOTAL",SUM($W$17:W95),(SUM(AG97:AH97))))</f>
        <v/>
      </c>
      <c r="X96" s="33">
        <f t="shared" si="36"/>
        <v>0</v>
      </c>
      <c r="Y96" s="33">
        <f t="shared" si="37"/>
        <v>0</v>
      </c>
      <c r="Z96" s="31"/>
      <c r="AA96" s="31"/>
      <c r="AB96" s="35" t="str">
        <f t="shared" si="45"/>
        <v/>
      </c>
      <c r="AC96" s="35" t="str">
        <f t="shared" si="43"/>
        <v/>
      </c>
      <c r="AE96" s="7"/>
      <c r="AF96" s="7"/>
      <c r="AG96" s="7"/>
      <c r="AH96" s="7"/>
      <c r="AJ96" s="7" t="str">
        <f t="shared" si="38"/>
        <v/>
      </c>
      <c r="AK96" s="7"/>
      <c r="AL96" s="7" t="str">
        <f t="shared" si="39"/>
        <v/>
      </c>
      <c r="AM96" s="7" t="str">
        <f t="shared" si="40"/>
        <v/>
      </c>
      <c r="AN96" s="7" t="str">
        <f t="shared" si="27"/>
        <v/>
      </c>
      <c r="AO96" s="7" t="str">
        <f t="shared" si="28"/>
        <v/>
      </c>
      <c r="AP96" s="2">
        <v>41183</v>
      </c>
      <c r="AQ96" s="3" t="str">
        <f t="shared" si="25"/>
        <v>Oct-2012</v>
      </c>
      <c r="AR96" s="7">
        <v>72</v>
      </c>
      <c r="AS96" s="7"/>
      <c r="AU96" s="8">
        <f t="shared" si="29"/>
        <v>0.1</v>
      </c>
      <c r="AX96" s="7">
        <f t="shared" si="30"/>
        <v>0</v>
      </c>
      <c r="BA96">
        <f t="shared" si="31"/>
        <v>0</v>
      </c>
    </row>
    <row r="97" spans="2:53" ht="21.75" customHeight="1" x14ac:dyDescent="0.25">
      <c r="B97" s="34" t="str">
        <f t="shared" si="44"/>
        <v/>
      </c>
      <c r="C97" s="28" t="str">
        <f t="shared" si="41"/>
        <v/>
      </c>
      <c r="D97" s="34" t="str">
        <f t="shared" si="42"/>
        <v/>
      </c>
      <c r="E97" s="34" t="str">
        <f t="shared" si="32"/>
        <v/>
      </c>
      <c r="F97" s="34" t="str">
        <f>IF(D97="","",IF(D97=$N$10,$O$7,IF(E97="JUL",MROUND(ROUND(1.03*F96,0),100),IF(D97="TOTAL",SUM($F$17:F96),F96))))</f>
        <v/>
      </c>
      <c r="G97" s="34" t="str">
        <f>IF(D97="","",IF(D97="TOTAL",SUM($G$17:G96),(ROUND(F97*AJ97/100,0))))</f>
        <v/>
      </c>
      <c r="H97" s="34" t="str">
        <f>IF(D97="","",IF(D97="TOTAL",SUM($H$17:H96),(ROUND(F97*$V$5,0))))</f>
        <v/>
      </c>
      <c r="I97" s="75">
        <f t="shared" si="33"/>
        <v>0</v>
      </c>
      <c r="J97" s="75"/>
      <c r="K97" s="34" t="str">
        <f>IF(D97="","",IF(D97=$O$10,$O$8,IF(E97="JUL",MROUND(ROUND(1.03*K96,0),100),IF(D97="TOTAL",SUM($K$17:K96),K96))))</f>
        <v/>
      </c>
      <c r="L97" s="34" t="str">
        <f>IF(D97="","",IF(D97="TOTAL",SUM($L$17:L96),(ROUND(K97*AJ97/100,0))))</f>
        <v/>
      </c>
      <c r="M97" s="34" t="str">
        <f>IF(D97="","",IF(D97="TOTAL",SUM($M$17:M96),(ROUND(K97*$V$5,0))))</f>
        <v/>
      </c>
      <c r="N97" s="33">
        <f t="shared" si="34"/>
        <v>0</v>
      </c>
      <c r="O97" s="34" t="str">
        <f t="shared" si="26"/>
        <v/>
      </c>
      <c r="P97" s="34" t="str">
        <f t="shared" si="26"/>
        <v/>
      </c>
      <c r="Q97" s="34" t="str">
        <f t="shared" si="26"/>
        <v/>
      </c>
      <c r="R97" s="26"/>
      <c r="S97" s="33">
        <f t="shared" si="35"/>
        <v>0</v>
      </c>
      <c r="T97" s="27" t="str">
        <f>IF(D97="","",IF(D97="TOTAL",SUM($T$17:T96),IF($Y$3="YES",AX97,0)))</f>
        <v/>
      </c>
      <c r="U97" s="34" t="str">
        <f>IF(D97="","",IF(D97="TOTAL",SUM($U$17:U96),(ROUND(S97*AM97,0))))</f>
        <v/>
      </c>
      <c r="V97" s="26" t="str">
        <f>IF(D97="","",IF(D97=$U$6,$T$6,IF(D97="TOTAL",SUM($V$17:V96),V96)))</f>
        <v/>
      </c>
      <c r="W97" s="33" t="str">
        <f>IF(D97="","",IF(D97="TOTAL",SUM($W$17:W96),(SUM(AG98:AH98))))</f>
        <v/>
      </c>
      <c r="X97" s="33">
        <f t="shared" si="36"/>
        <v>0</v>
      </c>
      <c r="Y97" s="33">
        <f t="shared" si="37"/>
        <v>0</v>
      </c>
      <c r="Z97" s="31"/>
      <c r="AA97" s="31"/>
      <c r="AB97" s="35" t="str">
        <f t="shared" si="45"/>
        <v/>
      </c>
      <c r="AC97" s="35" t="str">
        <f t="shared" si="43"/>
        <v/>
      </c>
      <c r="AE97" s="7"/>
      <c r="AF97" s="7"/>
      <c r="AG97" s="7"/>
      <c r="AH97" s="7"/>
      <c r="AJ97" s="7" t="str">
        <f t="shared" si="38"/>
        <v/>
      </c>
      <c r="AK97" s="7"/>
      <c r="AL97" s="7" t="str">
        <f t="shared" si="39"/>
        <v/>
      </c>
      <c r="AM97" s="7" t="str">
        <f t="shared" si="40"/>
        <v/>
      </c>
      <c r="AN97" s="7" t="str">
        <f t="shared" si="27"/>
        <v/>
      </c>
      <c r="AO97" s="7" t="str">
        <f t="shared" si="28"/>
        <v/>
      </c>
      <c r="AP97" s="2">
        <v>41214</v>
      </c>
      <c r="AQ97" s="3" t="str">
        <f t="shared" si="25"/>
        <v>Nov-2012</v>
      </c>
      <c r="AR97" s="7">
        <v>72</v>
      </c>
      <c r="AS97" s="7"/>
      <c r="AU97" s="8">
        <f t="shared" si="29"/>
        <v>0.1</v>
      </c>
      <c r="AX97" s="7">
        <f t="shared" si="30"/>
        <v>0</v>
      </c>
      <c r="BA97">
        <f t="shared" si="31"/>
        <v>0</v>
      </c>
    </row>
    <row r="98" spans="2:53" ht="21.75" customHeight="1" x14ac:dyDescent="0.25">
      <c r="B98" s="34" t="str">
        <f t="shared" si="44"/>
        <v/>
      </c>
      <c r="C98" s="28" t="str">
        <f t="shared" si="41"/>
        <v/>
      </c>
      <c r="D98" s="34" t="str">
        <f t="shared" si="42"/>
        <v/>
      </c>
      <c r="E98" s="34" t="str">
        <f t="shared" si="32"/>
        <v/>
      </c>
      <c r="F98" s="34" t="str">
        <f>IF(D98="","",IF(D98=$N$10,$O$7,IF(E98="JUL",MROUND(ROUND(1.03*F97,0),100),IF(D98="TOTAL",SUM($F$17:F97),F97))))</f>
        <v/>
      </c>
      <c r="G98" s="34" t="str">
        <f>IF(D98="","",IF(D98="TOTAL",SUM($G$17:G97),(ROUND(F98*AJ98/100,0))))</f>
        <v/>
      </c>
      <c r="H98" s="34" t="str">
        <f>IF(D98="","",IF(D98="TOTAL",SUM($H$17:H97),(ROUND(F98*$V$5,0))))</f>
        <v/>
      </c>
      <c r="I98" s="75">
        <f t="shared" si="33"/>
        <v>0</v>
      </c>
      <c r="J98" s="75"/>
      <c r="K98" s="34" t="str">
        <f>IF(D98="","",IF(D98=$O$10,$O$8,IF(E98="JUL",MROUND(ROUND(1.03*K97,0),100),IF(D98="TOTAL",SUM($K$17:K97),K97))))</f>
        <v/>
      </c>
      <c r="L98" s="34" t="str">
        <f>IF(D98="","",IF(D98="TOTAL",SUM($L$17:L97),(ROUND(K98*AJ98/100,0))))</f>
        <v/>
      </c>
      <c r="M98" s="34" t="str">
        <f>IF(D98="","",IF(D98="TOTAL",SUM($M$17:M97),(ROUND(K98*$V$5,0))))</f>
        <v/>
      </c>
      <c r="N98" s="33">
        <f t="shared" si="34"/>
        <v>0</v>
      </c>
      <c r="O98" s="34" t="str">
        <f t="shared" si="26"/>
        <v/>
      </c>
      <c r="P98" s="34" t="str">
        <f t="shared" si="26"/>
        <v/>
      </c>
      <c r="Q98" s="34" t="str">
        <f t="shared" si="26"/>
        <v/>
      </c>
      <c r="R98" s="26"/>
      <c r="S98" s="33">
        <f t="shared" si="35"/>
        <v>0</v>
      </c>
      <c r="T98" s="27" t="str">
        <f>IF(D98="","",IF(D98="TOTAL",SUM($T$17:T97),IF($Y$3="YES",AX98,0)))</f>
        <v/>
      </c>
      <c r="U98" s="34" t="str">
        <f>IF(D98="","",IF(D98="TOTAL",SUM($U$17:U97),(ROUND(S98*AM98,0))))</f>
        <v/>
      </c>
      <c r="V98" s="26" t="str">
        <f>IF(D98="","",IF(D98=$U$6,$T$6,IF(D98="TOTAL",SUM($V$17:V97),V97)))</f>
        <v/>
      </c>
      <c r="W98" s="33" t="str">
        <f>IF(D98="","",IF(D98="TOTAL",SUM($W$17:W97),(SUM(AG99:AH99))))</f>
        <v/>
      </c>
      <c r="X98" s="33">
        <f t="shared" si="36"/>
        <v>0</v>
      </c>
      <c r="Y98" s="33">
        <f t="shared" si="37"/>
        <v>0</v>
      </c>
      <c r="Z98" s="31"/>
      <c r="AA98" s="31"/>
      <c r="AB98" s="35" t="str">
        <f t="shared" si="45"/>
        <v/>
      </c>
      <c r="AC98" s="35" t="str">
        <f t="shared" si="43"/>
        <v/>
      </c>
      <c r="AE98" s="7"/>
      <c r="AF98" s="7"/>
      <c r="AG98" s="7"/>
      <c r="AH98" s="7"/>
      <c r="AJ98" s="7" t="str">
        <f t="shared" si="38"/>
        <v/>
      </c>
      <c r="AK98" s="7"/>
      <c r="AL98" s="7" t="str">
        <f t="shared" si="39"/>
        <v/>
      </c>
      <c r="AM98" s="7" t="str">
        <f t="shared" si="40"/>
        <v/>
      </c>
      <c r="AN98" s="7" t="str">
        <f t="shared" si="27"/>
        <v/>
      </c>
      <c r="AO98" s="7" t="str">
        <f t="shared" si="28"/>
        <v/>
      </c>
      <c r="AP98" s="2">
        <v>41244</v>
      </c>
      <c r="AQ98" s="3" t="str">
        <f t="shared" si="25"/>
        <v>Dec-2012</v>
      </c>
      <c r="AR98" s="7">
        <v>72</v>
      </c>
      <c r="AS98" s="7"/>
      <c r="AU98" s="8">
        <f t="shared" si="29"/>
        <v>0.1</v>
      </c>
      <c r="AX98" s="7">
        <f t="shared" si="30"/>
        <v>0</v>
      </c>
      <c r="BA98">
        <f t="shared" si="31"/>
        <v>0</v>
      </c>
    </row>
    <row r="99" spans="2:53" ht="21.75" customHeight="1" x14ac:dyDescent="0.25">
      <c r="B99" s="34" t="str">
        <f t="shared" si="44"/>
        <v/>
      </c>
      <c r="C99" s="28" t="str">
        <f t="shared" si="41"/>
        <v/>
      </c>
      <c r="D99" s="34" t="str">
        <f t="shared" si="42"/>
        <v/>
      </c>
      <c r="E99" s="34" t="str">
        <f t="shared" si="32"/>
        <v/>
      </c>
      <c r="F99" s="34" t="str">
        <f>IF(D99="","",IF(D99=$N$10,$O$7,IF(E99="JUL",MROUND(ROUND(1.03*F98,0),100),IF(D99="TOTAL",SUM($F$17:F98),F98))))</f>
        <v/>
      </c>
      <c r="G99" s="34" t="str">
        <f>IF(D99="","",IF(D99="TOTAL",SUM($G$17:G98),(ROUND(F99*AJ99/100,0))))</f>
        <v/>
      </c>
      <c r="H99" s="34" t="str">
        <f>IF(D99="","",IF(D99="TOTAL",SUM($H$17:H98),(ROUND(F99*$V$5,0))))</f>
        <v/>
      </c>
      <c r="I99" s="75">
        <f t="shared" si="33"/>
        <v>0</v>
      </c>
      <c r="J99" s="75"/>
      <c r="K99" s="34" t="str">
        <f>IF(D99="","",IF(D99=$O$10,$O$8,IF(E99="JUL",MROUND(ROUND(1.03*K98,0),100),IF(D99="TOTAL",SUM($K$17:K98),K98))))</f>
        <v/>
      </c>
      <c r="L99" s="34" t="str">
        <f>IF(D99="","",IF(D99="TOTAL",SUM($L$17:L98),(ROUND(K99*AJ99/100,0))))</f>
        <v/>
      </c>
      <c r="M99" s="34" t="str">
        <f>IF(D99="","",IF(D99="TOTAL",SUM($M$17:M98),(ROUND(K99*$V$5,0))))</f>
        <v/>
      </c>
      <c r="N99" s="33">
        <f t="shared" si="34"/>
        <v>0</v>
      </c>
      <c r="O99" s="34" t="str">
        <f t="shared" si="26"/>
        <v/>
      </c>
      <c r="P99" s="34" t="str">
        <f t="shared" si="26"/>
        <v/>
      </c>
      <c r="Q99" s="34" t="str">
        <f t="shared" si="26"/>
        <v/>
      </c>
      <c r="R99" s="26"/>
      <c r="S99" s="33">
        <f t="shared" si="35"/>
        <v>0</v>
      </c>
      <c r="T99" s="27" t="str">
        <f>IF(D99="","",IF(D99="TOTAL",SUM($T$17:T98),IF($Y$3="YES",AX99,0)))</f>
        <v/>
      </c>
      <c r="U99" s="34" t="str">
        <f>IF(D99="","",IF(D99="TOTAL",SUM($U$17:U98),(ROUND(S99*AM99,0))))</f>
        <v/>
      </c>
      <c r="V99" s="26" t="str">
        <f>IF(D99="","",IF(D99=$U$6,$T$6,IF(D99="TOTAL",SUM($V$17:V98),V98)))</f>
        <v/>
      </c>
      <c r="W99" s="33" t="str">
        <f>IF(D99="","",IF(D99="TOTAL",SUM($W$17:W98),(SUM(AG100:AH100))))</f>
        <v/>
      </c>
      <c r="X99" s="33">
        <f t="shared" si="36"/>
        <v>0</v>
      </c>
      <c r="Y99" s="33">
        <f t="shared" si="37"/>
        <v>0</v>
      </c>
      <c r="Z99" s="31"/>
      <c r="AA99" s="31"/>
      <c r="AB99" s="35" t="str">
        <f t="shared" si="45"/>
        <v/>
      </c>
      <c r="AC99" s="35" t="str">
        <f t="shared" si="43"/>
        <v/>
      </c>
      <c r="AE99" s="7"/>
      <c r="AF99" s="7"/>
      <c r="AG99" s="7"/>
      <c r="AH99" s="7"/>
      <c r="AJ99" s="7" t="str">
        <f t="shared" si="38"/>
        <v/>
      </c>
      <c r="AK99" s="7"/>
      <c r="AL99" s="7" t="str">
        <f t="shared" si="39"/>
        <v/>
      </c>
      <c r="AM99" s="7" t="str">
        <f t="shared" si="40"/>
        <v/>
      </c>
      <c r="AN99" s="7" t="str">
        <f t="shared" si="27"/>
        <v/>
      </c>
      <c r="AO99" s="7" t="str">
        <f t="shared" si="28"/>
        <v/>
      </c>
      <c r="AP99" s="2">
        <v>41275</v>
      </c>
      <c r="AQ99" s="3" t="str">
        <f t="shared" si="25"/>
        <v>Jan-2013</v>
      </c>
      <c r="AR99" s="7">
        <v>80</v>
      </c>
      <c r="AS99" s="7"/>
      <c r="AT99" s="7">
        <v>8</v>
      </c>
      <c r="AU99" s="8">
        <f t="shared" si="29"/>
        <v>0.1</v>
      </c>
      <c r="AX99" s="7">
        <f t="shared" si="30"/>
        <v>0</v>
      </c>
      <c r="BA99">
        <f t="shared" si="31"/>
        <v>0</v>
      </c>
    </row>
    <row r="100" spans="2:53" ht="21.75" customHeight="1" x14ac:dyDescent="0.25">
      <c r="B100" s="34" t="str">
        <f t="shared" si="44"/>
        <v/>
      </c>
      <c r="C100" s="28" t="str">
        <f t="shared" si="41"/>
        <v/>
      </c>
      <c r="D100" s="34" t="str">
        <f t="shared" si="42"/>
        <v/>
      </c>
      <c r="E100" s="34" t="str">
        <f t="shared" si="32"/>
        <v/>
      </c>
      <c r="F100" s="34" t="str">
        <f>IF(D100="","",IF(D100=$N$10,$O$7,IF(E100="JUL",MROUND(ROUND(1.03*F99,0),100),IF(D100="TOTAL",SUM($F$17:F99),F99))))</f>
        <v/>
      </c>
      <c r="G100" s="34" t="str">
        <f>IF(D100="","",IF(D100="TOTAL",SUM($G$17:G99),(ROUND(F100*AJ100/100,0))))</f>
        <v/>
      </c>
      <c r="H100" s="34" t="str">
        <f>IF(D100="","",IF(D100="TOTAL",SUM($H$17:H99),(ROUND(F100*$V$5,0))))</f>
        <v/>
      </c>
      <c r="I100" s="75">
        <f t="shared" si="33"/>
        <v>0</v>
      </c>
      <c r="J100" s="75"/>
      <c r="K100" s="34" t="str">
        <f>IF(D100="","",IF(D100=$O$10,$O$8,IF(E100="JUL",MROUND(ROUND(1.03*K99,0),100),IF(D100="TOTAL",SUM($K$17:K99),K99))))</f>
        <v/>
      </c>
      <c r="L100" s="34" t="str">
        <f>IF(D100="","",IF(D100="TOTAL",SUM($L$17:L99),(ROUND(K100*AJ100/100,0))))</f>
        <v/>
      </c>
      <c r="M100" s="34" t="str">
        <f>IF(D100="","",IF(D100="TOTAL",SUM($M$17:M99),(ROUND(K100*$V$5,0))))</f>
        <v/>
      </c>
      <c r="N100" s="33">
        <f t="shared" si="34"/>
        <v>0</v>
      </c>
      <c r="O100" s="34" t="str">
        <f t="shared" si="26"/>
        <v/>
      </c>
      <c r="P100" s="34" t="str">
        <f t="shared" si="26"/>
        <v/>
      </c>
      <c r="Q100" s="34" t="str">
        <f t="shared" si="26"/>
        <v/>
      </c>
      <c r="R100" s="26"/>
      <c r="S100" s="33">
        <f t="shared" si="35"/>
        <v>0</v>
      </c>
      <c r="T100" s="27" t="str">
        <f>IF(D100="","",IF(D100="TOTAL",SUM($T$17:T99),IF($Y$3="YES",AX100,0)))</f>
        <v/>
      </c>
      <c r="U100" s="34" t="str">
        <f>IF(D100="","",IF(D100="TOTAL",SUM($U$17:U99),(ROUND(S100*AM100,0))))</f>
        <v/>
      </c>
      <c r="V100" s="26" t="str">
        <f>IF(D100="","",IF(D100=$U$6,$T$6,IF(D100="TOTAL",SUM($V$17:V99),V99)))</f>
        <v/>
      </c>
      <c r="W100" s="33" t="str">
        <f>IF(D100="","",IF(D100="TOTAL",SUM($W$17:W99),(SUM(AG101:AH101))))</f>
        <v/>
      </c>
      <c r="X100" s="33">
        <f t="shared" si="36"/>
        <v>0</v>
      </c>
      <c r="Y100" s="33">
        <f t="shared" si="37"/>
        <v>0</v>
      </c>
      <c r="Z100" s="31"/>
      <c r="AA100" s="31"/>
      <c r="AB100" s="35" t="str">
        <f t="shared" si="45"/>
        <v/>
      </c>
      <c r="AC100" s="35" t="str">
        <f t="shared" si="43"/>
        <v/>
      </c>
      <c r="AE100" s="7"/>
      <c r="AF100" s="7"/>
      <c r="AG100" s="7"/>
      <c r="AH100" s="7"/>
      <c r="AJ100" s="7" t="str">
        <f t="shared" si="38"/>
        <v/>
      </c>
      <c r="AK100" s="7"/>
      <c r="AL100" s="7" t="str">
        <f t="shared" si="39"/>
        <v/>
      </c>
      <c r="AM100" s="7" t="str">
        <f t="shared" si="40"/>
        <v/>
      </c>
      <c r="AN100" s="7" t="str">
        <f t="shared" si="27"/>
        <v/>
      </c>
      <c r="AO100" s="7" t="str">
        <f t="shared" si="28"/>
        <v/>
      </c>
      <c r="AP100" s="2">
        <v>41306</v>
      </c>
      <c r="AQ100" s="3" t="str">
        <f t="shared" si="25"/>
        <v>Feb-2013</v>
      </c>
      <c r="AR100" s="7">
        <v>80</v>
      </c>
      <c r="AS100" s="7"/>
      <c r="AT100" s="7">
        <v>8</v>
      </c>
      <c r="AU100" s="8">
        <f t="shared" si="29"/>
        <v>0.1</v>
      </c>
      <c r="AX100" s="7">
        <f t="shared" si="30"/>
        <v>0</v>
      </c>
      <c r="BA100">
        <f t="shared" si="31"/>
        <v>0</v>
      </c>
    </row>
    <row r="101" spans="2:53" ht="21.75" customHeight="1" x14ac:dyDescent="0.25">
      <c r="B101" s="34" t="str">
        <f t="shared" si="44"/>
        <v/>
      </c>
      <c r="C101" s="28" t="str">
        <f t="shared" si="41"/>
        <v/>
      </c>
      <c r="D101" s="34" t="str">
        <f t="shared" si="42"/>
        <v/>
      </c>
      <c r="E101" s="34" t="str">
        <f t="shared" si="32"/>
        <v/>
      </c>
      <c r="F101" s="34" t="str">
        <f>IF(D101="","",IF(D101=$N$10,$O$7,IF(E101="JUL",MROUND(ROUND(1.03*F100,0),100),IF(D101="TOTAL",SUM($F$17:F100),F100))))</f>
        <v/>
      </c>
      <c r="G101" s="34" t="str">
        <f>IF(D101="","",IF(D101="TOTAL",SUM($G$17:G100),(ROUND(F101*AJ101/100,0))))</f>
        <v/>
      </c>
      <c r="H101" s="34" t="str">
        <f>IF(D101="","",IF(D101="TOTAL",SUM($H$17:H100),(ROUND(F101*$V$5,0))))</f>
        <v/>
      </c>
      <c r="I101" s="75">
        <f t="shared" si="33"/>
        <v>0</v>
      </c>
      <c r="J101" s="75"/>
      <c r="K101" s="34" t="str">
        <f>IF(D101="","",IF(D101=$O$10,$O$8,IF(E101="JUL",MROUND(ROUND(1.03*K100,0),100),IF(D101="TOTAL",SUM($K$17:K100),K100))))</f>
        <v/>
      </c>
      <c r="L101" s="34" t="str">
        <f>IF(D101="","",IF(D101="TOTAL",SUM($L$17:L100),(ROUND(K101*AJ101/100,0))))</f>
        <v/>
      </c>
      <c r="M101" s="34" t="str">
        <f>IF(D101="","",IF(D101="TOTAL",SUM($M$17:M100),(ROUND(K101*$V$5,0))))</f>
        <v/>
      </c>
      <c r="N101" s="33">
        <f t="shared" si="34"/>
        <v>0</v>
      </c>
      <c r="O101" s="34" t="str">
        <f t="shared" si="26"/>
        <v/>
      </c>
      <c r="P101" s="34" t="str">
        <f t="shared" si="26"/>
        <v/>
      </c>
      <c r="Q101" s="34" t="str">
        <f t="shared" si="26"/>
        <v/>
      </c>
      <c r="R101" s="26"/>
      <c r="S101" s="33">
        <f t="shared" si="35"/>
        <v>0</v>
      </c>
      <c r="T101" s="27" t="str">
        <f>IF(D101="","",IF(D101="TOTAL",SUM($T$17:T100),IF($Y$3="YES",AX101,0)))</f>
        <v/>
      </c>
      <c r="U101" s="34" t="str">
        <f>IF(D101="","",IF(D101="TOTAL",SUM($U$17:U100),(ROUND(S101*AM101,0))))</f>
        <v/>
      </c>
      <c r="V101" s="26" t="str">
        <f>IF(D101="","",IF(D101=$U$6,$T$6,IF(D101="TOTAL",SUM($V$17:V100),V100)))</f>
        <v/>
      </c>
      <c r="W101" s="33" t="str">
        <f>IF(D101="","",IF(D101="TOTAL",SUM($W$17:W100),(SUM(AG102:AH102))))</f>
        <v/>
      </c>
      <c r="X101" s="33">
        <f t="shared" si="36"/>
        <v>0</v>
      </c>
      <c r="Y101" s="33">
        <f t="shared" si="37"/>
        <v>0</v>
      </c>
      <c r="Z101" s="31"/>
      <c r="AA101" s="31"/>
      <c r="AB101" s="35" t="str">
        <f t="shared" si="45"/>
        <v/>
      </c>
      <c r="AC101" s="35" t="str">
        <f t="shared" si="43"/>
        <v/>
      </c>
      <c r="AE101" s="7"/>
      <c r="AF101" s="7"/>
      <c r="AG101" s="7"/>
      <c r="AH101" s="7"/>
      <c r="AJ101" s="7" t="str">
        <f t="shared" si="38"/>
        <v/>
      </c>
      <c r="AK101" s="7"/>
      <c r="AL101" s="7" t="str">
        <f t="shared" si="39"/>
        <v/>
      </c>
      <c r="AM101" s="7" t="str">
        <f t="shared" si="40"/>
        <v/>
      </c>
      <c r="AN101" s="7" t="str">
        <f t="shared" si="27"/>
        <v/>
      </c>
      <c r="AO101" s="7" t="str">
        <f t="shared" si="28"/>
        <v/>
      </c>
      <c r="AP101" s="2">
        <v>41334</v>
      </c>
      <c r="AQ101" s="3" t="str">
        <f t="shared" si="25"/>
        <v>Mar-2013</v>
      </c>
      <c r="AR101" s="7">
        <v>80</v>
      </c>
      <c r="AS101" s="7"/>
      <c r="AT101" s="7">
        <v>8</v>
      </c>
      <c r="AU101" s="8">
        <f t="shared" si="29"/>
        <v>0.1</v>
      </c>
      <c r="AX101" s="7">
        <f t="shared" si="30"/>
        <v>0</v>
      </c>
      <c r="BA101">
        <f t="shared" si="31"/>
        <v>0</v>
      </c>
    </row>
    <row r="102" spans="2:53" ht="21.75" customHeight="1" x14ac:dyDescent="0.25">
      <c r="B102" s="34" t="str">
        <f t="shared" si="44"/>
        <v/>
      </c>
      <c r="C102" s="28" t="str">
        <f t="shared" si="41"/>
        <v/>
      </c>
      <c r="D102" s="34" t="str">
        <f t="shared" si="42"/>
        <v/>
      </c>
      <c r="E102" s="34" t="str">
        <f t="shared" si="32"/>
        <v/>
      </c>
      <c r="F102" s="34" t="str">
        <f>IF(D102="","",IF(D102=$N$10,$O$7,IF(E102="JUL",MROUND(ROUND(1.03*F101,0),100),IF(D102="TOTAL",SUM($F$17:F101),F101))))</f>
        <v/>
      </c>
      <c r="G102" s="34" t="str">
        <f>IF(D102="","",IF(D102="TOTAL",SUM($G$17:G101),(ROUND(F102*AJ102/100,0))))</f>
        <v/>
      </c>
      <c r="H102" s="34" t="str">
        <f>IF(D102="","",IF(D102="TOTAL",SUM($H$17:H101),(ROUND(F102*$V$5,0))))</f>
        <v/>
      </c>
      <c r="I102" s="75">
        <f t="shared" si="33"/>
        <v>0</v>
      </c>
      <c r="J102" s="75"/>
      <c r="K102" s="34" t="str">
        <f>IF(D102="","",IF(D102=$O$10,$O$8,IF(E102="JUL",MROUND(ROUND(1.03*K101,0),100),IF(D102="TOTAL",SUM($K$17:K101),K101))))</f>
        <v/>
      </c>
      <c r="L102" s="34" t="str">
        <f>IF(D102="","",IF(D102="TOTAL",SUM($L$17:L101),(ROUND(K102*AJ102/100,0))))</f>
        <v/>
      </c>
      <c r="M102" s="34" t="str">
        <f>IF(D102="","",IF(D102="TOTAL",SUM($M$17:M101),(ROUND(K102*$V$5,0))))</f>
        <v/>
      </c>
      <c r="N102" s="33">
        <f t="shared" si="34"/>
        <v>0</v>
      </c>
      <c r="O102" s="34" t="str">
        <f t="shared" si="26"/>
        <v/>
      </c>
      <c r="P102" s="34" t="str">
        <f t="shared" si="26"/>
        <v/>
      </c>
      <c r="Q102" s="34" t="str">
        <f t="shared" si="26"/>
        <v/>
      </c>
      <c r="R102" s="26"/>
      <c r="S102" s="33">
        <f t="shared" si="35"/>
        <v>0</v>
      </c>
      <c r="T102" s="27" t="str">
        <f>IF(D102="","",IF(D102="TOTAL",SUM($T$17:T101),IF($Y$3="YES",AX102,0)))</f>
        <v/>
      </c>
      <c r="U102" s="34" t="str">
        <f>IF(D102="","",IF(D102="TOTAL",SUM($U$17:U101),(ROUND(S102*AM102,0))))</f>
        <v/>
      </c>
      <c r="V102" s="26" t="str">
        <f>IF(D102="","",IF(D102=$U$6,$T$6,IF(D102="TOTAL",SUM($V$17:V101),V101)))</f>
        <v/>
      </c>
      <c r="W102" s="33" t="str">
        <f>IF(D102="","",IF(D102="TOTAL",SUM($W$17:W101),(SUM(AG103:AH103))))</f>
        <v/>
      </c>
      <c r="X102" s="33">
        <f t="shared" si="36"/>
        <v>0</v>
      </c>
      <c r="Y102" s="33">
        <f t="shared" si="37"/>
        <v>0</v>
      </c>
      <c r="Z102" s="31"/>
      <c r="AA102" s="31"/>
      <c r="AB102" s="35" t="str">
        <f t="shared" si="45"/>
        <v/>
      </c>
      <c r="AC102" s="35" t="str">
        <f t="shared" si="43"/>
        <v/>
      </c>
      <c r="AE102" s="7"/>
      <c r="AF102" s="7"/>
      <c r="AG102" s="7"/>
      <c r="AH102" s="7"/>
      <c r="AJ102" s="7" t="str">
        <f t="shared" si="38"/>
        <v/>
      </c>
      <c r="AK102" s="7"/>
      <c r="AL102" s="7" t="str">
        <f t="shared" si="39"/>
        <v/>
      </c>
      <c r="AM102" s="7" t="str">
        <f t="shared" si="40"/>
        <v/>
      </c>
      <c r="AN102" s="7" t="str">
        <f t="shared" si="27"/>
        <v/>
      </c>
      <c r="AO102" s="7" t="str">
        <f t="shared" si="28"/>
        <v/>
      </c>
      <c r="AP102" s="2">
        <v>41365</v>
      </c>
      <c r="AQ102" s="3" t="str">
        <f t="shared" si="25"/>
        <v>Apr-2013</v>
      </c>
      <c r="AR102" s="7">
        <v>80</v>
      </c>
      <c r="AS102" s="7"/>
      <c r="AU102" s="8">
        <f t="shared" si="29"/>
        <v>0.1</v>
      </c>
      <c r="AX102" s="7">
        <f t="shared" si="30"/>
        <v>0</v>
      </c>
      <c r="BA102">
        <f t="shared" si="31"/>
        <v>0</v>
      </c>
    </row>
    <row r="103" spans="2:53" ht="21.75" customHeight="1" x14ac:dyDescent="0.25">
      <c r="B103" s="34" t="str">
        <f t="shared" si="44"/>
        <v/>
      </c>
      <c r="C103" s="28" t="str">
        <f t="shared" si="41"/>
        <v/>
      </c>
      <c r="D103" s="34" t="str">
        <f t="shared" si="42"/>
        <v/>
      </c>
      <c r="E103" s="34" t="str">
        <f t="shared" si="32"/>
        <v/>
      </c>
      <c r="F103" s="34" t="str">
        <f>IF(D103="","",IF(D103=$N$10,$O$7,IF(E103="JUL",MROUND(ROUND(1.03*F102,0),100),IF(D103="TOTAL",SUM($F$17:F102),F102))))</f>
        <v/>
      </c>
      <c r="G103" s="34" t="str">
        <f>IF(D103="","",IF(D103="TOTAL",SUM($G$17:G102),(ROUND(F103*AJ103/100,0))))</f>
        <v/>
      </c>
      <c r="H103" s="34" t="str">
        <f>IF(D103="","",IF(D103="TOTAL",SUM($H$17:H102),(ROUND(F103*$V$5,0))))</f>
        <v/>
      </c>
      <c r="I103" s="75">
        <f t="shared" si="33"/>
        <v>0</v>
      </c>
      <c r="J103" s="75"/>
      <c r="K103" s="34" t="str">
        <f>IF(D103="","",IF(D103=$O$10,$O$8,IF(E103="JUL",MROUND(ROUND(1.03*K102,0),100),IF(D103="TOTAL",SUM($K$17:K102),K102))))</f>
        <v/>
      </c>
      <c r="L103" s="34" t="str">
        <f>IF(D103="","",IF(D103="TOTAL",SUM($L$17:L102),(ROUND(K103*AJ103/100,0))))</f>
        <v/>
      </c>
      <c r="M103" s="34" t="str">
        <f>IF(D103="","",IF(D103="TOTAL",SUM($M$17:M102),(ROUND(K103*$V$5,0))))</f>
        <v/>
      </c>
      <c r="N103" s="33">
        <f t="shared" si="34"/>
        <v>0</v>
      </c>
      <c r="O103" s="34" t="str">
        <f t="shared" si="26"/>
        <v/>
      </c>
      <c r="P103" s="34" t="str">
        <f t="shared" si="26"/>
        <v/>
      </c>
      <c r="Q103" s="34" t="str">
        <f t="shared" si="26"/>
        <v/>
      </c>
      <c r="R103" s="26"/>
      <c r="S103" s="33">
        <f t="shared" si="35"/>
        <v>0</v>
      </c>
      <c r="T103" s="27" t="str">
        <f>IF(D103="","",IF(D103="TOTAL",SUM($T$17:T102),IF($Y$3="YES",AX103,0)))</f>
        <v/>
      </c>
      <c r="U103" s="34" t="str">
        <f>IF(D103="","",IF(D103="TOTAL",SUM($U$17:U102),(ROUND(S103*AM103,0))))</f>
        <v/>
      </c>
      <c r="V103" s="26" t="str">
        <f>IF(D103="","",IF(D103=$U$6,$T$6,IF(D103="TOTAL",SUM($V$17:V102),V102)))</f>
        <v/>
      </c>
      <c r="W103" s="33" t="str">
        <f>IF(D103="","",IF(D103="TOTAL",SUM($W$17:W102),(SUM(AG104:AH104))))</f>
        <v/>
      </c>
      <c r="X103" s="33">
        <f t="shared" si="36"/>
        <v>0</v>
      </c>
      <c r="Y103" s="33">
        <f t="shared" si="37"/>
        <v>0</v>
      </c>
      <c r="Z103" s="31"/>
      <c r="AA103" s="31"/>
      <c r="AB103" s="35" t="str">
        <f t="shared" si="45"/>
        <v/>
      </c>
      <c r="AC103" s="35" t="str">
        <f t="shared" si="43"/>
        <v/>
      </c>
      <c r="AE103" s="7"/>
      <c r="AF103" s="7"/>
      <c r="AG103" s="7"/>
      <c r="AH103" s="7"/>
      <c r="AJ103" s="7" t="str">
        <f t="shared" si="38"/>
        <v/>
      </c>
      <c r="AK103" s="7"/>
      <c r="AL103" s="7" t="str">
        <f t="shared" si="39"/>
        <v/>
      </c>
      <c r="AM103" s="7" t="str">
        <f t="shared" si="40"/>
        <v/>
      </c>
      <c r="AN103" s="7" t="str">
        <f t="shared" si="27"/>
        <v/>
      </c>
      <c r="AO103" s="7" t="str">
        <f t="shared" si="28"/>
        <v/>
      </c>
      <c r="AP103" s="2">
        <v>41395</v>
      </c>
      <c r="AQ103" s="3" t="str">
        <f t="shared" si="25"/>
        <v>May-2013</v>
      </c>
      <c r="AR103" s="7">
        <v>80</v>
      </c>
      <c r="AS103" s="7"/>
      <c r="AU103" s="8">
        <f t="shared" si="29"/>
        <v>0.1</v>
      </c>
      <c r="AX103" s="7">
        <f t="shared" si="30"/>
        <v>0</v>
      </c>
      <c r="BA103">
        <f t="shared" si="31"/>
        <v>0</v>
      </c>
    </row>
    <row r="104" spans="2:53" ht="21.75" customHeight="1" x14ac:dyDescent="0.25">
      <c r="B104" s="34" t="str">
        <f t="shared" si="44"/>
        <v/>
      </c>
      <c r="C104" s="28" t="str">
        <f t="shared" si="41"/>
        <v/>
      </c>
      <c r="D104" s="34" t="str">
        <f t="shared" si="42"/>
        <v/>
      </c>
      <c r="E104" s="34" t="str">
        <f t="shared" si="32"/>
        <v/>
      </c>
      <c r="F104" s="34" t="str">
        <f>IF(D104="","",IF(D104=$N$10,$O$7,IF(E104="JUL",MROUND(ROUND(1.03*F103,0),100),IF(D104="TOTAL",SUM($F$17:F103),F103))))</f>
        <v/>
      </c>
      <c r="G104" s="34" t="str">
        <f>IF(D104="","",IF(D104="TOTAL",SUM($G$17:G103),(ROUND(F104*AJ104/100,0))))</f>
        <v/>
      </c>
      <c r="H104" s="34" t="str">
        <f>IF(D104="","",IF(D104="TOTAL",SUM($H$17:H103),(ROUND(F104*$V$5,0))))</f>
        <v/>
      </c>
      <c r="I104" s="75">
        <f t="shared" si="33"/>
        <v>0</v>
      </c>
      <c r="J104" s="75"/>
      <c r="K104" s="34" t="str">
        <f>IF(D104="","",IF(D104=$O$10,$O$8,IF(E104="JUL",MROUND(ROUND(1.03*K103,0),100),IF(D104="TOTAL",SUM($K$17:K103),K103))))</f>
        <v/>
      </c>
      <c r="L104" s="34" t="str">
        <f>IF(D104="","",IF(D104="TOTAL",SUM($L$17:L103),(ROUND(K104*AJ104/100,0))))</f>
        <v/>
      </c>
      <c r="M104" s="34" t="str">
        <f>IF(D104="","",IF(D104="TOTAL",SUM($M$17:M103),(ROUND(K104*$V$5,0))))</f>
        <v/>
      </c>
      <c r="N104" s="33">
        <f t="shared" si="34"/>
        <v>0</v>
      </c>
      <c r="O104" s="34" t="str">
        <f t="shared" si="26"/>
        <v/>
      </c>
      <c r="P104" s="34" t="str">
        <f t="shared" si="26"/>
        <v/>
      </c>
      <c r="Q104" s="34" t="str">
        <f t="shared" si="26"/>
        <v/>
      </c>
      <c r="R104" s="26"/>
      <c r="S104" s="33">
        <f t="shared" si="35"/>
        <v>0</v>
      </c>
      <c r="T104" s="27" t="str">
        <f>IF(D104="","",IF(D104="TOTAL",SUM($T$17:T103),IF($Y$3="YES",AX104,0)))</f>
        <v/>
      </c>
      <c r="U104" s="34" t="str">
        <f>IF(D104="","",IF(D104="TOTAL",SUM($U$17:U103),(ROUND(S104*AM104,0))))</f>
        <v/>
      </c>
      <c r="V104" s="26" t="str">
        <f>IF(D104="","",IF(D104=$U$6,$T$6,IF(D104="TOTAL",SUM($V$17:V103),V103)))</f>
        <v/>
      </c>
      <c r="W104" s="33" t="str">
        <f>IF(D104="","",IF(D104="TOTAL",SUM($W$17:W103),(SUM(AG105:AH105))))</f>
        <v/>
      </c>
      <c r="X104" s="33">
        <f t="shared" si="36"/>
        <v>0</v>
      </c>
      <c r="Y104" s="33">
        <f t="shared" si="37"/>
        <v>0</v>
      </c>
      <c r="Z104" s="31"/>
      <c r="AA104" s="31"/>
      <c r="AB104" s="35" t="str">
        <f t="shared" si="45"/>
        <v/>
      </c>
      <c r="AC104" s="35" t="str">
        <f t="shared" si="43"/>
        <v/>
      </c>
      <c r="AE104" s="7"/>
      <c r="AF104" s="7"/>
      <c r="AG104" s="7"/>
      <c r="AH104" s="7"/>
      <c r="AJ104" s="7" t="str">
        <f t="shared" si="38"/>
        <v/>
      </c>
      <c r="AK104" s="7"/>
      <c r="AL104" s="7" t="str">
        <f t="shared" si="39"/>
        <v/>
      </c>
      <c r="AM104" s="7" t="str">
        <f t="shared" si="40"/>
        <v/>
      </c>
      <c r="AN104" s="7" t="str">
        <f t="shared" si="27"/>
        <v/>
      </c>
      <c r="AO104" s="7" t="str">
        <f t="shared" si="28"/>
        <v/>
      </c>
      <c r="AP104" s="2">
        <v>41426</v>
      </c>
      <c r="AQ104" s="3" t="str">
        <f t="shared" si="25"/>
        <v>Jun-2013</v>
      </c>
      <c r="AR104" s="7">
        <v>80</v>
      </c>
      <c r="AS104" s="7"/>
      <c r="AU104" s="8">
        <f t="shared" si="29"/>
        <v>0.1</v>
      </c>
      <c r="AX104" s="7">
        <f t="shared" si="30"/>
        <v>0</v>
      </c>
      <c r="BA104">
        <f t="shared" si="31"/>
        <v>0</v>
      </c>
    </row>
    <row r="105" spans="2:53" ht="21.75" customHeight="1" x14ac:dyDescent="0.25">
      <c r="B105" s="34" t="str">
        <f t="shared" si="44"/>
        <v/>
      </c>
      <c r="C105" s="28" t="str">
        <f t="shared" si="41"/>
        <v/>
      </c>
      <c r="D105" s="34" t="str">
        <f t="shared" si="42"/>
        <v/>
      </c>
      <c r="E105" s="34" t="str">
        <f t="shared" si="32"/>
        <v/>
      </c>
      <c r="F105" s="34" t="str">
        <f>IF(D105="","",IF(D105=$N$10,$O$7,IF(E105="JUL",MROUND(ROUND(1.03*F104,0),100),IF(D105="TOTAL",SUM($F$17:F104),F104))))</f>
        <v/>
      </c>
      <c r="G105" s="34" t="str">
        <f>IF(D105="","",IF(D105="TOTAL",SUM($G$17:G104),(ROUND(F105*AJ105/100,0))))</f>
        <v/>
      </c>
      <c r="H105" s="34" t="str">
        <f>IF(D105="","",IF(D105="TOTAL",SUM($H$17:H104),(ROUND(F105*$V$5,0))))</f>
        <v/>
      </c>
      <c r="I105" s="75">
        <f t="shared" si="33"/>
        <v>0</v>
      </c>
      <c r="J105" s="75"/>
      <c r="K105" s="34" t="str">
        <f>IF(D105="","",IF(D105=$O$10,$O$8,IF(E105="JUL",MROUND(ROUND(1.03*K104,0),100),IF(D105="TOTAL",SUM($K$17:K104),K104))))</f>
        <v/>
      </c>
      <c r="L105" s="34" t="str">
        <f>IF(D105="","",IF(D105="TOTAL",SUM($L$17:L104),(ROUND(K105*AJ105/100,0))))</f>
        <v/>
      </c>
      <c r="M105" s="34" t="str">
        <f>IF(D105="","",IF(D105="TOTAL",SUM($M$17:M104),(ROUND(K105*$V$5,0))))</f>
        <v/>
      </c>
      <c r="N105" s="33">
        <f t="shared" si="34"/>
        <v>0</v>
      </c>
      <c r="O105" s="34" t="str">
        <f t="shared" si="26"/>
        <v/>
      </c>
      <c r="P105" s="34" t="str">
        <f t="shared" si="26"/>
        <v/>
      </c>
      <c r="Q105" s="34" t="str">
        <f t="shared" si="26"/>
        <v/>
      </c>
      <c r="R105" s="26"/>
      <c r="S105" s="33">
        <f t="shared" si="35"/>
        <v>0</v>
      </c>
      <c r="T105" s="27" t="str">
        <f>IF(D105="","",IF(D105="TOTAL",SUM($T$17:T104),IF($Y$3="YES",AX105,0)))</f>
        <v/>
      </c>
      <c r="U105" s="34" t="str">
        <f>IF(D105="","",IF(D105="TOTAL",SUM($U$17:U104),(ROUND(S105*AM105,0))))</f>
        <v/>
      </c>
      <c r="V105" s="26" t="str">
        <f>IF(D105="","",IF(D105=$U$6,$T$6,IF(D105="TOTAL",SUM($V$17:V104),V104)))</f>
        <v/>
      </c>
      <c r="W105" s="33" t="str">
        <f>IF(D105="","",IF(D105="TOTAL",SUM($W$17:W104),(SUM(AG106:AH106))))</f>
        <v/>
      </c>
      <c r="X105" s="33">
        <f t="shared" si="36"/>
        <v>0</v>
      </c>
      <c r="Y105" s="33">
        <f t="shared" si="37"/>
        <v>0</v>
      </c>
      <c r="Z105" s="31"/>
      <c r="AA105" s="31"/>
      <c r="AB105" s="35" t="str">
        <f t="shared" si="45"/>
        <v/>
      </c>
      <c r="AC105" s="35" t="str">
        <f t="shared" si="43"/>
        <v/>
      </c>
      <c r="AE105" s="7"/>
      <c r="AF105" s="7"/>
      <c r="AG105" s="7"/>
      <c r="AH105" s="7"/>
      <c r="AJ105" s="7" t="str">
        <f t="shared" si="38"/>
        <v/>
      </c>
      <c r="AK105" s="7"/>
      <c r="AL105" s="7" t="str">
        <f t="shared" si="39"/>
        <v/>
      </c>
      <c r="AM105" s="7" t="str">
        <f t="shared" si="40"/>
        <v/>
      </c>
      <c r="AN105" s="7" t="str">
        <f t="shared" si="27"/>
        <v/>
      </c>
      <c r="AO105" s="7" t="str">
        <f t="shared" si="28"/>
        <v/>
      </c>
      <c r="AP105" s="2">
        <v>41456</v>
      </c>
      <c r="AQ105" s="3" t="str">
        <f t="shared" si="25"/>
        <v>Jul-2013</v>
      </c>
      <c r="AR105" s="7">
        <v>90</v>
      </c>
      <c r="AS105" s="7"/>
      <c r="AT105" s="7">
        <v>10</v>
      </c>
      <c r="AU105" s="8">
        <f t="shared" si="29"/>
        <v>0.1</v>
      </c>
      <c r="AX105" s="7">
        <f t="shared" si="30"/>
        <v>0</v>
      </c>
      <c r="BA105">
        <f t="shared" si="31"/>
        <v>0</v>
      </c>
    </row>
    <row r="106" spans="2:53" ht="21.75" customHeight="1" x14ac:dyDescent="0.25">
      <c r="B106" s="34" t="str">
        <f t="shared" si="44"/>
        <v/>
      </c>
      <c r="C106" s="28" t="str">
        <f t="shared" si="41"/>
        <v/>
      </c>
      <c r="D106" s="34" t="str">
        <f t="shared" si="42"/>
        <v/>
      </c>
      <c r="E106" s="34" t="str">
        <f t="shared" si="32"/>
        <v/>
      </c>
      <c r="F106" s="34" t="str">
        <f>IF(D106="","",IF(D106=$N$10,$O$7,IF(E106="JUL",MROUND(ROUND(1.03*F105,0),100),IF(D106="TOTAL",SUM($F$17:F105),F105))))</f>
        <v/>
      </c>
      <c r="G106" s="34" t="str">
        <f>IF(D106="","",IF(D106="TOTAL",SUM($G$17:G105),(ROUND(F106*AJ106/100,0))))</f>
        <v/>
      </c>
      <c r="H106" s="34" t="str">
        <f>IF(D106="","",IF(D106="TOTAL",SUM($H$17:H105),(ROUND(F106*$V$5,0))))</f>
        <v/>
      </c>
      <c r="I106" s="75">
        <f t="shared" si="33"/>
        <v>0</v>
      </c>
      <c r="J106" s="75"/>
      <c r="K106" s="34" t="str">
        <f>IF(D106="","",IF(D106=$O$10,$O$8,IF(E106="JUL",MROUND(ROUND(1.03*K105,0),100),IF(D106="TOTAL",SUM($K$17:K105),K105))))</f>
        <v/>
      </c>
      <c r="L106" s="34" t="str">
        <f>IF(D106="","",IF(D106="TOTAL",SUM($L$17:L105),(ROUND(K106*AJ106/100,0))))</f>
        <v/>
      </c>
      <c r="M106" s="34" t="str">
        <f>IF(D106="","",IF(D106="TOTAL",SUM($M$17:M105),(ROUND(K106*$V$5,0))))</f>
        <v/>
      </c>
      <c r="N106" s="33">
        <f t="shared" si="34"/>
        <v>0</v>
      </c>
      <c r="O106" s="34" t="str">
        <f t="shared" si="26"/>
        <v/>
      </c>
      <c r="P106" s="34" t="str">
        <f t="shared" si="26"/>
        <v/>
      </c>
      <c r="Q106" s="34" t="str">
        <f t="shared" si="26"/>
        <v/>
      </c>
      <c r="R106" s="26"/>
      <c r="S106" s="33">
        <f t="shared" si="35"/>
        <v>0</v>
      </c>
      <c r="T106" s="27" t="str">
        <f>IF(D106="","",IF(D106="TOTAL",SUM($T$17:T105),IF($Y$3="YES",AX106,0)))</f>
        <v/>
      </c>
      <c r="U106" s="34" t="str">
        <f>IF(D106="","",IF(D106="TOTAL",SUM($U$17:U105),(ROUND(S106*AM106,0))))</f>
        <v/>
      </c>
      <c r="V106" s="26" t="str">
        <f>IF(D106="","",IF(D106=$U$6,$T$6,IF(D106="TOTAL",SUM($V$17:V105),V105)))</f>
        <v/>
      </c>
      <c r="W106" s="33" t="str">
        <f>IF(D106="","",IF(D106="TOTAL",SUM($W$17:W105),(SUM(AG107:AH107))))</f>
        <v/>
      </c>
      <c r="X106" s="33">
        <f t="shared" si="36"/>
        <v>0</v>
      </c>
      <c r="Y106" s="33">
        <f t="shared" si="37"/>
        <v>0</v>
      </c>
      <c r="Z106" s="31"/>
      <c r="AA106" s="31"/>
      <c r="AB106" s="35" t="str">
        <f t="shared" si="45"/>
        <v/>
      </c>
      <c r="AC106" s="35" t="str">
        <f t="shared" si="43"/>
        <v/>
      </c>
      <c r="AE106" s="7"/>
      <c r="AF106" s="7"/>
      <c r="AG106" s="7"/>
      <c r="AH106" s="7"/>
      <c r="AJ106" s="7" t="str">
        <f t="shared" si="38"/>
        <v/>
      </c>
      <c r="AK106" s="7"/>
      <c r="AL106" s="7" t="str">
        <f t="shared" si="39"/>
        <v/>
      </c>
      <c r="AM106" s="7" t="str">
        <f t="shared" si="40"/>
        <v/>
      </c>
      <c r="AN106" s="7" t="str">
        <f t="shared" si="27"/>
        <v/>
      </c>
      <c r="AO106" s="7" t="str">
        <f t="shared" si="28"/>
        <v/>
      </c>
      <c r="AP106" s="2">
        <v>41487</v>
      </c>
      <c r="AQ106" s="3" t="str">
        <f t="shared" si="25"/>
        <v>Aug-2013</v>
      </c>
      <c r="AR106" s="7">
        <v>90</v>
      </c>
      <c r="AS106" s="7"/>
      <c r="AT106" s="7">
        <v>10</v>
      </c>
      <c r="AU106" s="8">
        <f t="shared" si="29"/>
        <v>0.1</v>
      </c>
      <c r="AX106" s="7">
        <f t="shared" si="30"/>
        <v>0</v>
      </c>
      <c r="BA106">
        <f t="shared" si="31"/>
        <v>0</v>
      </c>
    </row>
    <row r="107" spans="2:53" ht="21.75" customHeight="1" x14ac:dyDescent="0.25">
      <c r="B107" s="34" t="str">
        <f t="shared" si="44"/>
        <v/>
      </c>
      <c r="C107" s="28" t="str">
        <f t="shared" si="41"/>
        <v/>
      </c>
      <c r="D107" s="34" t="str">
        <f t="shared" si="42"/>
        <v/>
      </c>
      <c r="E107" s="34" t="str">
        <f t="shared" si="32"/>
        <v/>
      </c>
      <c r="F107" s="34" t="str">
        <f>IF(D107="","",IF(D107=$N$10,$O$7,IF(E107="JUL",MROUND(ROUND(1.03*F106,0),100),IF(D107="TOTAL",SUM($F$17:F106),F106))))</f>
        <v/>
      </c>
      <c r="G107" s="34" t="str">
        <f>IF(D107="","",IF(D107="TOTAL",SUM($G$17:G106),(ROUND(F107*AJ107/100,0))))</f>
        <v/>
      </c>
      <c r="H107" s="34" t="str">
        <f>IF(D107="","",IF(D107="TOTAL",SUM($H$17:H106),(ROUND(F107*$V$5,0))))</f>
        <v/>
      </c>
      <c r="I107" s="75">
        <f t="shared" si="33"/>
        <v>0</v>
      </c>
      <c r="J107" s="75"/>
      <c r="K107" s="34" t="str">
        <f>IF(D107="","",IF(D107=$O$10,$O$8,IF(E107="JUL",MROUND(ROUND(1.03*K106,0),100),IF(D107="TOTAL",SUM($K$17:K106),K106))))</f>
        <v/>
      </c>
      <c r="L107" s="34" t="str">
        <f>IF(D107="","",IF(D107="TOTAL",SUM($L$17:L106),(ROUND(K107*AJ107/100,0))))</f>
        <v/>
      </c>
      <c r="M107" s="34" t="str">
        <f>IF(D107="","",IF(D107="TOTAL",SUM($M$17:M106),(ROUND(K107*$V$5,0))))</f>
        <v/>
      </c>
      <c r="N107" s="33">
        <f t="shared" si="34"/>
        <v>0</v>
      </c>
      <c r="O107" s="34" t="str">
        <f t="shared" si="26"/>
        <v/>
      </c>
      <c r="P107" s="34" t="str">
        <f t="shared" si="26"/>
        <v/>
      </c>
      <c r="Q107" s="34" t="str">
        <f t="shared" si="26"/>
        <v/>
      </c>
      <c r="R107" s="26"/>
      <c r="S107" s="33">
        <f t="shared" ref="S107:S112" si="46">IFERROR(SUM(O107:R107),"")</f>
        <v>0</v>
      </c>
      <c r="T107" s="27" t="str">
        <f>IF(D107="","",IF(D107="TOTAL",SUM($T$17:T106),IF($Y$3="YES",AX107,0)))</f>
        <v/>
      </c>
      <c r="U107" s="34" t="str">
        <f>IF(D107="","",IF(D107="TOTAL",SUM($U$17:U106),(ROUND(S107*AM107,0))))</f>
        <v/>
      </c>
      <c r="V107" s="26" t="str">
        <f>IF(D107="","",IF(D107=$U$6,$T$6,IF(D107="TOTAL",SUM($V$17:V106),V106)))</f>
        <v/>
      </c>
      <c r="W107" s="33" t="str">
        <f>IF(D107="","",IF(D107="TOTAL",SUM($W$17:W106),(SUM(AG108:AH108))))</f>
        <v/>
      </c>
      <c r="X107" s="33">
        <f t="shared" si="36"/>
        <v>0</v>
      </c>
      <c r="Y107" s="33">
        <f t="shared" si="37"/>
        <v>0</v>
      </c>
      <c r="Z107" s="31"/>
      <c r="AA107" s="31"/>
      <c r="AB107" s="35" t="str">
        <f t="shared" si="45"/>
        <v/>
      </c>
      <c r="AC107" s="35" t="str">
        <f t="shared" si="43"/>
        <v/>
      </c>
      <c r="AE107" s="7"/>
      <c r="AF107" s="7"/>
      <c r="AG107" s="7"/>
      <c r="AH107" s="7"/>
      <c r="AJ107" s="7" t="str">
        <f t="shared" si="38"/>
        <v/>
      </c>
      <c r="AK107" s="7"/>
      <c r="AL107" s="7" t="str">
        <f t="shared" si="39"/>
        <v/>
      </c>
      <c r="AM107" s="7" t="str">
        <f t="shared" si="40"/>
        <v/>
      </c>
      <c r="AN107" s="7" t="str">
        <f t="shared" si="27"/>
        <v/>
      </c>
      <c r="AO107" s="7" t="str">
        <f t="shared" si="28"/>
        <v/>
      </c>
      <c r="AP107" s="2">
        <v>41518</v>
      </c>
      <c r="AQ107" s="3" t="str">
        <f t="shared" si="25"/>
        <v>Sep-2013</v>
      </c>
      <c r="AR107" s="7">
        <v>90</v>
      </c>
      <c r="AS107" s="7"/>
      <c r="AU107" s="8">
        <f t="shared" si="29"/>
        <v>0.1</v>
      </c>
      <c r="AX107" s="7">
        <f t="shared" si="30"/>
        <v>0</v>
      </c>
    </row>
    <row r="108" spans="2:53" ht="21.75" customHeight="1" x14ac:dyDescent="0.25">
      <c r="B108" s="34" t="str">
        <f t="shared" si="44"/>
        <v/>
      </c>
      <c r="C108" s="28" t="str">
        <f t="shared" si="41"/>
        <v/>
      </c>
      <c r="D108" s="34" t="str">
        <f t="shared" si="42"/>
        <v/>
      </c>
      <c r="E108" s="34" t="str">
        <f t="shared" si="32"/>
        <v/>
      </c>
      <c r="F108" s="34" t="str">
        <f>IF(D108="","",IF(D108=$N$10,$O$7,IF(E108="JUL",MROUND(ROUND(1.03*F107,0),100),IF(D108="TOTAL",SUM($F$17:F107),F107))))</f>
        <v/>
      </c>
      <c r="G108" s="34" t="str">
        <f>IF(D108="","",IF(D108="TOTAL",SUM($G$17:G107),(ROUND(F108*AJ108/100,0))))</f>
        <v/>
      </c>
      <c r="H108" s="34" t="str">
        <f>IF(D108="","",IF(D108="TOTAL",SUM($H$17:H107),(ROUND(F108*$V$5,0))))</f>
        <v/>
      </c>
      <c r="I108" s="75">
        <f t="shared" si="33"/>
        <v>0</v>
      </c>
      <c r="J108" s="75"/>
      <c r="K108" s="34" t="str">
        <f>IF(D108="","",IF(D108=$O$10,$O$8,IF(E108="JUL",MROUND(ROUND(1.03*K107,0),100),IF(D108="TOTAL",SUM($K$17:K107),K107))))</f>
        <v/>
      </c>
      <c r="L108" s="34" t="str">
        <f>IF(D108="","",IF(D108="TOTAL",SUM($L$17:L107),(ROUND(K108*AJ108/100,0))))</f>
        <v/>
      </c>
      <c r="M108" s="34" t="str">
        <f>IF(D108="","",IF(D108="TOTAL",SUM($M$17:M107),(ROUND(K108*$V$5,0))))</f>
        <v/>
      </c>
      <c r="N108" s="33">
        <f t="shared" si="34"/>
        <v>0</v>
      </c>
      <c r="O108" s="34" t="str">
        <f t="shared" si="26"/>
        <v/>
      </c>
      <c r="P108" s="34" t="str">
        <f t="shared" si="26"/>
        <v/>
      </c>
      <c r="Q108" s="34" t="str">
        <f t="shared" si="26"/>
        <v/>
      </c>
      <c r="R108" s="26"/>
      <c r="S108" s="33">
        <f t="shared" si="46"/>
        <v>0</v>
      </c>
      <c r="T108" s="27" t="str">
        <f>IF(D108="","",IF(D108="TOTAL",SUM($T$17:T107),IF($Y$3="YES",AX108,0)))</f>
        <v/>
      </c>
      <c r="U108" s="34" t="str">
        <f>IF(D108="","",IF(D108="TOTAL",SUM($U$17:U107),(ROUND(S108*AM108,0))))</f>
        <v/>
      </c>
      <c r="V108" s="26" t="str">
        <f>IF(D108="","",IF(D108=$U$6,$T$6,IF(D108="TOTAL",SUM($V$17:V107),V107)))</f>
        <v/>
      </c>
      <c r="W108" s="33" t="str">
        <f>IF(D108="","",IF(D108="TOTAL",SUM($W$17:W107),(SUM(AG109:AH109))))</f>
        <v/>
      </c>
      <c r="X108" s="33">
        <f t="shared" si="36"/>
        <v>0</v>
      </c>
      <c r="Y108" s="33">
        <f t="shared" si="37"/>
        <v>0</v>
      </c>
      <c r="AB108" s="35" t="str">
        <f t="shared" si="45"/>
        <v/>
      </c>
      <c r="AC108" s="35" t="str">
        <f t="shared" si="43"/>
        <v/>
      </c>
      <c r="AE108" s="7"/>
      <c r="AF108" s="7"/>
      <c r="AG108" s="7"/>
      <c r="AH108" s="7"/>
      <c r="AJ108" s="7" t="str">
        <f t="shared" si="38"/>
        <v/>
      </c>
      <c r="AK108" s="7"/>
      <c r="AL108" s="7" t="str">
        <f t="shared" si="39"/>
        <v/>
      </c>
      <c r="AM108" s="7" t="str">
        <f t="shared" si="40"/>
        <v/>
      </c>
      <c r="AN108" s="7" t="str">
        <f t="shared" si="27"/>
        <v/>
      </c>
      <c r="AO108" s="7" t="str">
        <f t="shared" si="28"/>
        <v/>
      </c>
      <c r="AP108" s="2">
        <v>41548</v>
      </c>
      <c r="AQ108" s="3" t="str">
        <f t="shared" si="25"/>
        <v>Oct-2013</v>
      </c>
      <c r="AR108" s="7">
        <v>90</v>
      </c>
      <c r="AS108" s="7"/>
      <c r="AU108" s="8">
        <f t="shared" si="29"/>
        <v>0.1</v>
      </c>
      <c r="AX108" s="7">
        <f t="shared" si="30"/>
        <v>0</v>
      </c>
    </row>
    <row r="109" spans="2:53" ht="21.75" customHeight="1" x14ac:dyDescent="0.25">
      <c r="B109" s="34" t="str">
        <f t="shared" si="44"/>
        <v/>
      </c>
      <c r="C109" s="28" t="str">
        <f t="shared" si="41"/>
        <v/>
      </c>
      <c r="D109" s="34" t="str">
        <f t="shared" si="42"/>
        <v/>
      </c>
      <c r="E109" s="34" t="str">
        <f t="shared" si="32"/>
        <v/>
      </c>
      <c r="F109" s="34" t="str">
        <f>IF(D109="","",IF(D109=$N$10,$O$7,IF(E109="JUL",MROUND(ROUND(1.03*F108,0),100),IF(D109="TOTAL",SUM($F$17:F108),F108))))</f>
        <v/>
      </c>
      <c r="G109" s="34" t="str">
        <f>IF(D109="","",IF(D109="TOTAL",SUM($G$17:G108),(ROUND(F109*AJ109/100,0))))</f>
        <v/>
      </c>
      <c r="H109" s="34" t="str">
        <f>IF(D109="","",IF(D109="TOTAL",SUM($H$17:H108),(ROUND(F109*$V$5,0))))</f>
        <v/>
      </c>
      <c r="I109" s="75">
        <f t="shared" si="33"/>
        <v>0</v>
      </c>
      <c r="J109" s="75"/>
      <c r="K109" s="34" t="str">
        <f>IF(D109="","",IF(D109=$O$10,$O$8,IF(E109="JUL",MROUND(ROUND(1.03*K108,0),100),IF(D109="TOTAL",SUM($K$17:K108),K108))))</f>
        <v/>
      </c>
      <c r="L109" s="34" t="str">
        <f>IF(D109="","",IF(D109="TOTAL",SUM($L$17:L108),(ROUND(K109*AJ109/100,0))))</f>
        <v/>
      </c>
      <c r="M109" s="34" t="str">
        <f>IF(D109="","",IF(D109="TOTAL",SUM($M$17:M108),(ROUND(K109*$V$5,0))))</f>
        <v/>
      </c>
      <c r="N109" s="33">
        <f t="shared" si="34"/>
        <v>0</v>
      </c>
      <c r="O109" s="34" t="str">
        <f t="shared" si="26"/>
        <v/>
      </c>
      <c r="P109" s="34" t="str">
        <f t="shared" si="26"/>
        <v/>
      </c>
      <c r="Q109" s="34" t="str">
        <f t="shared" si="26"/>
        <v/>
      </c>
      <c r="R109" s="26"/>
      <c r="S109" s="33">
        <f t="shared" si="46"/>
        <v>0</v>
      </c>
      <c r="T109" s="27" t="str">
        <f>IF(D109="","",IF(D109="TOTAL",SUM($T$17:T108),IF($Y$3="YES",AX109,0)))</f>
        <v/>
      </c>
      <c r="U109" s="34" t="str">
        <f>IF(D109="","",IF(D109="TOTAL",SUM($U$17:U108),(ROUND(S109*AM109,0))))</f>
        <v/>
      </c>
      <c r="V109" s="26" t="str">
        <f>IF(D109="","",IF(D109=$U$6,$T$6,IF(D109="TOTAL",SUM($V$17:V108),V108)))</f>
        <v/>
      </c>
      <c r="W109" s="33" t="str">
        <f>IF(D109="","",IF(D109="TOTAL",SUM($W$17:W108),(SUM(AG110:AH110))))</f>
        <v/>
      </c>
      <c r="X109" s="33">
        <f t="shared" si="36"/>
        <v>0</v>
      </c>
      <c r="Y109" s="33">
        <f t="shared" si="37"/>
        <v>0</v>
      </c>
      <c r="AB109" s="35" t="str">
        <f t="shared" si="45"/>
        <v/>
      </c>
      <c r="AC109" s="35" t="str">
        <f t="shared" si="43"/>
        <v/>
      </c>
      <c r="AE109" s="7"/>
      <c r="AF109" s="7"/>
      <c r="AG109" s="7"/>
      <c r="AH109" s="7"/>
      <c r="AJ109" s="7" t="str">
        <f t="shared" si="38"/>
        <v/>
      </c>
      <c r="AK109" s="7"/>
      <c r="AL109" s="7" t="str">
        <f t="shared" si="39"/>
        <v/>
      </c>
      <c r="AM109" s="7" t="str">
        <f t="shared" si="40"/>
        <v/>
      </c>
      <c r="AN109" s="7" t="str">
        <f t="shared" si="27"/>
        <v/>
      </c>
      <c r="AO109" s="7" t="str">
        <f t="shared" si="28"/>
        <v/>
      </c>
      <c r="AP109" s="2">
        <v>41579</v>
      </c>
      <c r="AQ109" s="3" t="str">
        <f t="shared" si="25"/>
        <v>Nov-2013</v>
      </c>
      <c r="AR109" s="7">
        <v>90</v>
      </c>
      <c r="AS109" s="7"/>
      <c r="AU109" s="8">
        <f t="shared" si="29"/>
        <v>0.1</v>
      </c>
      <c r="AX109" s="7">
        <f t="shared" si="30"/>
        <v>0</v>
      </c>
    </row>
    <row r="110" spans="2:53" ht="21.75" customHeight="1" x14ac:dyDescent="0.25">
      <c r="B110" s="34" t="str">
        <f t="shared" si="44"/>
        <v/>
      </c>
      <c r="C110" s="28" t="str">
        <f t="shared" si="41"/>
        <v/>
      </c>
      <c r="D110" s="34" t="str">
        <f t="shared" si="42"/>
        <v/>
      </c>
      <c r="E110" s="34" t="str">
        <f t="shared" si="32"/>
        <v/>
      </c>
      <c r="F110" s="34" t="str">
        <f>IF(D110="","",IF(D110=$N$10,$O$7,IF(E110="JUL",MROUND(ROUND(1.03*F109,0),100),IF(D110="TOTAL",SUM($F$17:F109),F109))))</f>
        <v/>
      </c>
      <c r="G110" s="34" t="str">
        <f>IF(D110="","",IF(D110="TOTAL",SUM($G$17:G109),(ROUND(F110*AJ110/100,0))))</f>
        <v/>
      </c>
      <c r="H110" s="34" t="str">
        <f>IF(D110="","",IF(D110="TOTAL",SUM($H$17:H109),(ROUND(F110*$V$5,0))))</f>
        <v/>
      </c>
      <c r="I110" s="75">
        <f t="shared" si="33"/>
        <v>0</v>
      </c>
      <c r="J110" s="75"/>
      <c r="K110" s="34" t="str">
        <f>IF(D110="","",IF(D110=$O$10,$O$8,IF(E110="JUL",MROUND(ROUND(1.03*K109,0),100),IF(D110="TOTAL",SUM($K$17:K109),K109))))</f>
        <v/>
      </c>
      <c r="L110" s="34" t="str">
        <f>IF(D110="","",IF(D110="TOTAL",SUM($L$17:L109),(ROUND(K110*AJ110/100,0))))</f>
        <v/>
      </c>
      <c r="M110" s="34" t="str">
        <f>IF(D110="","",IF(D110="TOTAL",SUM($M$17:M109),(ROUND(K110*$V$5,0))))</f>
        <v/>
      </c>
      <c r="N110" s="33">
        <f t="shared" si="34"/>
        <v>0</v>
      </c>
      <c r="O110" s="34" t="str">
        <f t="shared" si="26"/>
        <v/>
      </c>
      <c r="P110" s="34" t="str">
        <f t="shared" si="26"/>
        <v/>
      </c>
      <c r="Q110" s="34" t="str">
        <f t="shared" si="26"/>
        <v/>
      </c>
      <c r="R110" s="26"/>
      <c r="S110" s="33">
        <f t="shared" si="46"/>
        <v>0</v>
      </c>
      <c r="T110" s="27" t="str">
        <f>IF(D110="","",IF(D110="TOTAL",SUM($T$17:T109),IF($Y$3="YES",AX110,0)))</f>
        <v/>
      </c>
      <c r="U110" s="34" t="str">
        <f>IF(D110="","",IF(D110="TOTAL",SUM($U$17:U109),(ROUND(S110*AM110,0))))</f>
        <v/>
      </c>
      <c r="V110" s="26" t="str">
        <f>IF(D110="","",IF(D110=$U$6,$T$6,IF(D110="TOTAL",SUM($V$17:V109),V109)))</f>
        <v/>
      </c>
      <c r="W110" s="33" t="str">
        <f>IF(D110="","",IF(D110="TOTAL",SUM($W$17:W109),(SUM(AG111:AH111))))</f>
        <v/>
      </c>
      <c r="X110" s="33">
        <f t="shared" si="36"/>
        <v>0</v>
      </c>
      <c r="Y110" s="33">
        <f t="shared" si="37"/>
        <v>0</v>
      </c>
      <c r="AB110" s="35" t="str">
        <f t="shared" si="45"/>
        <v/>
      </c>
      <c r="AC110" s="35" t="str">
        <f t="shared" si="43"/>
        <v/>
      </c>
      <c r="AE110" s="7"/>
      <c r="AF110" s="7"/>
      <c r="AG110" s="7"/>
      <c r="AH110" s="7"/>
      <c r="AJ110" s="7" t="str">
        <f t="shared" si="38"/>
        <v/>
      </c>
      <c r="AK110" s="7"/>
      <c r="AL110" s="7" t="str">
        <f t="shared" si="39"/>
        <v/>
      </c>
      <c r="AM110" s="7" t="str">
        <f t="shared" si="40"/>
        <v/>
      </c>
      <c r="AN110" s="7" t="str">
        <f t="shared" si="27"/>
        <v/>
      </c>
      <c r="AO110" s="7" t="str">
        <f t="shared" si="28"/>
        <v/>
      </c>
      <c r="AP110" s="2">
        <v>41609</v>
      </c>
      <c r="AQ110" s="3" t="str">
        <f t="shared" si="25"/>
        <v>Dec-2013</v>
      </c>
      <c r="AR110" s="7">
        <v>90</v>
      </c>
      <c r="AS110" s="7"/>
      <c r="AU110" s="8">
        <f t="shared" si="29"/>
        <v>0.1</v>
      </c>
      <c r="AX110" s="7">
        <f t="shared" si="30"/>
        <v>0</v>
      </c>
    </row>
    <row r="111" spans="2:53" s="7" customFormat="1" ht="21.75" customHeight="1" x14ac:dyDescent="0.25">
      <c r="B111" s="34" t="str">
        <f t="shared" si="44"/>
        <v/>
      </c>
      <c r="C111" s="28" t="str">
        <f t="shared" si="41"/>
        <v/>
      </c>
      <c r="D111" s="34" t="str">
        <f t="shared" si="42"/>
        <v/>
      </c>
      <c r="E111" s="34" t="str">
        <f t="shared" si="32"/>
        <v/>
      </c>
      <c r="F111" s="34" t="str">
        <f>IF(D111="","",IF(D111=$N$10,$O$7,IF(E111="JUL",MROUND(ROUND(1.03*F110,0),100),IF(D111="TOTAL",SUM($F$17:F110),F110))))</f>
        <v/>
      </c>
      <c r="G111" s="34" t="str">
        <f>IF(D111="","",IF(D111="TOTAL",SUM($G$17:G110),(ROUND(F111*AJ111/100,0))))</f>
        <v/>
      </c>
      <c r="H111" s="34" t="str">
        <f>IF(D111="","",IF(D111="TOTAL",SUM($H$17:H110),(ROUND(F111*$V$5,0))))</f>
        <v/>
      </c>
      <c r="I111" s="75">
        <f t="shared" si="33"/>
        <v>0</v>
      </c>
      <c r="J111" s="75"/>
      <c r="K111" s="34" t="str">
        <f>IF(D111="","",IF(D111=$O$10,$O$8,IF(E111="JUL",MROUND(ROUND(1.03*K110,0),100),IF(D111="TOTAL",SUM($K$17:K110),K110))))</f>
        <v/>
      </c>
      <c r="L111" s="34" t="str">
        <f>IF(D111="","",IF(D111="TOTAL",SUM($L$17:L110),(ROUND(K111*AJ111/100,0))))</f>
        <v/>
      </c>
      <c r="M111" s="34" t="str">
        <f>IF(D111="","",IF(D111="TOTAL",SUM($M$17:M110),(ROUND(K111*$V$5,0))))</f>
        <v/>
      </c>
      <c r="N111" s="33">
        <f t="shared" si="34"/>
        <v>0</v>
      </c>
      <c r="O111" s="34" t="str">
        <f t="shared" si="26"/>
        <v/>
      </c>
      <c r="P111" s="34" t="str">
        <f t="shared" si="26"/>
        <v/>
      </c>
      <c r="Q111" s="34" t="str">
        <f t="shared" si="26"/>
        <v/>
      </c>
      <c r="R111" s="26"/>
      <c r="S111" s="33">
        <f t="shared" si="46"/>
        <v>0</v>
      </c>
      <c r="T111" s="27" t="str">
        <f>IF(D111="","",IF(D111="TOTAL",SUM($T$17:T110),IF($Y$3="YES",AX111,0)))</f>
        <v/>
      </c>
      <c r="U111" s="34" t="str">
        <f>IF(D111="","",IF(D111="TOTAL",SUM($U$17:U110),(ROUND(S111*AM111,0))))</f>
        <v/>
      </c>
      <c r="V111" s="26" t="str">
        <f>IF(D111="","",IF(D111=$U$6,$T$6,IF(D111="TOTAL",SUM($V$17:V110),V110)))</f>
        <v/>
      </c>
      <c r="W111" s="33" t="str">
        <f>IF(D111="","",IF(D111="TOTAL",SUM($W$17:W110),(SUM(AG112:AH112))))</f>
        <v/>
      </c>
      <c r="X111" s="33">
        <f t="shared" si="36"/>
        <v>0</v>
      </c>
      <c r="Y111" s="33">
        <f t="shared" si="37"/>
        <v>0</v>
      </c>
      <c r="AB111" s="35" t="str">
        <f t="shared" si="45"/>
        <v/>
      </c>
      <c r="AC111" s="35" t="str">
        <f t="shared" si="43"/>
        <v/>
      </c>
      <c r="AJ111" s="7" t="str">
        <f t="shared" si="38"/>
        <v/>
      </c>
      <c r="AL111" s="7" t="str">
        <f t="shared" si="39"/>
        <v/>
      </c>
      <c r="AM111" s="7" t="str">
        <f t="shared" si="40"/>
        <v/>
      </c>
      <c r="AN111" s="7" t="str">
        <f t="shared" si="27"/>
        <v/>
      </c>
      <c r="AO111" s="7" t="str">
        <f t="shared" si="28"/>
        <v/>
      </c>
      <c r="AP111" s="2">
        <v>41640</v>
      </c>
      <c r="AQ111" s="3" t="str">
        <f t="shared" si="25"/>
        <v>Jan-2014</v>
      </c>
      <c r="AR111" s="7">
        <v>100</v>
      </c>
      <c r="AT111" s="7">
        <v>10</v>
      </c>
      <c r="AU111" s="8">
        <f t="shared" si="29"/>
        <v>0.1</v>
      </c>
      <c r="AX111" s="7">
        <f t="shared" si="30"/>
        <v>0</v>
      </c>
    </row>
    <row r="112" spans="2:53" ht="21.75" customHeight="1" x14ac:dyDescent="0.25">
      <c r="B112" s="34" t="str">
        <f t="shared" si="44"/>
        <v/>
      </c>
      <c r="C112" s="28" t="str">
        <f t="shared" si="41"/>
        <v/>
      </c>
      <c r="D112" s="34" t="str">
        <f t="shared" si="42"/>
        <v/>
      </c>
      <c r="E112" s="34" t="str">
        <f t="shared" si="32"/>
        <v/>
      </c>
      <c r="F112" s="34" t="str">
        <f>IF(D112="","",IF(D112=$N$10,$O$7,IF(E112="JUL",MROUND(ROUND(1.03*F111,0),100),IF(D112="TOTAL",SUM($F$17:F111),F111))))</f>
        <v/>
      </c>
      <c r="G112" s="34" t="str">
        <f>IF(D112="","",IF(D112="TOTAL",SUM($G$17:G111),(ROUND(F112*AJ112/100,0))))</f>
        <v/>
      </c>
      <c r="H112" s="34" t="str">
        <f>IF(D112="","",IF(D112="TOTAL",SUM($H$17:H111),(ROUND(F112*$V$5,0))))</f>
        <v/>
      </c>
      <c r="I112" s="75">
        <f t="shared" si="33"/>
        <v>0</v>
      </c>
      <c r="J112" s="75"/>
      <c r="K112" s="34" t="str">
        <f>IF(D112="","",IF(D112=$O$10,$O$8,IF(E112="JUL",MROUND(ROUND(1.03*K111,0),100),IF(D112="TOTAL",SUM($K$17:K111),K111))))</f>
        <v/>
      </c>
      <c r="L112" s="34" t="str">
        <f>IF(D112="","",IF(D112="TOTAL",SUM($L$17:L111),(ROUND(K112*AJ112/100,0))))</f>
        <v/>
      </c>
      <c r="M112" s="34" t="str">
        <f>IF(D112="","",IF(D112="TOTAL",SUM($M$17:M111),(ROUND(K112*$V$5,0))))</f>
        <v/>
      </c>
      <c r="N112" s="33">
        <f t="shared" si="34"/>
        <v>0</v>
      </c>
      <c r="O112" s="34" t="str">
        <f t="shared" si="26"/>
        <v/>
      </c>
      <c r="P112" s="34" t="str">
        <f t="shared" si="26"/>
        <v/>
      </c>
      <c r="Q112" s="34" t="str">
        <f t="shared" si="26"/>
        <v/>
      </c>
      <c r="R112" s="26"/>
      <c r="S112" s="33">
        <f t="shared" si="46"/>
        <v>0</v>
      </c>
      <c r="T112" s="27" t="str">
        <f>IF(D112="","",IF(D112="TOTAL",SUM($T$17:T111),IF($Y$3="YES",AX112,0)))</f>
        <v/>
      </c>
      <c r="U112" s="34" t="str">
        <f>IF(D112="","",IF(D112="TOTAL",SUM($U$17:U111),(ROUND(S112*AM112,0))))</f>
        <v/>
      </c>
      <c r="V112" s="26" t="str">
        <f>IF(D112="","",IF(D112=$U$6,$T$6,IF(D112="TOTAL",SUM($V$17:V111),V111)))</f>
        <v/>
      </c>
      <c r="W112" s="33" t="str">
        <f>IF(D112="","",IF(D112="TOTAL",SUM($W$17:W111),(SUM(AG113:AH113))))</f>
        <v/>
      </c>
      <c r="X112" s="33">
        <f t="shared" si="36"/>
        <v>0</v>
      </c>
      <c r="Y112" s="33">
        <f t="shared" si="37"/>
        <v>0</v>
      </c>
      <c r="AB112" s="35" t="str">
        <f t="shared" si="45"/>
        <v/>
      </c>
      <c r="AC112" s="35" t="str">
        <f t="shared" si="43"/>
        <v/>
      </c>
      <c r="AE112" s="7" t="str">
        <f>IFERROR(VLOOKUP(D112,$AQ$15:$BB$111,8,0),"")</f>
        <v/>
      </c>
      <c r="AF112" s="7" t="str">
        <f>IFERROR(VLOOKUP(D112,$AQ$15:$BB$111,9,0),"")</f>
        <v/>
      </c>
      <c r="AG112" s="7" t="str">
        <f t="shared" ref="AG112" si="47">IFERROR(ROUND(O112/31*AN112,0),"")</f>
        <v/>
      </c>
      <c r="AH112" s="7" t="str">
        <f t="shared" ref="AH112" si="48">IFERROR(ROUND(S112/31*AO112,0),"")</f>
        <v/>
      </c>
      <c r="AJ112" s="7" t="str">
        <f t="shared" si="38"/>
        <v/>
      </c>
      <c r="AK112" s="7"/>
      <c r="AL112" s="7" t="str">
        <f t="shared" si="39"/>
        <v/>
      </c>
      <c r="AM112" s="7" t="str">
        <f t="shared" si="40"/>
        <v/>
      </c>
      <c r="AN112" s="7" t="str">
        <f t="shared" si="27"/>
        <v/>
      </c>
      <c r="AO112" s="7" t="str">
        <f t="shared" si="28"/>
        <v/>
      </c>
      <c r="AP112" s="2">
        <v>41671</v>
      </c>
      <c r="AQ112" s="3" t="str">
        <f t="shared" si="25"/>
        <v>Feb-2014</v>
      </c>
      <c r="AR112" s="7">
        <v>100</v>
      </c>
      <c r="AS112" s="7"/>
      <c r="AT112" s="7">
        <v>10</v>
      </c>
      <c r="AU112" s="8">
        <f t="shared" si="29"/>
        <v>0.1</v>
      </c>
      <c r="AX112" s="7">
        <f t="shared" si="30"/>
        <v>0</v>
      </c>
    </row>
    <row r="113" spans="2:50" ht="21.75" customHeight="1" x14ac:dyDescent="0.25">
      <c r="B113" s="34" t="str">
        <f>IF(B112&gt;=$I$9,"",(B112+1))</f>
        <v/>
      </c>
      <c r="C113" s="28" t="str">
        <f>IFERROR(IF(AB113="","",IF(DATE(YEAR(AB113),MONTH(AB113),DAY(AB113))=DATE(YEAR($N$9),MONTH($N$9)+1,DAY($N$9)),"TOTAL",IF(AB113&gt;$N$9,"",AB113))),"")</f>
        <v/>
      </c>
      <c r="D113" s="34" t="str">
        <f>TEXT(C113,"mmm-yyyy")</f>
        <v/>
      </c>
      <c r="E113" s="34" t="str">
        <f t="shared" si="32"/>
        <v/>
      </c>
      <c r="F113" s="34" t="str">
        <f>IF(D113="","",IF(D113=$N$10,$O$7,IF(E113="JUL",MROUND(ROUND(1.03*F112,0),100),IF(D113="TOTAL",SUM($F$17:F112),F112))))</f>
        <v/>
      </c>
      <c r="G113" s="34" t="str">
        <f>IF(D113="","",IF(D113="TOTAL",SUM($G$17:G112),(ROUND(F113*AJ113/100,0))))</f>
        <v/>
      </c>
      <c r="H113" s="34" t="str">
        <f>IF(D113="","",IF(D113="TOTAL",SUM($H$17:H112),(ROUND(F113*$V$5,0))))</f>
        <v/>
      </c>
      <c r="I113" s="75">
        <f>SUM(F113:H113)</f>
        <v>0</v>
      </c>
      <c r="J113" s="75"/>
      <c r="K113" s="34" t="str">
        <f>IF(D113="","",IF(D113=$O$10,$O$8,IF(E113="JUL",MROUND(ROUND(1.03*K112,0),100),IF(D113="TOTAL",SUM($K$17:K112),K112))))</f>
        <v/>
      </c>
      <c r="L113" s="34" t="str">
        <f>IF(D113="","",IF(D113="TOTAL",SUM($L$17:L112),(ROUND(K113*AJ113/100,0))))</f>
        <v/>
      </c>
      <c r="M113" s="34" t="str">
        <f>IF(D113="","",IF(D113="TOTAL",SUM($M$17:M112),(ROUND(K113*$V$5,0))))</f>
        <v/>
      </c>
      <c r="N113" s="33">
        <f>IFERROR(SUM(K113:M113),"")</f>
        <v>0</v>
      </c>
      <c r="O113" s="34" t="str">
        <f>IFERROR(MIN(F113-K113),"")</f>
        <v/>
      </c>
      <c r="P113" s="34" t="str">
        <f>IFERROR(MIN(G113-L113),"")</f>
        <v/>
      </c>
      <c r="Q113" s="34" t="str">
        <f>IFERROR(MIN(H113-M113),"")</f>
        <v/>
      </c>
      <c r="R113" s="26"/>
      <c r="S113" s="33">
        <f>IFERROR(SUM(O113:R113),"")</f>
        <v>0</v>
      </c>
      <c r="T113" s="27" t="str">
        <f>IF(D113="","",IF(D113="TOTAL",SUM($T$17:T112),IF($Y$3="YES",AX113,0)))</f>
        <v/>
      </c>
      <c r="U113" s="34" t="str">
        <f>IF(D113="","",IF(D113="TOTAL",SUM($U$17:U112),(ROUND(S113*AM113,0))))</f>
        <v/>
      </c>
      <c r="V113" s="26" t="str">
        <f>IF(D113="","",IF(D113=$U$6,$T$6,IF(D113="TOTAL",SUM($V$17:V112),V112)))</f>
        <v/>
      </c>
      <c r="W113" s="33" t="str">
        <f>IF(D113="","",IF(D113="TOTAL",SUM($W$17:W112),(SUM(AG114:AH114))))</f>
        <v/>
      </c>
      <c r="X113" s="33">
        <f>IFERROR(SUM(T113:W113),"")</f>
        <v>0</v>
      </c>
      <c r="Y113" s="33">
        <f>S113-X113</f>
        <v>0</v>
      </c>
      <c r="AB113" s="35" t="str">
        <f t="shared" si="45"/>
        <v/>
      </c>
      <c r="AC113" s="35" t="str">
        <f t="shared" si="43"/>
        <v/>
      </c>
      <c r="AJ113" s="7" t="str">
        <f t="shared" si="38"/>
        <v/>
      </c>
      <c r="AL113" s="7" t="str">
        <f t="shared" si="39"/>
        <v/>
      </c>
      <c r="AM113" s="7" t="str">
        <f t="shared" si="40"/>
        <v/>
      </c>
      <c r="AP113" s="2">
        <v>41699</v>
      </c>
      <c r="AQ113" s="3" t="str">
        <f t="shared" si="25"/>
        <v>Mar-2014</v>
      </c>
      <c r="AR113" s="7">
        <v>100</v>
      </c>
      <c r="AS113" s="7"/>
      <c r="AU113" s="8">
        <f t="shared" si="29"/>
        <v>0.1</v>
      </c>
      <c r="AX113" s="7">
        <f t="shared" si="30"/>
        <v>0</v>
      </c>
    </row>
    <row r="114" spans="2:50" ht="21.75" customHeight="1" x14ac:dyDescent="0.25">
      <c r="B114" s="34" t="str">
        <f>IF(B113&gt;=$I$9,"",(B113+1))</f>
        <v/>
      </c>
      <c r="C114" s="28" t="str">
        <f t="shared" ref="C114:C149" si="49">IFERROR(IF(AB114="","",IF(DATE(YEAR(AB114),MONTH(AB114),DAY(AB114))=DATE(YEAR($N$9),MONTH($N$9)+1,DAY($N$9)),"TOTAL",IF(AB114&gt;$N$9,"",AB114))),"")</f>
        <v/>
      </c>
      <c r="D114" s="34" t="str">
        <f>TEXT(C114,"mmm-yyyy")</f>
        <v/>
      </c>
      <c r="E114" s="34" t="str">
        <f t="shared" si="32"/>
        <v/>
      </c>
      <c r="F114" s="34" t="str">
        <f>IF(D114="","",IF(D114=$N$10,$O$7,IF(E114="JUL",MROUND(ROUND(1.03*F113,0),100),IF(D114="TOTAL",SUM($F$17:F113),F113))))</f>
        <v/>
      </c>
      <c r="G114" s="34" t="str">
        <f>IF(D114="","",IF(D114="TOTAL",SUM($G$17:G113),(ROUND(F114*AJ114/100,0))))</f>
        <v/>
      </c>
      <c r="H114" s="34" t="str">
        <f>IF(D114="","",IF(D114="TOTAL",SUM($H$17:H113),(ROUND(F114*$V$5,0))))</f>
        <v/>
      </c>
      <c r="I114" s="75">
        <f t="shared" ref="I114:I149" si="50">SUM(F114:H114)</f>
        <v>0</v>
      </c>
      <c r="J114" s="75"/>
      <c r="K114" s="34" t="str">
        <f>IF(D114="","",IF(D114=$O$10,$O$8,IF(E114="JUL",MROUND(ROUND(1.03*K113,0),100),IF(D114="TOTAL",SUM($K$17:K113),K113))))</f>
        <v/>
      </c>
      <c r="L114" s="34" t="str">
        <f>IF(D114="","",IF(D114="TOTAL",SUM($L$17:L113),(ROUND(K114*AJ114/100,0))))</f>
        <v/>
      </c>
      <c r="M114" s="34" t="str">
        <f>IF(D114="","",IF(D114="TOTAL",SUM($M$17:M113),(ROUND(K114*$V$5,0))))</f>
        <v/>
      </c>
      <c r="N114" s="33">
        <f t="shared" ref="N114:N149" si="51">IFERROR(SUM(K114:M114),"")</f>
        <v>0</v>
      </c>
      <c r="O114" s="34" t="str">
        <f t="shared" ref="O114:O149" si="52">IFERROR(MIN(F114-K114),"")</f>
        <v/>
      </c>
      <c r="P114" s="34" t="str">
        <f t="shared" ref="P114:P149" si="53">IFERROR(MIN(G114-L114),"")</f>
        <v/>
      </c>
      <c r="Q114" s="34" t="str">
        <f t="shared" ref="Q114:Q149" si="54">IFERROR(MIN(H114-M114),"")</f>
        <v/>
      </c>
      <c r="R114" s="26"/>
      <c r="S114" s="33">
        <f t="shared" ref="S114:S149" si="55">IFERROR(SUM(O114:R114),"")</f>
        <v>0</v>
      </c>
      <c r="T114" s="27" t="str">
        <f>IF(D114="","",IF(D114="TOTAL",SUM($T$17:T113),IF($Y$3="YES",AX114,0)))</f>
        <v/>
      </c>
      <c r="U114" s="34" t="str">
        <f>IF(D114="","",IF(D114="TOTAL",SUM($U$17:U113),(ROUND(S114*AM114,0))))</f>
        <v/>
      </c>
      <c r="V114" s="26" t="str">
        <f>IF(D114="","",IF(D114=$U$6,$T$6,IF(D114="TOTAL",SUM($V$17:V113),V113)))</f>
        <v/>
      </c>
      <c r="W114" s="33" t="str">
        <f>IF(D114="","",IF(D114="TOTAL",SUM($W$17:W113),(SUM(AG115:AH115))))</f>
        <v/>
      </c>
      <c r="X114" s="33">
        <f t="shared" ref="X114:X149" si="56">IFERROR(SUM(T114:W114),"")</f>
        <v>0</v>
      </c>
      <c r="Y114" s="33">
        <f t="shared" ref="Y114:Y149" si="57">S114-X114</f>
        <v>0</v>
      </c>
      <c r="AB114" s="35" t="str">
        <f t="shared" ref="AB114:AB142" si="58">IFERROR(DATE(YEAR(C113),MONTH(C113)+1,DAY(C113)),"")</f>
        <v/>
      </c>
      <c r="AC114" s="35" t="str">
        <f t="shared" ref="AC114:AC142" si="59">IFERROR(IF(AB114="","",IF(DATE(YEAR(AB114),MONTH(AB114),DAY(AB114))=DATE(YEAR($N$9),MONTH($N$9)+1,DAY($N$9)),"TOTAL",IF(AB114&gt;$N$9,"",AB114))),"")</f>
        <v/>
      </c>
      <c r="AJ114" s="7" t="str">
        <f t="shared" si="38"/>
        <v/>
      </c>
      <c r="AL114" s="7" t="str">
        <f t="shared" si="39"/>
        <v/>
      </c>
      <c r="AM114" s="7" t="str">
        <f t="shared" si="40"/>
        <v/>
      </c>
      <c r="AP114" s="2">
        <v>41730</v>
      </c>
      <c r="AQ114" s="3" t="str">
        <f t="shared" si="25"/>
        <v>Apr-2014</v>
      </c>
      <c r="AR114" s="7">
        <v>100</v>
      </c>
      <c r="AS114" s="7"/>
      <c r="AU114" s="8">
        <f t="shared" si="29"/>
        <v>0.1</v>
      </c>
      <c r="AX114" s="7">
        <f t="shared" si="30"/>
        <v>0</v>
      </c>
    </row>
    <row r="115" spans="2:50" ht="21.75" customHeight="1" x14ac:dyDescent="0.25">
      <c r="B115" s="34" t="str">
        <f t="shared" ref="B115:B149" si="60">IF(B114&gt;=$I$9,"",(B114+1))</f>
        <v/>
      </c>
      <c r="C115" s="28" t="str">
        <f t="shared" si="49"/>
        <v/>
      </c>
      <c r="D115" s="34" t="str">
        <f t="shared" ref="D115:D149" si="61">TEXT(C115,"mmm-yyyy")</f>
        <v/>
      </c>
      <c r="E115" s="34" t="str">
        <f t="shared" si="32"/>
        <v/>
      </c>
      <c r="F115" s="34" t="str">
        <f>IF(D115="","",IF(D115=$N$10,$O$7,IF(E115="JUL",MROUND(ROUND(1.03*F114,0),100),IF(D115="TOTAL",SUM($F$17:F114),F114))))</f>
        <v/>
      </c>
      <c r="G115" s="34" t="str">
        <f>IF(D115="","",IF(D115="TOTAL",SUM($G$17:G114),(ROUND(F115*AJ115/100,0))))</f>
        <v/>
      </c>
      <c r="H115" s="34" t="str">
        <f>IF(D115="","",IF(D115="TOTAL",SUM($H$17:H114),(ROUND(F115*$V$5,0))))</f>
        <v/>
      </c>
      <c r="I115" s="75">
        <f t="shared" si="50"/>
        <v>0</v>
      </c>
      <c r="J115" s="75"/>
      <c r="K115" s="34" t="str">
        <f>IF(D115="","",IF(D115=$O$10,$O$8,IF(E115="JUL",MROUND(ROUND(1.03*K114,0),100),IF(D115="TOTAL",SUM($K$17:K114),K114))))</f>
        <v/>
      </c>
      <c r="L115" s="34" t="str">
        <f>IF(D115="","",IF(D115="TOTAL",SUM($L$17:L114),(ROUND(K115*AJ115/100,0))))</f>
        <v/>
      </c>
      <c r="M115" s="34" t="str">
        <f>IF(D115="","",IF(D115="TOTAL",SUM($M$17:M114),(ROUND(K115*$V$5,0))))</f>
        <v/>
      </c>
      <c r="N115" s="33">
        <f t="shared" si="51"/>
        <v>0</v>
      </c>
      <c r="O115" s="34" t="str">
        <f t="shared" si="52"/>
        <v/>
      </c>
      <c r="P115" s="34" t="str">
        <f t="shared" si="53"/>
        <v/>
      </c>
      <c r="Q115" s="34" t="str">
        <f t="shared" si="54"/>
        <v/>
      </c>
      <c r="R115" s="26"/>
      <c r="S115" s="33">
        <f t="shared" si="55"/>
        <v>0</v>
      </c>
      <c r="T115" s="27" t="str">
        <f>IF(D115="","",IF(D115="TOTAL",SUM($T$17:T114),IF($Y$3="YES",AX115,0)))</f>
        <v/>
      </c>
      <c r="U115" s="34" t="str">
        <f>IF(D115="","",IF(D115="TOTAL",SUM($U$17:U114),(ROUND(S115*AM115,0))))</f>
        <v/>
      </c>
      <c r="V115" s="26" t="str">
        <f>IF(D115="","",IF(D115=$U$6,$T$6,IF(D115="TOTAL",SUM($V$17:V114),V114)))</f>
        <v/>
      </c>
      <c r="W115" s="33" t="str">
        <f>IF(D115="","",IF(D115="TOTAL",SUM($W$17:W114),(SUM(AG116:AH116))))</f>
        <v/>
      </c>
      <c r="X115" s="33">
        <f t="shared" si="56"/>
        <v>0</v>
      </c>
      <c r="Y115" s="33">
        <f t="shared" si="57"/>
        <v>0</v>
      </c>
      <c r="AB115" s="35" t="str">
        <f t="shared" si="58"/>
        <v/>
      </c>
      <c r="AC115" s="35" t="str">
        <f t="shared" si="59"/>
        <v/>
      </c>
      <c r="AJ115" s="7" t="str">
        <f t="shared" si="38"/>
        <v/>
      </c>
      <c r="AL115" s="7" t="str">
        <f t="shared" si="39"/>
        <v/>
      </c>
      <c r="AM115" s="7" t="str">
        <f t="shared" si="40"/>
        <v/>
      </c>
      <c r="AP115" s="2">
        <v>41760</v>
      </c>
      <c r="AQ115" s="3" t="str">
        <f t="shared" si="25"/>
        <v>May-2014</v>
      </c>
      <c r="AR115" s="7">
        <v>100</v>
      </c>
      <c r="AS115" s="7"/>
      <c r="AU115" s="8">
        <f t="shared" si="29"/>
        <v>0.1</v>
      </c>
      <c r="AX115" s="7">
        <f t="shared" si="30"/>
        <v>0</v>
      </c>
    </row>
    <row r="116" spans="2:50" ht="21.75" customHeight="1" x14ac:dyDescent="0.25">
      <c r="B116" s="34" t="str">
        <f t="shared" si="60"/>
        <v/>
      </c>
      <c r="C116" s="28" t="str">
        <f t="shared" si="49"/>
        <v/>
      </c>
      <c r="D116" s="34" t="str">
        <f t="shared" si="61"/>
        <v/>
      </c>
      <c r="E116" s="34" t="str">
        <f t="shared" si="32"/>
        <v/>
      </c>
      <c r="F116" s="34" t="str">
        <f>IF(D116="","",IF(D116=$N$10,$O$7,IF(E116="JUL",MROUND(ROUND(1.03*F115,0),100),IF(D116="TOTAL",SUM($F$17:F115),F115))))</f>
        <v/>
      </c>
      <c r="G116" s="34" t="str">
        <f>IF(D116="","",IF(D116="TOTAL",SUM($G$17:G115),(ROUND(F116*AJ116/100,0))))</f>
        <v/>
      </c>
      <c r="H116" s="34" t="str">
        <f>IF(D116="","",IF(D116="TOTAL",SUM($H$17:H115),(ROUND(F116*$V$5,0))))</f>
        <v/>
      </c>
      <c r="I116" s="75">
        <f t="shared" si="50"/>
        <v>0</v>
      </c>
      <c r="J116" s="75"/>
      <c r="K116" s="34" t="str">
        <f>IF(D116="","",IF(D116=$O$10,$O$8,IF(E116="JUL",MROUND(ROUND(1.03*K115,0),100),IF(D116="TOTAL",SUM($K$17:K115),K115))))</f>
        <v/>
      </c>
      <c r="L116" s="34" t="str">
        <f>IF(D116="","",IF(D116="TOTAL",SUM($L$17:L115),(ROUND(K116*AJ116/100,0))))</f>
        <v/>
      </c>
      <c r="M116" s="34" t="str">
        <f>IF(D116="","",IF(D116="TOTAL",SUM($M$17:M115),(ROUND(K116*$V$5,0))))</f>
        <v/>
      </c>
      <c r="N116" s="33">
        <f t="shared" si="51"/>
        <v>0</v>
      </c>
      <c r="O116" s="34" t="str">
        <f t="shared" si="52"/>
        <v/>
      </c>
      <c r="P116" s="34" t="str">
        <f t="shared" si="53"/>
        <v/>
      </c>
      <c r="Q116" s="34" t="str">
        <f t="shared" si="54"/>
        <v/>
      </c>
      <c r="R116" s="26"/>
      <c r="S116" s="33">
        <f t="shared" si="55"/>
        <v>0</v>
      </c>
      <c r="T116" s="27" t="str">
        <f>IF(D116="","",IF(D116="TOTAL",SUM($T$17:T115),IF($Y$3="YES",AX116,0)))</f>
        <v/>
      </c>
      <c r="U116" s="34" t="str">
        <f>IF(D116="","",IF(D116="TOTAL",SUM($U$17:U115),(ROUND(S116*AM116,0))))</f>
        <v/>
      </c>
      <c r="V116" s="26" t="str">
        <f>IF(D116="","",IF(D116=$U$6,$T$6,IF(D116="TOTAL",SUM($V$17:V115),V115)))</f>
        <v/>
      </c>
      <c r="W116" s="33" t="str">
        <f>IF(D116="","",IF(D116="TOTAL",SUM($W$17:W115),(SUM(AG117:AH117))))</f>
        <v/>
      </c>
      <c r="X116" s="33">
        <f t="shared" si="56"/>
        <v>0</v>
      </c>
      <c r="Y116" s="33">
        <f t="shared" si="57"/>
        <v>0</v>
      </c>
      <c r="AB116" s="35" t="str">
        <f t="shared" si="58"/>
        <v/>
      </c>
      <c r="AC116" s="35" t="str">
        <f t="shared" si="59"/>
        <v/>
      </c>
      <c r="AJ116" s="7" t="str">
        <f t="shared" si="38"/>
        <v/>
      </c>
      <c r="AL116" s="7" t="str">
        <f t="shared" si="39"/>
        <v/>
      </c>
      <c r="AM116" s="7" t="str">
        <f t="shared" si="40"/>
        <v/>
      </c>
      <c r="AP116" s="2">
        <v>41791</v>
      </c>
      <c r="AQ116" s="3" t="str">
        <f t="shared" si="25"/>
        <v>Jun-2014</v>
      </c>
      <c r="AR116" s="7">
        <v>100</v>
      </c>
      <c r="AS116" s="7"/>
      <c r="AU116" s="8">
        <f t="shared" si="29"/>
        <v>0.1</v>
      </c>
      <c r="AX116" s="7">
        <f t="shared" si="30"/>
        <v>0</v>
      </c>
    </row>
    <row r="117" spans="2:50" ht="21.75" customHeight="1" x14ac:dyDescent="0.25">
      <c r="B117" s="34" t="str">
        <f t="shared" si="60"/>
        <v/>
      </c>
      <c r="C117" s="28" t="str">
        <f t="shared" si="49"/>
        <v/>
      </c>
      <c r="D117" s="34" t="str">
        <f t="shared" si="61"/>
        <v/>
      </c>
      <c r="E117" s="34" t="str">
        <f t="shared" si="32"/>
        <v/>
      </c>
      <c r="F117" s="34" t="str">
        <f>IF(D117="","",IF(D117=$N$10,$O$7,IF(E117="JUL",MROUND(ROUND(1.03*F116,0),100),IF(D117="TOTAL",SUM($F$17:F116),F116))))</f>
        <v/>
      </c>
      <c r="G117" s="34" t="str">
        <f>IF(D117="","",IF(D117="TOTAL",SUM($G$17:G116),(ROUND(F117*AJ117/100,0))))</f>
        <v/>
      </c>
      <c r="H117" s="34" t="str">
        <f>IF(D117="","",IF(D117="TOTAL",SUM($H$17:H116),(ROUND(F117*$V$5,0))))</f>
        <v/>
      </c>
      <c r="I117" s="75">
        <f t="shared" si="50"/>
        <v>0</v>
      </c>
      <c r="J117" s="75"/>
      <c r="K117" s="34" t="str">
        <f>IF(D117="","",IF(D117=$O$10,$O$8,IF(E117="JUL",MROUND(ROUND(1.03*K116,0),100),IF(D117="TOTAL",SUM($K$17:K116),K116))))</f>
        <v/>
      </c>
      <c r="L117" s="34" t="str">
        <f>IF(D117="","",IF(D117="TOTAL",SUM($L$17:L116),(ROUND(K117*AJ117/100,0))))</f>
        <v/>
      </c>
      <c r="M117" s="34" t="str">
        <f>IF(D117="","",IF(D117="TOTAL",SUM($M$17:M116),(ROUND(K117*$V$5,0))))</f>
        <v/>
      </c>
      <c r="N117" s="33">
        <f t="shared" si="51"/>
        <v>0</v>
      </c>
      <c r="O117" s="34" t="str">
        <f t="shared" si="52"/>
        <v/>
      </c>
      <c r="P117" s="34" t="str">
        <f t="shared" si="53"/>
        <v/>
      </c>
      <c r="Q117" s="34" t="str">
        <f t="shared" si="54"/>
        <v/>
      </c>
      <c r="R117" s="26"/>
      <c r="S117" s="33">
        <f t="shared" si="55"/>
        <v>0</v>
      </c>
      <c r="T117" s="27" t="str">
        <f>IF(D117="","",IF(D117="TOTAL",SUM($T$17:T116),IF($Y$3="YES",AX117,0)))</f>
        <v/>
      </c>
      <c r="U117" s="34" t="str">
        <f>IF(D117="","",IF(D117="TOTAL",SUM($U$17:U116),(ROUND(S117*AM117,0))))</f>
        <v/>
      </c>
      <c r="V117" s="26" t="str">
        <f>IF(D117="","",IF(D117=$U$6,$T$6,IF(D117="TOTAL",SUM($V$17:V116),V116)))</f>
        <v/>
      </c>
      <c r="W117" s="33" t="str">
        <f>IF(D117="","",IF(D117="TOTAL",SUM($W$17:W116),(SUM(AG118:AH118))))</f>
        <v/>
      </c>
      <c r="X117" s="33">
        <f t="shared" si="56"/>
        <v>0</v>
      </c>
      <c r="Y117" s="33">
        <f t="shared" si="57"/>
        <v>0</v>
      </c>
      <c r="AB117" s="35" t="str">
        <f t="shared" si="58"/>
        <v/>
      </c>
      <c r="AC117" s="35" t="str">
        <f t="shared" si="59"/>
        <v/>
      </c>
      <c r="AJ117" s="7" t="str">
        <f t="shared" si="38"/>
        <v/>
      </c>
      <c r="AL117" s="7" t="str">
        <f t="shared" si="39"/>
        <v/>
      </c>
      <c r="AM117" s="7" t="str">
        <f t="shared" si="40"/>
        <v/>
      </c>
      <c r="AP117" s="2">
        <v>41821</v>
      </c>
      <c r="AQ117" s="3" t="str">
        <f t="shared" si="25"/>
        <v>Jul-2014</v>
      </c>
      <c r="AR117" s="7">
        <v>107</v>
      </c>
      <c r="AS117" s="7"/>
      <c r="AT117" s="7">
        <v>7</v>
      </c>
      <c r="AU117" s="8">
        <f t="shared" si="29"/>
        <v>0.1</v>
      </c>
      <c r="AX117" s="7">
        <f t="shared" si="30"/>
        <v>0</v>
      </c>
    </row>
    <row r="118" spans="2:50" ht="21.75" customHeight="1" x14ac:dyDescent="0.25">
      <c r="B118" s="34" t="str">
        <f t="shared" si="60"/>
        <v/>
      </c>
      <c r="C118" s="28" t="str">
        <f t="shared" si="49"/>
        <v/>
      </c>
      <c r="D118" s="34" t="str">
        <f t="shared" si="61"/>
        <v/>
      </c>
      <c r="E118" s="34" t="str">
        <f t="shared" si="32"/>
        <v/>
      </c>
      <c r="F118" s="34" t="str">
        <f>IF(D118="","",IF(D118=$N$10,$O$7,IF(E118="JUL",MROUND(ROUND(1.03*F117,0),100),IF(D118="TOTAL",SUM($F$17:F117),F117))))</f>
        <v/>
      </c>
      <c r="G118" s="34" t="str">
        <f>IF(D118="","",IF(D118="TOTAL",SUM($G$17:G117),(ROUND(F118*AJ118/100,0))))</f>
        <v/>
      </c>
      <c r="H118" s="34" t="str">
        <f>IF(D118="","",IF(D118="TOTAL",SUM($H$17:H117),(ROUND(F118*$V$5,0))))</f>
        <v/>
      </c>
      <c r="I118" s="75">
        <f t="shared" si="50"/>
        <v>0</v>
      </c>
      <c r="J118" s="75"/>
      <c r="K118" s="34" t="str">
        <f>IF(D118="","",IF(D118=$O$10,$O$8,IF(E118="JUL",MROUND(ROUND(1.03*K117,0),100),IF(D118="TOTAL",SUM($K$17:K117),K117))))</f>
        <v/>
      </c>
      <c r="L118" s="34" t="str">
        <f>IF(D118="","",IF(D118="TOTAL",SUM($L$17:L117),(ROUND(K118*AJ118/100,0))))</f>
        <v/>
      </c>
      <c r="M118" s="34" t="str">
        <f>IF(D118="","",IF(D118="TOTAL",SUM($M$17:M117),(ROUND(K118*$V$5,0))))</f>
        <v/>
      </c>
      <c r="N118" s="33">
        <f t="shared" si="51"/>
        <v>0</v>
      </c>
      <c r="O118" s="34" t="str">
        <f t="shared" si="52"/>
        <v/>
      </c>
      <c r="P118" s="34" t="str">
        <f t="shared" si="53"/>
        <v/>
      </c>
      <c r="Q118" s="34" t="str">
        <f t="shared" si="54"/>
        <v/>
      </c>
      <c r="R118" s="26"/>
      <c r="S118" s="33">
        <f t="shared" si="55"/>
        <v>0</v>
      </c>
      <c r="T118" s="27" t="str">
        <f>IF(D118="","",IF(D118="TOTAL",SUM($T$17:T117),IF($Y$3="YES",AX118,0)))</f>
        <v/>
      </c>
      <c r="U118" s="34" t="str">
        <f>IF(D118="","",IF(D118="TOTAL",SUM($U$17:U117),(ROUND(S118*AM118,0))))</f>
        <v/>
      </c>
      <c r="V118" s="26" t="str">
        <f>IF(D118="","",IF(D118=$U$6,$T$6,IF(D118="TOTAL",SUM($V$17:V117),V117)))</f>
        <v/>
      </c>
      <c r="W118" s="33" t="str">
        <f>IF(D118="","",IF(D118="TOTAL",SUM($W$17:W117),(SUM(AG119:AH119))))</f>
        <v/>
      </c>
      <c r="X118" s="33">
        <f t="shared" si="56"/>
        <v>0</v>
      </c>
      <c r="Y118" s="33">
        <f t="shared" si="57"/>
        <v>0</v>
      </c>
      <c r="AB118" s="35" t="str">
        <f t="shared" si="58"/>
        <v/>
      </c>
      <c r="AC118" s="35" t="str">
        <f t="shared" si="59"/>
        <v/>
      </c>
      <c r="AJ118" s="7" t="str">
        <f t="shared" si="38"/>
        <v/>
      </c>
      <c r="AL118" s="7" t="str">
        <f t="shared" si="39"/>
        <v/>
      </c>
      <c r="AM118" s="7" t="str">
        <f t="shared" si="40"/>
        <v/>
      </c>
      <c r="AP118" s="2">
        <v>41852</v>
      </c>
      <c r="AQ118" s="3" t="str">
        <f t="shared" si="25"/>
        <v>Aug-2014</v>
      </c>
      <c r="AR118" s="7">
        <v>107</v>
      </c>
      <c r="AS118" s="7"/>
      <c r="AT118" s="7">
        <v>7</v>
      </c>
      <c r="AU118" s="8">
        <f t="shared" si="29"/>
        <v>0.1</v>
      </c>
      <c r="AX118" s="7">
        <f t="shared" si="30"/>
        <v>0</v>
      </c>
    </row>
    <row r="119" spans="2:50" ht="21.75" customHeight="1" x14ac:dyDescent="0.25">
      <c r="B119" s="34" t="str">
        <f t="shared" si="60"/>
        <v/>
      </c>
      <c r="C119" s="28" t="str">
        <f t="shared" si="49"/>
        <v/>
      </c>
      <c r="D119" s="34" t="str">
        <f t="shared" si="61"/>
        <v/>
      </c>
      <c r="E119" s="34" t="str">
        <f t="shared" si="32"/>
        <v/>
      </c>
      <c r="F119" s="34" t="str">
        <f>IF(D119="","",IF(D119=$N$10,$O$7,IF(E119="JUL",MROUND(ROUND(1.03*F118,0),100),IF(D119="TOTAL",SUM($F$17:F118),F118))))</f>
        <v/>
      </c>
      <c r="G119" s="34" t="str">
        <f>IF(D119="","",IF(D119="TOTAL",SUM($G$17:G118),(ROUND(F119*AJ119/100,0))))</f>
        <v/>
      </c>
      <c r="H119" s="34" t="str">
        <f>IF(D119="","",IF(D119="TOTAL",SUM($H$17:H118),(ROUND(F119*$V$5,0))))</f>
        <v/>
      </c>
      <c r="I119" s="75">
        <f t="shared" si="50"/>
        <v>0</v>
      </c>
      <c r="J119" s="75"/>
      <c r="K119" s="34" t="str">
        <f>IF(D119="","",IF(D119=$O$10,$O$8,IF(E119="JUL",MROUND(ROUND(1.03*K118,0),100),IF(D119="TOTAL",SUM($K$17:K118),K118))))</f>
        <v/>
      </c>
      <c r="L119" s="34" t="str">
        <f>IF(D119="","",IF(D119="TOTAL",SUM($L$17:L118),(ROUND(K119*AJ119/100,0))))</f>
        <v/>
      </c>
      <c r="M119" s="34" t="str">
        <f>IF(D119="","",IF(D119="TOTAL",SUM($M$17:M118),(ROUND(K119*$V$5,0))))</f>
        <v/>
      </c>
      <c r="N119" s="33">
        <f t="shared" si="51"/>
        <v>0</v>
      </c>
      <c r="O119" s="34" t="str">
        <f t="shared" si="52"/>
        <v/>
      </c>
      <c r="P119" s="34" t="str">
        <f t="shared" si="53"/>
        <v/>
      </c>
      <c r="Q119" s="34" t="str">
        <f t="shared" si="54"/>
        <v/>
      </c>
      <c r="R119" s="26"/>
      <c r="S119" s="33">
        <f t="shared" si="55"/>
        <v>0</v>
      </c>
      <c r="T119" s="27" t="str">
        <f>IF(D119="","",IF(D119="TOTAL",SUM($T$17:T118),IF($Y$3="YES",AX119,0)))</f>
        <v/>
      </c>
      <c r="U119" s="34" t="str">
        <f>IF(D119="","",IF(D119="TOTAL",SUM($U$17:U118),(ROUND(S119*AM119,0))))</f>
        <v/>
      </c>
      <c r="V119" s="26" t="str">
        <f>IF(D119="","",IF(D119=$U$6,$T$6,IF(D119="TOTAL",SUM($V$17:V118),V118)))</f>
        <v/>
      </c>
      <c r="W119" s="33" t="str">
        <f>IF(D119="","",IF(D119="TOTAL",SUM($W$17:W118),(SUM(AG120:AH120))))</f>
        <v/>
      </c>
      <c r="X119" s="33">
        <f t="shared" si="56"/>
        <v>0</v>
      </c>
      <c r="Y119" s="33">
        <f t="shared" si="57"/>
        <v>0</v>
      </c>
      <c r="AB119" s="35" t="str">
        <f t="shared" si="58"/>
        <v/>
      </c>
      <c r="AC119" s="35" t="str">
        <f t="shared" si="59"/>
        <v/>
      </c>
      <c r="AJ119" s="7" t="str">
        <f t="shared" si="38"/>
        <v/>
      </c>
      <c r="AL119" s="7" t="str">
        <f t="shared" si="39"/>
        <v/>
      </c>
      <c r="AM119" s="7" t="str">
        <f t="shared" si="40"/>
        <v/>
      </c>
      <c r="AP119" s="2">
        <v>41883</v>
      </c>
      <c r="AQ119" s="3" t="str">
        <f t="shared" si="25"/>
        <v>Sep-2014</v>
      </c>
      <c r="AR119" s="7">
        <v>107</v>
      </c>
      <c r="AS119" s="7"/>
      <c r="AU119" s="8">
        <f t="shared" si="29"/>
        <v>0.1</v>
      </c>
      <c r="AX119" s="7">
        <f t="shared" si="30"/>
        <v>0</v>
      </c>
    </row>
    <row r="120" spans="2:50" ht="21.75" customHeight="1" x14ac:dyDescent="0.25">
      <c r="B120" s="34" t="str">
        <f t="shared" si="60"/>
        <v/>
      </c>
      <c r="C120" s="28" t="str">
        <f t="shared" si="49"/>
        <v/>
      </c>
      <c r="D120" s="34" t="str">
        <f t="shared" si="61"/>
        <v/>
      </c>
      <c r="E120" s="34" t="str">
        <f t="shared" si="32"/>
        <v/>
      </c>
      <c r="F120" s="34" t="str">
        <f>IF(D120="","",IF(D120=$N$10,$O$7,IF(E120="JUL",MROUND(ROUND(1.03*F119,0),100),IF(D120="TOTAL",SUM($F$17:F119),F119))))</f>
        <v/>
      </c>
      <c r="G120" s="34" t="str">
        <f>IF(D120="","",IF(D120="TOTAL",SUM($G$17:G119),(ROUND(F120*AJ120/100,0))))</f>
        <v/>
      </c>
      <c r="H120" s="34" t="str">
        <f>IF(D120="","",IF(D120="TOTAL",SUM($H$17:H119),(ROUND(F120*$V$5,0))))</f>
        <v/>
      </c>
      <c r="I120" s="75">
        <f t="shared" si="50"/>
        <v>0</v>
      </c>
      <c r="J120" s="75"/>
      <c r="K120" s="34" t="str">
        <f>IF(D120="","",IF(D120=$O$10,$O$8,IF(E120="JUL",MROUND(ROUND(1.03*K119,0),100),IF(D120="TOTAL",SUM($K$17:K119),K119))))</f>
        <v/>
      </c>
      <c r="L120" s="34" t="str">
        <f>IF(D120="","",IF(D120="TOTAL",SUM($L$17:L119),(ROUND(K120*AJ120/100,0))))</f>
        <v/>
      </c>
      <c r="M120" s="34" t="str">
        <f>IF(D120="","",IF(D120="TOTAL",SUM($M$17:M119),(ROUND(K120*$V$5,0))))</f>
        <v/>
      </c>
      <c r="N120" s="33">
        <f t="shared" si="51"/>
        <v>0</v>
      </c>
      <c r="O120" s="34" t="str">
        <f t="shared" si="52"/>
        <v/>
      </c>
      <c r="P120" s="34" t="str">
        <f t="shared" si="53"/>
        <v/>
      </c>
      <c r="Q120" s="34" t="str">
        <f t="shared" si="54"/>
        <v/>
      </c>
      <c r="R120" s="26"/>
      <c r="S120" s="33">
        <f t="shared" si="55"/>
        <v>0</v>
      </c>
      <c r="T120" s="27" t="str">
        <f>IF(D120="","",IF(D120="TOTAL",SUM($T$17:T119),IF($Y$3="YES",AX120,0)))</f>
        <v/>
      </c>
      <c r="U120" s="34" t="str">
        <f>IF(D120="","",IF(D120="TOTAL",SUM($U$17:U119),(ROUND(S120*AM120,0))))</f>
        <v/>
      </c>
      <c r="V120" s="26" t="str">
        <f>IF(D120="","",IF(D120=$U$6,$T$6,IF(D120="TOTAL",SUM($V$17:V119),V119)))</f>
        <v/>
      </c>
      <c r="W120" s="33" t="str">
        <f>IF(D120="","",IF(D120="TOTAL",SUM($W$17:W119),(SUM(AG121:AH121))))</f>
        <v/>
      </c>
      <c r="X120" s="33">
        <f t="shared" si="56"/>
        <v>0</v>
      </c>
      <c r="Y120" s="33">
        <f t="shared" si="57"/>
        <v>0</v>
      </c>
      <c r="AB120" s="35" t="str">
        <f t="shared" si="58"/>
        <v/>
      </c>
      <c r="AC120" s="35" t="str">
        <f t="shared" si="59"/>
        <v/>
      </c>
      <c r="AJ120" s="7" t="str">
        <f t="shared" si="38"/>
        <v/>
      </c>
      <c r="AL120" s="7" t="str">
        <f t="shared" si="39"/>
        <v/>
      </c>
      <c r="AM120" s="7" t="str">
        <f t="shared" si="40"/>
        <v/>
      </c>
      <c r="AP120" s="2">
        <v>41913</v>
      </c>
      <c r="AQ120" s="3" t="str">
        <f t="shared" si="25"/>
        <v>Oct-2014</v>
      </c>
      <c r="AR120" s="7">
        <v>107</v>
      </c>
      <c r="AS120" s="7"/>
      <c r="AU120" s="8">
        <f t="shared" si="29"/>
        <v>0.1</v>
      </c>
      <c r="AX120" s="7">
        <f t="shared" si="30"/>
        <v>0</v>
      </c>
    </row>
    <row r="121" spans="2:50" ht="21.75" customHeight="1" x14ac:dyDescent="0.25">
      <c r="B121" s="34" t="str">
        <f t="shared" si="60"/>
        <v/>
      </c>
      <c r="C121" s="28" t="str">
        <f t="shared" si="49"/>
        <v/>
      </c>
      <c r="D121" s="34" t="str">
        <f t="shared" si="61"/>
        <v/>
      </c>
      <c r="E121" s="34" t="str">
        <f t="shared" si="32"/>
        <v/>
      </c>
      <c r="F121" s="34" t="str">
        <f>IF(D121="","",IF(D121=$N$10,$O$7,IF(E121="JUL",MROUND(ROUND(1.03*F120,0),100),IF(D121="TOTAL",SUM($F$17:F120),F120))))</f>
        <v/>
      </c>
      <c r="G121" s="34" t="str">
        <f>IF(D121="","",IF(D121="TOTAL",SUM($G$17:G120),(ROUND(F121*AJ121/100,0))))</f>
        <v/>
      </c>
      <c r="H121" s="34" t="str">
        <f>IF(D121="","",IF(D121="TOTAL",SUM($H$17:H120),(ROUND(F121*$V$5,0))))</f>
        <v/>
      </c>
      <c r="I121" s="75">
        <f t="shared" si="50"/>
        <v>0</v>
      </c>
      <c r="J121" s="75"/>
      <c r="K121" s="34" t="str">
        <f>IF(D121="","",IF(D121=$O$10,$O$8,IF(E121="JUL",MROUND(ROUND(1.03*K120,0),100),IF(D121="TOTAL",SUM($K$17:K120),K120))))</f>
        <v/>
      </c>
      <c r="L121" s="34" t="str">
        <f>IF(D121="","",IF(D121="TOTAL",SUM($L$17:L120),(ROUND(K121*AJ121/100,0))))</f>
        <v/>
      </c>
      <c r="M121" s="34" t="str">
        <f>IF(D121="","",IF(D121="TOTAL",SUM($M$17:M120),(ROUND(K121*$V$5,0))))</f>
        <v/>
      </c>
      <c r="N121" s="33">
        <f t="shared" si="51"/>
        <v>0</v>
      </c>
      <c r="O121" s="34" t="str">
        <f t="shared" si="52"/>
        <v/>
      </c>
      <c r="P121" s="34" t="str">
        <f t="shared" si="53"/>
        <v/>
      </c>
      <c r="Q121" s="34" t="str">
        <f t="shared" si="54"/>
        <v/>
      </c>
      <c r="R121" s="26"/>
      <c r="S121" s="33">
        <f t="shared" si="55"/>
        <v>0</v>
      </c>
      <c r="T121" s="27" t="str">
        <f>IF(D121="","",IF(D121="TOTAL",SUM($T$17:T120),IF($Y$3="YES",AX121,0)))</f>
        <v/>
      </c>
      <c r="U121" s="34" t="str">
        <f>IF(D121="","",IF(D121="TOTAL",SUM($U$17:U120),(ROUND(S121*AM121,0))))</f>
        <v/>
      </c>
      <c r="V121" s="26" t="str">
        <f>IF(D121="","",IF(D121=$U$6,$T$6,IF(D121="TOTAL",SUM($V$17:V120),V120)))</f>
        <v/>
      </c>
      <c r="W121" s="33" t="str">
        <f>IF(D121="","",IF(D121="TOTAL",SUM($W$17:W120),(SUM(AG122:AH122))))</f>
        <v/>
      </c>
      <c r="X121" s="33">
        <f t="shared" si="56"/>
        <v>0</v>
      </c>
      <c r="Y121" s="33">
        <f t="shared" si="57"/>
        <v>0</v>
      </c>
      <c r="AB121" s="35" t="str">
        <f t="shared" si="58"/>
        <v/>
      </c>
      <c r="AC121" s="35" t="str">
        <f t="shared" si="59"/>
        <v/>
      </c>
      <c r="AJ121" s="7" t="str">
        <f t="shared" si="38"/>
        <v/>
      </c>
      <c r="AL121" s="7" t="str">
        <f t="shared" si="39"/>
        <v/>
      </c>
      <c r="AM121" s="7" t="str">
        <f t="shared" si="40"/>
        <v/>
      </c>
      <c r="AP121" s="2">
        <v>41944</v>
      </c>
      <c r="AQ121" s="3" t="str">
        <f t="shared" si="25"/>
        <v>Nov-2014</v>
      </c>
      <c r="AR121" s="7">
        <v>107</v>
      </c>
      <c r="AS121" s="7"/>
      <c r="AU121" s="8">
        <f t="shared" si="29"/>
        <v>0.1</v>
      </c>
      <c r="AX121" s="7">
        <f t="shared" si="30"/>
        <v>0</v>
      </c>
    </row>
    <row r="122" spans="2:50" ht="21.75" customHeight="1" x14ac:dyDescent="0.25">
      <c r="B122" s="34" t="str">
        <f t="shared" si="60"/>
        <v/>
      </c>
      <c r="C122" s="28" t="str">
        <f t="shared" si="49"/>
        <v/>
      </c>
      <c r="D122" s="34" t="str">
        <f t="shared" si="61"/>
        <v/>
      </c>
      <c r="E122" s="34" t="str">
        <f t="shared" si="32"/>
        <v/>
      </c>
      <c r="F122" s="34" t="str">
        <f>IF(D122="","",IF(D122=$N$10,$O$7,IF(E122="JUL",MROUND(ROUND(1.03*F121,0),100),IF(D122="TOTAL",SUM($F$17:F121),F121))))</f>
        <v/>
      </c>
      <c r="G122" s="34" t="str">
        <f>IF(D122="","",IF(D122="TOTAL",SUM($G$17:G121),(ROUND(F122*AJ122/100,0))))</f>
        <v/>
      </c>
      <c r="H122" s="34" t="str">
        <f>IF(D122="","",IF(D122="TOTAL",SUM($H$17:H121),(ROUND(F122*$V$5,0))))</f>
        <v/>
      </c>
      <c r="I122" s="75">
        <f t="shared" si="50"/>
        <v>0</v>
      </c>
      <c r="J122" s="75"/>
      <c r="K122" s="34" t="str">
        <f>IF(D122="","",IF(D122=$O$10,$O$8,IF(E122="JUL",MROUND(ROUND(1.03*K121,0),100),IF(D122="TOTAL",SUM($K$17:K121),K121))))</f>
        <v/>
      </c>
      <c r="L122" s="34" t="str">
        <f>IF(D122="","",IF(D122="TOTAL",SUM($L$17:L121),(ROUND(K122*AJ122/100,0))))</f>
        <v/>
      </c>
      <c r="M122" s="34" t="str">
        <f>IF(D122="","",IF(D122="TOTAL",SUM($M$17:M121),(ROUND(K122*$V$5,0))))</f>
        <v/>
      </c>
      <c r="N122" s="33">
        <f t="shared" si="51"/>
        <v>0</v>
      </c>
      <c r="O122" s="34" t="str">
        <f t="shared" si="52"/>
        <v/>
      </c>
      <c r="P122" s="34" t="str">
        <f t="shared" si="53"/>
        <v/>
      </c>
      <c r="Q122" s="34" t="str">
        <f t="shared" si="54"/>
        <v/>
      </c>
      <c r="R122" s="26"/>
      <c r="S122" s="33">
        <f t="shared" si="55"/>
        <v>0</v>
      </c>
      <c r="T122" s="27" t="str">
        <f>IF(D122="","",IF(D122="TOTAL",SUM($T$17:T121),IF($Y$3="YES",AX122,0)))</f>
        <v/>
      </c>
      <c r="U122" s="34" t="str">
        <f>IF(D122="","",IF(D122="TOTAL",SUM($U$17:U121),(ROUND(S122*AM122,0))))</f>
        <v/>
      </c>
      <c r="V122" s="26" t="str">
        <f>IF(D122="","",IF(D122=$U$6,$T$6,IF(D122="TOTAL",SUM($V$17:V121),V121)))</f>
        <v/>
      </c>
      <c r="W122" s="33" t="str">
        <f>IF(D122="","",IF(D122="TOTAL",SUM($W$17:W121),(SUM(AG123:AH123))))</f>
        <v/>
      </c>
      <c r="X122" s="33">
        <f t="shared" si="56"/>
        <v>0</v>
      </c>
      <c r="Y122" s="33">
        <f t="shared" si="57"/>
        <v>0</v>
      </c>
      <c r="AB122" s="35" t="str">
        <f t="shared" si="58"/>
        <v/>
      </c>
      <c r="AC122" s="35" t="str">
        <f t="shared" si="59"/>
        <v/>
      </c>
      <c r="AJ122" s="7" t="str">
        <f t="shared" si="38"/>
        <v/>
      </c>
      <c r="AL122" s="7" t="str">
        <f t="shared" si="39"/>
        <v/>
      </c>
      <c r="AM122" s="7" t="str">
        <f t="shared" si="40"/>
        <v/>
      </c>
      <c r="AP122" s="2">
        <v>41974</v>
      </c>
      <c r="AQ122" s="3" t="str">
        <f>TEXT(AP122,"mmm-yyyy")</f>
        <v>Dec-2014</v>
      </c>
      <c r="AR122" s="7">
        <v>107</v>
      </c>
      <c r="AS122" s="7"/>
      <c r="AU122" s="8">
        <f t="shared" si="29"/>
        <v>0.1</v>
      </c>
      <c r="AX122" s="7">
        <f t="shared" si="30"/>
        <v>0</v>
      </c>
    </row>
    <row r="123" spans="2:50" ht="21.75" customHeight="1" x14ac:dyDescent="0.25">
      <c r="B123" s="34" t="str">
        <f t="shared" si="60"/>
        <v/>
      </c>
      <c r="C123" s="28" t="str">
        <f t="shared" si="49"/>
        <v/>
      </c>
      <c r="D123" s="34" t="str">
        <f t="shared" si="61"/>
        <v/>
      </c>
      <c r="E123" s="34" t="str">
        <f t="shared" si="32"/>
        <v/>
      </c>
      <c r="F123" s="34" t="str">
        <f>IF(D123="","",IF(D123=$N$10,$O$7,IF(E123="JUL",MROUND(ROUND(1.03*F122,0),100),IF(D123="TOTAL",SUM($F$17:F122),F122))))</f>
        <v/>
      </c>
      <c r="G123" s="34" t="str">
        <f>IF(D123="","",IF(D123="TOTAL",SUM($G$17:G122),(ROUND(F123*AJ123/100,0))))</f>
        <v/>
      </c>
      <c r="H123" s="34" t="str">
        <f>IF(D123="","",IF(D123="TOTAL",SUM($H$17:H122),(ROUND(F123*$V$5,0))))</f>
        <v/>
      </c>
      <c r="I123" s="75">
        <f t="shared" si="50"/>
        <v>0</v>
      </c>
      <c r="J123" s="75"/>
      <c r="K123" s="34" t="str">
        <f>IF(D123="","",IF(D123=$O$10,$O$8,IF(E123="JUL",MROUND(ROUND(1.03*K122,0),100),IF(D123="TOTAL",SUM($K$17:K122),K122))))</f>
        <v/>
      </c>
      <c r="L123" s="34" t="str">
        <f>IF(D123="","",IF(D123="TOTAL",SUM($L$17:L122),(ROUND(K123*AJ123/100,0))))</f>
        <v/>
      </c>
      <c r="M123" s="34" t="str">
        <f>IF(D123="","",IF(D123="TOTAL",SUM($M$17:M122),(ROUND(K123*$V$5,0))))</f>
        <v/>
      </c>
      <c r="N123" s="33">
        <f t="shared" si="51"/>
        <v>0</v>
      </c>
      <c r="O123" s="34" t="str">
        <f t="shared" si="52"/>
        <v/>
      </c>
      <c r="P123" s="34" t="str">
        <f t="shared" si="53"/>
        <v/>
      </c>
      <c r="Q123" s="34" t="str">
        <f t="shared" si="54"/>
        <v/>
      </c>
      <c r="R123" s="26"/>
      <c r="S123" s="33">
        <f t="shared" si="55"/>
        <v>0</v>
      </c>
      <c r="T123" s="27" t="str">
        <f>IF(D123="","",IF(D123="TOTAL",SUM($T$17:T122),IF($Y$3="YES",AX123,0)))</f>
        <v/>
      </c>
      <c r="U123" s="34" t="str">
        <f>IF(D123="","",IF(D123="TOTAL",SUM($U$17:U122),(ROUND(S123*AM123,0))))</f>
        <v/>
      </c>
      <c r="V123" s="26" t="str">
        <f>IF(D123="","",IF(D123=$U$6,$T$6,IF(D123="TOTAL",SUM($V$17:V122),V122)))</f>
        <v/>
      </c>
      <c r="W123" s="33" t="str">
        <f>IF(D123="","",IF(D123="TOTAL",SUM($W$17:W122),(SUM(AG124:AH124))))</f>
        <v/>
      </c>
      <c r="X123" s="33">
        <f t="shared" si="56"/>
        <v>0</v>
      </c>
      <c r="Y123" s="33">
        <f t="shared" si="57"/>
        <v>0</v>
      </c>
      <c r="AB123" s="35" t="str">
        <f t="shared" si="58"/>
        <v/>
      </c>
      <c r="AC123" s="35" t="str">
        <f t="shared" si="59"/>
        <v/>
      </c>
      <c r="AJ123" s="7" t="str">
        <f t="shared" si="38"/>
        <v/>
      </c>
      <c r="AL123" s="7" t="str">
        <f t="shared" si="39"/>
        <v/>
      </c>
      <c r="AM123" s="7" t="str">
        <f t="shared" si="40"/>
        <v/>
      </c>
      <c r="AP123" s="2">
        <v>42005</v>
      </c>
      <c r="AQ123" s="3" t="str">
        <f t="shared" si="25"/>
        <v>Jan-2015</v>
      </c>
      <c r="AR123" s="7">
        <v>113</v>
      </c>
      <c r="AS123" s="7"/>
      <c r="AT123" s="7">
        <v>6</v>
      </c>
      <c r="AU123" s="8">
        <f t="shared" si="29"/>
        <v>0.1</v>
      </c>
      <c r="AX123" s="7">
        <f t="shared" si="30"/>
        <v>0</v>
      </c>
    </row>
    <row r="124" spans="2:50" ht="21.75" customHeight="1" x14ac:dyDescent="0.25">
      <c r="B124" s="34" t="str">
        <f t="shared" si="60"/>
        <v/>
      </c>
      <c r="C124" s="28" t="str">
        <f t="shared" si="49"/>
        <v/>
      </c>
      <c r="D124" s="34" t="str">
        <f t="shared" si="61"/>
        <v/>
      </c>
      <c r="E124" s="34" t="str">
        <f t="shared" si="32"/>
        <v/>
      </c>
      <c r="F124" s="34" t="str">
        <f>IF(D124="","",IF(D124=$N$10,$O$7,IF(E124="JUL",MROUND(ROUND(1.03*F123,0),100),IF(D124="TOTAL",SUM($F$17:F123),F123))))</f>
        <v/>
      </c>
      <c r="G124" s="34" t="str">
        <f>IF(D124="","",IF(D124="TOTAL",SUM($G$17:G123),(ROUND(F124*AJ124/100,0))))</f>
        <v/>
      </c>
      <c r="H124" s="34" t="str">
        <f>IF(D124="","",IF(D124="TOTAL",SUM($H$17:H123),(ROUND(F124*$V$5,0))))</f>
        <v/>
      </c>
      <c r="I124" s="75">
        <f t="shared" si="50"/>
        <v>0</v>
      </c>
      <c r="J124" s="75"/>
      <c r="K124" s="34" t="str">
        <f>IF(D124="","",IF(D124=$O$10,$O$8,IF(E124="JUL",MROUND(ROUND(1.03*K123,0),100),IF(D124="TOTAL",SUM($K$17:K123),K123))))</f>
        <v/>
      </c>
      <c r="L124" s="34" t="str">
        <f>IF(D124="","",IF(D124="TOTAL",SUM($L$17:L123),(ROUND(K124*AJ124/100,0))))</f>
        <v/>
      </c>
      <c r="M124" s="34" t="str">
        <f>IF(D124="","",IF(D124="TOTAL",SUM($M$17:M123),(ROUND(K124*$V$5,0))))</f>
        <v/>
      </c>
      <c r="N124" s="33">
        <f t="shared" si="51"/>
        <v>0</v>
      </c>
      <c r="O124" s="34" t="str">
        <f t="shared" si="52"/>
        <v/>
      </c>
      <c r="P124" s="34" t="str">
        <f t="shared" si="53"/>
        <v/>
      </c>
      <c r="Q124" s="34" t="str">
        <f t="shared" si="54"/>
        <v/>
      </c>
      <c r="R124" s="26"/>
      <c r="S124" s="33">
        <f t="shared" si="55"/>
        <v>0</v>
      </c>
      <c r="T124" s="27" t="str">
        <f>IF(D124="","",IF(D124="TOTAL",SUM($T$17:T123),IF($Y$3="YES",AX124,0)))</f>
        <v/>
      </c>
      <c r="U124" s="34" t="str">
        <f>IF(D124="","",IF(D124="TOTAL",SUM($U$17:U123),(ROUND(S124*AM124,0))))</f>
        <v/>
      </c>
      <c r="V124" s="26" t="str">
        <f>IF(D124="","",IF(D124=$U$6,$T$6,IF(D124="TOTAL",SUM($V$17:V123),V123)))</f>
        <v/>
      </c>
      <c r="W124" s="33" t="str">
        <f>IF(D124="","",IF(D124="TOTAL",SUM($W$17:W123),(SUM(AG125:AH125))))</f>
        <v/>
      </c>
      <c r="X124" s="33">
        <f t="shared" si="56"/>
        <v>0</v>
      </c>
      <c r="Y124" s="33">
        <f t="shared" si="57"/>
        <v>0</v>
      </c>
      <c r="AB124" s="35" t="str">
        <f t="shared" si="58"/>
        <v/>
      </c>
      <c r="AC124" s="35" t="str">
        <f t="shared" si="59"/>
        <v/>
      </c>
      <c r="AJ124" s="7" t="str">
        <f t="shared" si="38"/>
        <v/>
      </c>
      <c r="AL124" s="7" t="str">
        <f t="shared" si="39"/>
        <v/>
      </c>
      <c r="AM124" s="7" t="str">
        <f t="shared" si="40"/>
        <v/>
      </c>
      <c r="AP124" s="2">
        <v>42036</v>
      </c>
      <c r="AQ124" s="3" t="str">
        <f t="shared" si="25"/>
        <v>Feb-2015</v>
      </c>
      <c r="AR124" s="7">
        <v>113</v>
      </c>
      <c r="AS124" s="7"/>
      <c r="AT124" s="7">
        <v>6</v>
      </c>
      <c r="AU124" s="8">
        <f t="shared" si="29"/>
        <v>0.1</v>
      </c>
      <c r="AX124" s="7">
        <f t="shared" si="30"/>
        <v>0</v>
      </c>
    </row>
    <row r="125" spans="2:50" ht="21.75" customHeight="1" x14ac:dyDescent="0.25">
      <c r="B125" s="34" t="str">
        <f t="shared" si="60"/>
        <v/>
      </c>
      <c r="C125" s="28" t="str">
        <f t="shared" si="49"/>
        <v/>
      </c>
      <c r="D125" s="34" t="str">
        <f t="shared" si="61"/>
        <v/>
      </c>
      <c r="E125" s="34" t="str">
        <f t="shared" si="32"/>
        <v/>
      </c>
      <c r="F125" s="34" t="str">
        <f>IF(D125="","",IF(D125=$N$10,$O$7,IF(E125="JUL",MROUND(ROUND(1.03*F124,0),100),IF(D125="TOTAL",SUM($F$17:F124),F124))))</f>
        <v/>
      </c>
      <c r="G125" s="34" t="str">
        <f>IF(D125="","",IF(D125="TOTAL",SUM($G$17:G124),(ROUND(F125*AJ125/100,0))))</f>
        <v/>
      </c>
      <c r="H125" s="34" t="str">
        <f>IF(D125="","",IF(D125="TOTAL",SUM($H$17:H124),(ROUND(F125*$V$5,0))))</f>
        <v/>
      </c>
      <c r="I125" s="75">
        <f t="shared" si="50"/>
        <v>0</v>
      </c>
      <c r="J125" s="75"/>
      <c r="K125" s="34" t="str">
        <f>IF(D125="","",IF(D125=$O$10,$O$8,IF(E125="JUL",MROUND(ROUND(1.03*K124,0),100),IF(D125="TOTAL",SUM($K$17:K124),K124))))</f>
        <v/>
      </c>
      <c r="L125" s="34" t="str">
        <f>IF(D125="","",IF(D125="TOTAL",SUM($L$17:L124),(ROUND(K125*AJ125/100,0))))</f>
        <v/>
      </c>
      <c r="M125" s="34" t="str">
        <f>IF(D125="","",IF(D125="TOTAL",SUM($M$17:M124),(ROUND(K125*$V$5,0))))</f>
        <v/>
      </c>
      <c r="N125" s="33">
        <f t="shared" si="51"/>
        <v>0</v>
      </c>
      <c r="O125" s="34" t="str">
        <f t="shared" si="52"/>
        <v/>
      </c>
      <c r="P125" s="34" t="str">
        <f t="shared" si="53"/>
        <v/>
      </c>
      <c r="Q125" s="34" t="str">
        <f t="shared" si="54"/>
        <v/>
      </c>
      <c r="R125" s="26"/>
      <c r="S125" s="33">
        <f t="shared" si="55"/>
        <v>0</v>
      </c>
      <c r="T125" s="27" t="str">
        <f>IF(D125="","",IF(D125="TOTAL",SUM($T$17:T124),IF($Y$3="YES",AX125,0)))</f>
        <v/>
      </c>
      <c r="U125" s="34" t="str">
        <f>IF(D125="","",IF(D125="TOTAL",SUM($U$17:U124),(ROUND(S125*AM125,0))))</f>
        <v/>
      </c>
      <c r="V125" s="26" t="str">
        <f>IF(D125="","",IF(D125=$U$6,$T$6,IF(D125="TOTAL",SUM($V$17:V124),V124)))</f>
        <v/>
      </c>
      <c r="W125" s="33" t="str">
        <f>IF(D125="","",IF(D125="TOTAL",SUM($W$17:W124),(SUM(AG126:AH126))))</f>
        <v/>
      </c>
      <c r="X125" s="33">
        <f t="shared" si="56"/>
        <v>0</v>
      </c>
      <c r="Y125" s="33">
        <f t="shared" si="57"/>
        <v>0</v>
      </c>
      <c r="AB125" s="35" t="str">
        <f t="shared" si="58"/>
        <v/>
      </c>
      <c r="AC125" s="35" t="str">
        <f t="shared" si="59"/>
        <v/>
      </c>
      <c r="AJ125" s="7" t="str">
        <f t="shared" si="38"/>
        <v/>
      </c>
      <c r="AL125" s="7" t="str">
        <f t="shared" si="39"/>
        <v/>
      </c>
      <c r="AM125" s="7" t="str">
        <f t="shared" si="40"/>
        <v/>
      </c>
      <c r="AP125" s="2">
        <v>42064</v>
      </c>
      <c r="AQ125" s="3" t="str">
        <f t="shared" si="25"/>
        <v>Mar-2015</v>
      </c>
      <c r="AR125" s="7">
        <v>113</v>
      </c>
      <c r="AS125" s="7"/>
      <c r="AT125" s="7">
        <v>6</v>
      </c>
      <c r="AU125" s="8">
        <f t="shared" si="29"/>
        <v>0.1</v>
      </c>
      <c r="AX125" s="7">
        <f t="shared" si="30"/>
        <v>0</v>
      </c>
    </row>
    <row r="126" spans="2:50" ht="21.75" customHeight="1" x14ac:dyDescent="0.25">
      <c r="B126" s="34" t="str">
        <f t="shared" si="60"/>
        <v/>
      </c>
      <c r="C126" s="28" t="str">
        <f t="shared" si="49"/>
        <v/>
      </c>
      <c r="D126" s="34" t="str">
        <f t="shared" si="61"/>
        <v/>
      </c>
      <c r="E126" s="34" t="str">
        <f t="shared" si="32"/>
        <v/>
      </c>
      <c r="F126" s="34" t="str">
        <f>IF(D126="","",IF(D126=$N$10,$O$7,IF(E126="JUL",MROUND(ROUND(1.03*F125,0),100),IF(D126="TOTAL",SUM($F$17:F125),F125))))</f>
        <v/>
      </c>
      <c r="G126" s="34" t="str">
        <f>IF(D126="","",IF(D126="TOTAL",SUM($G$17:G125),(ROUND(F126*AJ126/100,0))))</f>
        <v/>
      </c>
      <c r="H126" s="34" t="str">
        <f>IF(D126="","",IF(D126="TOTAL",SUM($H$17:H125),(ROUND(F126*$V$5,0))))</f>
        <v/>
      </c>
      <c r="I126" s="75">
        <f t="shared" si="50"/>
        <v>0</v>
      </c>
      <c r="J126" s="75"/>
      <c r="K126" s="34" t="str">
        <f>IF(D126="","",IF(D126=$O$10,$O$8,IF(E126="JUL",MROUND(ROUND(1.03*K125,0),100),IF(D126="TOTAL",SUM($K$17:K125),K125))))</f>
        <v/>
      </c>
      <c r="L126" s="34" t="str">
        <f>IF(D126="","",IF(D126="TOTAL",SUM($L$17:L125),(ROUND(K126*AJ126/100,0))))</f>
        <v/>
      </c>
      <c r="M126" s="34" t="str">
        <f>IF(D126="","",IF(D126="TOTAL",SUM($M$17:M125),(ROUND(K126*$V$5,0))))</f>
        <v/>
      </c>
      <c r="N126" s="33">
        <f t="shared" si="51"/>
        <v>0</v>
      </c>
      <c r="O126" s="34" t="str">
        <f t="shared" si="52"/>
        <v/>
      </c>
      <c r="P126" s="34" t="str">
        <f t="shared" si="53"/>
        <v/>
      </c>
      <c r="Q126" s="34" t="str">
        <f t="shared" si="54"/>
        <v/>
      </c>
      <c r="R126" s="26"/>
      <c r="S126" s="33">
        <f t="shared" si="55"/>
        <v>0</v>
      </c>
      <c r="T126" s="27" t="str">
        <f>IF(D126="","",IF(D126="TOTAL",SUM($T$17:T125),IF($Y$3="YES",AX126,0)))</f>
        <v/>
      </c>
      <c r="U126" s="34" t="str">
        <f>IF(D126="","",IF(D126="TOTAL",SUM($U$17:U125),(ROUND(S126*AM126,0))))</f>
        <v/>
      </c>
      <c r="V126" s="26" t="str">
        <f>IF(D126="","",IF(D126=$U$6,$T$6,IF(D126="TOTAL",SUM($V$17:V125),V125)))</f>
        <v/>
      </c>
      <c r="W126" s="33" t="str">
        <f>IF(D126="","",IF(D126="TOTAL",SUM($W$17:W125),(SUM(AG127:AH127))))</f>
        <v/>
      </c>
      <c r="X126" s="33">
        <f t="shared" si="56"/>
        <v>0</v>
      </c>
      <c r="Y126" s="33">
        <f t="shared" si="57"/>
        <v>0</v>
      </c>
      <c r="AB126" s="35" t="str">
        <f t="shared" si="58"/>
        <v/>
      </c>
      <c r="AC126" s="35" t="str">
        <f t="shared" si="59"/>
        <v/>
      </c>
      <c r="AJ126" s="7" t="str">
        <f t="shared" si="38"/>
        <v/>
      </c>
      <c r="AL126" s="7" t="str">
        <f t="shared" si="39"/>
        <v/>
      </c>
      <c r="AM126" s="7" t="str">
        <f t="shared" si="40"/>
        <v/>
      </c>
      <c r="AP126" s="2">
        <v>42095</v>
      </c>
      <c r="AQ126" s="3" t="str">
        <f t="shared" si="25"/>
        <v>Apr-2015</v>
      </c>
      <c r="AR126" s="7">
        <v>113</v>
      </c>
      <c r="AS126" s="7"/>
      <c r="AU126" s="8">
        <f t="shared" si="29"/>
        <v>0.1</v>
      </c>
      <c r="AX126" s="7">
        <f t="shared" si="30"/>
        <v>0</v>
      </c>
    </row>
    <row r="127" spans="2:50" ht="21.75" customHeight="1" x14ac:dyDescent="0.25">
      <c r="B127" s="34" t="str">
        <f t="shared" si="60"/>
        <v/>
      </c>
      <c r="C127" s="28" t="str">
        <f t="shared" si="49"/>
        <v/>
      </c>
      <c r="D127" s="34" t="str">
        <f t="shared" si="61"/>
        <v/>
      </c>
      <c r="E127" s="34" t="str">
        <f t="shared" si="32"/>
        <v/>
      </c>
      <c r="F127" s="34" t="str">
        <f>IF(D127="","",IF(D127=$N$10,$O$7,IF(E127="JUL",MROUND(ROUND(1.03*F126,0),100),IF(D127="TOTAL",SUM($F$17:F126),F126))))</f>
        <v/>
      </c>
      <c r="G127" s="34" t="str">
        <f>IF(D127="","",IF(D127="TOTAL",SUM($G$17:G126),(ROUND(F127*AJ127/100,0))))</f>
        <v/>
      </c>
      <c r="H127" s="34" t="str">
        <f>IF(D127="","",IF(D127="TOTAL",SUM($H$17:H126),(ROUND(F127*$V$5,0))))</f>
        <v/>
      </c>
      <c r="I127" s="75">
        <f t="shared" si="50"/>
        <v>0</v>
      </c>
      <c r="J127" s="75"/>
      <c r="K127" s="34" t="str">
        <f>IF(D127="","",IF(D127=$O$10,$O$8,IF(E127="JUL",MROUND(ROUND(1.03*K126,0),100),IF(D127="TOTAL",SUM($K$17:K126),K126))))</f>
        <v/>
      </c>
      <c r="L127" s="34" t="str">
        <f>IF(D127="","",IF(D127="TOTAL",SUM($L$17:L126),(ROUND(K127*AJ127/100,0))))</f>
        <v/>
      </c>
      <c r="M127" s="34" t="str">
        <f>IF(D127="","",IF(D127="TOTAL",SUM($M$17:M126),(ROUND(K127*$V$5,0))))</f>
        <v/>
      </c>
      <c r="N127" s="33">
        <f t="shared" si="51"/>
        <v>0</v>
      </c>
      <c r="O127" s="34" t="str">
        <f t="shared" si="52"/>
        <v/>
      </c>
      <c r="P127" s="34" t="str">
        <f t="shared" si="53"/>
        <v/>
      </c>
      <c r="Q127" s="34" t="str">
        <f t="shared" si="54"/>
        <v/>
      </c>
      <c r="R127" s="26"/>
      <c r="S127" s="33">
        <f t="shared" si="55"/>
        <v>0</v>
      </c>
      <c r="T127" s="27" t="str">
        <f>IF(D127="","",IF(D127="TOTAL",SUM($T$17:T126),IF($Y$3="YES",AX127,0)))</f>
        <v/>
      </c>
      <c r="U127" s="34" t="str">
        <f>IF(D127="","",IF(D127="TOTAL",SUM($U$17:U126),(ROUND(S127*AM127,0))))</f>
        <v/>
      </c>
      <c r="V127" s="26" t="str">
        <f>IF(D127="","",IF(D127=$U$6,$T$6,IF(D127="TOTAL",SUM($V$17:V126),V126)))</f>
        <v/>
      </c>
      <c r="W127" s="33" t="str">
        <f>IF(D127="","",IF(D127="TOTAL",SUM($W$17:W126),(SUM(AG128:AH128))))</f>
        <v/>
      </c>
      <c r="X127" s="33">
        <f t="shared" si="56"/>
        <v>0</v>
      </c>
      <c r="Y127" s="33">
        <f t="shared" si="57"/>
        <v>0</v>
      </c>
      <c r="AB127" s="35" t="str">
        <f t="shared" si="58"/>
        <v/>
      </c>
      <c r="AC127" s="35" t="str">
        <f t="shared" si="59"/>
        <v/>
      </c>
      <c r="AJ127" s="7" t="str">
        <f t="shared" si="38"/>
        <v/>
      </c>
      <c r="AL127" s="7" t="str">
        <f t="shared" si="39"/>
        <v/>
      </c>
      <c r="AM127" s="7" t="str">
        <f t="shared" si="40"/>
        <v/>
      </c>
      <c r="AP127" s="2">
        <v>42125</v>
      </c>
      <c r="AQ127" s="3" t="str">
        <f t="shared" si="25"/>
        <v>May-2015</v>
      </c>
      <c r="AR127" s="7">
        <v>113</v>
      </c>
      <c r="AS127" s="7"/>
      <c r="AU127" s="8">
        <f t="shared" si="29"/>
        <v>0.1</v>
      </c>
      <c r="AX127" s="7">
        <f t="shared" si="30"/>
        <v>0</v>
      </c>
    </row>
    <row r="128" spans="2:50" ht="21.75" customHeight="1" x14ac:dyDescent="0.25">
      <c r="B128" s="34" t="str">
        <f t="shared" si="60"/>
        <v/>
      </c>
      <c r="C128" s="28" t="str">
        <f t="shared" si="49"/>
        <v/>
      </c>
      <c r="D128" s="34" t="str">
        <f t="shared" si="61"/>
        <v/>
      </c>
      <c r="E128" s="34" t="str">
        <f t="shared" si="32"/>
        <v/>
      </c>
      <c r="F128" s="34" t="str">
        <f>IF(D128="","",IF(D128=$N$10,$O$7,IF(E128="JUL",MROUND(ROUND(1.03*F127,0),100),IF(D128="TOTAL",SUM($F$17:F127),F127))))</f>
        <v/>
      </c>
      <c r="G128" s="34" t="str">
        <f>IF(D128="","",IF(D128="TOTAL",SUM($G$17:G127),(ROUND(F128*AJ128/100,0))))</f>
        <v/>
      </c>
      <c r="H128" s="34" t="str">
        <f>IF(D128="","",IF(D128="TOTAL",SUM($H$17:H127),(ROUND(F128*$V$5,0))))</f>
        <v/>
      </c>
      <c r="I128" s="75">
        <f t="shared" si="50"/>
        <v>0</v>
      </c>
      <c r="J128" s="75"/>
      <c r="K128" s="34" t="str">
        <f>IF(D128="","",IF(D128=$O$10,$O$8,IF(E128="JUL",MROUND(ROUND(1.03*K127,0),100),IF(D128="TOTAL",SUM($K$17:K127),K127))))</f>
        <v/>
      </c>
      <c r="L128" s="34" t="str">
        <f>IF(D128="","",IF(D128="TOTAL",SUM($L$17:L127),(ROUND(K128*AJ128/100,0))))</f>
        <v/>
      </c>
      <c r="M128" s="34" t="str">
        <f>IF(D128="","",IF(D128="TOTAL",SUM($M$17:M127),(ROUND(K128*$V$5,0))))</f>
        <v/>
      </c>
      <c r="N128" s="33">
        <f t="shared" si="51"/>
        <v>0</v>
      </c>
      <c r="O128" s="34" t="str">
        <f t="shared" si="52"/>
        <v/>
      </c>
      <c r="P128" s="34" t="str">
        <f t="shared" si="53"/>
        <v/>
      </c>
      <c r="Q128" s="34" t="str">
        <f t="shared" si="54"/>
        <v/>
      </c>
      <c r="R128" s="26"/>
      <c r="S128" s="33">
        <f t="shared" si="55"/>
        <v>0</v>
      </c>
      <c r="T128" s="27" t="str">
        <f>IF(D128="","",IF(D128="TOTAL",SUM($T$17:T127),IF($Y$3="YES",AX128,0)))</f>
        <v/>
      </c>
      <c r="U128" s="34" t="str">
        <f>IF(D128="","",IF(D128="TOTAL",SUM($U$17:U127),(ROUND(S128*AM128,0))))</f>
        <v/>
      </c>
      <c r="V128" s="26" t="str">
        <f>IF(D128="","",IF(D128=$U$6,$T$6,IF(D128="TOTAL",SUM($V$17:V127),V127)))</f>
        <v/>
      </c>
      <c r="W128" s="33" t="str">
        <f>IF(D128="","",IF(D128="TOTAL",SUM($W$17:W127),(SUM(AG129:AH129))))</f>
        <v/>
      </c>
      <c r="X128" s="33">
        <f t="shared" si="56"/>
        <v>0</v>
      </c>
      <c r="Y128" s="33">
        <f t="shared" si="57"/>
        <v>0</v>
      </c>
      <c r="AB128" s="35" t="str">
        <f t="shared" si="58"/>
        <v/>
      </c>
      <c r="AC128" s="35" t="str">
        <f t="shared" si="59"/>
        <v/>
      </c>
      <c r="AJ128" s="7" t="str">
        <f t="shared" si="38"/>
        <v/>
      </c>
      <c r="AL128" s="7" t="str">
        <f t="shared" si="39"/>
        <v/>
      </c>
      <c r="AM128" s="7" t="str">
        <f t="shared" si="40"/>
        <v/>
      </c>
      <c r="AP128" s="2">
        <v>42156</v>
      </c>
      <c r="AQ128" s="3" t="str">
        <f t="shared" si="25"/>
        <v>Jun-2015</v>
      </c>
      <c r="AR128" s="7">
        <v>113</v>
      </c>
      <c r="AS128" s="7"/>
      <c r="AU128" s="8">
        <f t="shared" si="29"/>
        <v>0.1</v>
      </c>
      <c r="AX128" s="7">
        <f t="shared" si="30"/>
        <v>0</v>
      </c>
    </row>
    <row r="129" spans="2:50" ht="21.75" customHeight="1" x14ac:dyDescent="0.25">
      <c r="B129" s="34" t="str">
        <f t="shared" si="60"/>
        <v/>
      </c>
      <c r="C129" s="28" t="str">
        <f t="shared" si="49"/>
        <v/>
      </c>
      <c r="D129" s="34" t="str">
        <f t="shared" si="61"/>
        <v/>
      </c>
      <c r="E129" s="34" t="str">
        <f t="shared" si="32"/>
        <v/>
      </c>
      <c r="F129" s="34" t="str">
        <f>IF(D129="","",IF(D129=$N$10,$O$7,IF(E129="JUL",MROUND(ROUND(1.03*F128,0),100),IF(D129="TOTAL",SUM($F$17:F128),F128))))</f>
        <v/>
      </c>
      <c r="G129" s="34" t="str">
        <f>IF(D129="","",IF(D129="TOTAL",SUM($G$17:G128),(ROUND(F129*AJ129/100,0))))</f>
        <v/>
      </c>
      <c r="H129" s="34" t="str">
        <f>IF(D129="","",IF(D129="TOTAL",SUM($H$17:H128),(ROUND(F129*$V$5,0))))</f>
        <v/>
      </c>
      <c r="I129" s="75">
        <f t="shared" si="50"/>
        <v>0</v>
      </c>
      <c r="J129" s="75"/>
      <c r="K129" s="34" t="str">
        <f>IF(D129="","",IF(D129=$O$10,$O$8,IF(E129="JUL",MROUND(ROUND(1.03*K128,0),100),IF(D129="TOTAL",SUM($K$17:K128),K128))))</f>
        <v/>
      </c>
      <c r="L129" s="34" t="str">
        <f>IF(D129="","",IF(D129="TOTAL",SUM($L$17:L128),(ROUND(K129*AJ129/100,0))))</f>
        <v/>
      </c>
      <c r="M129" s="34" t="str">
        <f>IF(D129="","",IF(D129="TOTAL",SUM($M$17:M128),(ROUND(K129*$V$5,0))))</f>
        <v/>
      </c>
      <c r="N129" s="33">
        <f t="shared" si="51"/>
        <v>0</v>
      </c>
      <c r="O129" s="34" t="str">
        <f t="shared" si="52"/>
        <v/>
      </c>
      <c r="P129" s="34" t="str">
        <f t="shared" si="53"/>
        <v/>
      </c>
      <c r="Q129" s="34" t="str">
        <f t="shared" si="54"/>
        <v/>
      </c>
      <c r="R129" s="26"/>
      <c r="S129" s="33">
        <f t="shared" si="55"/>
        <v>0</v>
      </c>
      <c r="T129" s="27" t="str">
        <f>IF(D129="","",IF(D129="TOTAL",SUM($T$17:T128),IF($Y$3="YES",AX129,0)))</f>
        <v/>
      </c>
      <c r="U129" s="34" t="str">
        <f>IF(D129="","",IF(D129="TOTAL",SUM($U$17:U128),(ROUND(S129*AM129,0))))</f>
        <v/>
      </c>
      <c r="V129" s="26" t="str">
        <f>IF(D129="","",IF(D129=$U$6,$T$6,IF(D129="TOTAL",SUM($V$17:V128),V128)))</f>
        <v/>
      </c>
      <c r="W129" s="33" t="str">
        <f>IF(D129="","",IF(D129="TOTAL",SUM($W$17:W128),(SUM(AG130:AH130))))</f>
        <v/>
      </c>
      <c r="X129" s="33">
        <f t="shared" si="56"/>
        <v>0</v>
      </c>
      <c r="Y129" s="33">
        <f t="shared" si="57"/>
        <v>0</v>
      </c>
      <c r="AB129" s="35" t="str">
        <f t="shared" si="58"/>
        <v/>
      </c>
      <c r="AC129" s="35" t="str">
        <f t="shared" si="59"/>
        <v/>
      </c>
      <c r="AJ129" s="7" t="str">
        <f t="shared" si="38"/>
        <v/>
      </c>
      <c r="AL129" s="7" t="str">
        <f t="shared" si="39"/>
        <v/>
      </c>
      <c r="AM129" s="7" t="str">
        <f t="shared" si="40"/>
        <v/>
      </c>
      <c r="AP129" s="2">
        <v>42186</v>
      </c>
      <c r="AQ129" s="3" t="str">
        <f t="shared" si="25"/>
        <v>Jul-2015</v>
      </c>
      <c r="AR129" s="7">
        <v>119</v>
      </c>
      <c r="AS129" s="7"/>
      <c r="AT129" s="7">
        <v>6</v>
      </c>
      <c r="AU129" s="8">
        <f t="shared" si="29"/>
        <v>0.1</v>
      </c>
      <c r="AX129" s="7">
        <f t="shared" si="30"/>
        <v>0</v>
      </c>
    </row>
    <row r="130" spans="2:50" ht="21.75" customHeight="1" x14ac:dyDescent="0.25">
      <c r="B130" s="34" t="str">
        <f t="shared" si="60"/>
        <v/>
      </c>
      <c r="C130" s="28" t="str">
        <f t="shared" si="49"/>
        <v/>
      </c>
      <c r="D130" s="34" t="str">
        <f t="shared" si="61"/>
        <v/>
      </c>
      <c r="E130" s="34" t="str">
        <f t="shared" si="32"/>
        <v/>
      </c>
      <c r="F130" s="34" t="str">
        <f>IF(D130="","",IF(D130=$N$10,$O$7,IF(E130="JUL",MROUND(ROUND(1.03*F129,0),100),IF(D130="TOTAL",SUM($F$17:F129),F129))))</f>
        <v/>
      </c>
      <c r="G130" s="34" t="str">
        <f>IF(D130="","",IF(D130="TOTAL",SUM($G$17:G129),(ROUND(F130*AJ130/100,0))))</f>
        <v/>
      </c>
      <c r="H130" s="34" t="str">
        <f>IF(D130="","",IF(D130="TOTAL",SUM($H$17:H129),(ROUND(F130*$V$5,0))))</f>
        <v/>
      </c>
      <c r="I130" s="75">
        <f t="shared" si="50"/>
        <v>0</v>
      </c>
      <c r="J130" s="75"/>
      <c r="K130" s="34" t="str">
        <f>IF(D130="","",IF(D130=$O$10,$O$8,IF(E130="JUL",MROUND(ROUND(1.03*K129,0),100),IF(D130="TOTAL",SUM($K$17:K129),K129))))</f>
        <v/>
      </c>
      <c r="L130" s="34" t="str">
        <f>IF(D130="","",IF(D130="TOTAL",SUM($L$17:L129),(ROUND(K130*AJ130/100,0))))</f>
        <v/>
      </c>
      <c r="M130" s="34" t="str">
        <f>IF(D130="","",IF(D130="TOTAL",SUM($M$17:M129),(ROUND(K130*$V$5,0))))</f>
        <v/>
      </c>
      <c r="N130" s="33">
        <f t="shared" si="51"/>
        <v>0</v>
      </c>
      <c r="O130" s="34" t="str">
        <f t="shared" si="52"/>
        <v/>
      </c>
      <c r="P130" s="34" t="str">
        <f t="shared" si="53"/>
        <v/>
      </c>
      <c r="Q130" s="34" t="str">
        <f t="shared" si="54"/>
        <v/>
      </c>
      <c r="R130" s="26"/>
      <c r="S130" s="33">
        <f t="shared" si="55"/>
        <v>0</v>
      </c>
      <c r="T130" s="27" t="str">
        <f>IF(D130="","",IF(D130="TOTAL",SUM($T$17:T129),IF($Y$3="YES",AX130,0)))</f>
        <v/>
      </c>
      <c r="U130" s="34" t="str">
        <f>IF(D130="","",IF(D130="TOTAL",SUM($U$17:U129),(ROUND(S130*AM130,0))))</f>
        <v/>
      </c>
      <c r="V130" s="26" t="str">
        <f>IF(D130="","",IF(D130=$U$6,$T$6,IF(D130="TOTAL",SUM($V$17:V129),V129)))</f>
        <v/>
      </c>
      <c r="W130" s="33" t="str">
        <f>IF(D130="","",IF(D130="TOTAL",SUM($W$17:W129),(SUM(AG131:AH131))))</f>
        <v/>
      </c>
      <c r="X130" s="33">
        <f t="shared" si="56"/>
        <v>0</v>
      </c>
      <c r="Y130" s="33">
        <f t="shared" si="57"/>
        <v>0</v>
      </c>
      <c r="AB130" s="35" t="str">
        <f t="shared" si="58"/>
        <v/>
      </c>
      <c r="AC130" s="35" t="str">
        <f t="shared" si="59"/>
        <v/>
      </c>
      <c r="AJ130" s="7" t="str">
        <f t="shared" si="38"/>
        <v/>
      </c>
      <c r="AL130" s="7" t="str">
        <f t="shared" si="39"/>
        <v/>
      </c>
      <c r="AM130" s="7" t="str">
        <f t="shared" si="40"/>
        <v/>
      </c>
      <c r="AP130" s="2">
        <v>42217</v>
      </c>
      <c r="AQ130" s="3" t="str">
        <f t="shared" si="25"/>
        <v>Aug-2015</v>
      </c>
      <c r="AR130" s="7">
        <v>119</v>
      </c>
      <c r="AS130" s="7"/>
      <c r="AT130" s="7">
        <v>6</v>
      </c>
      <c r="AU130" s="8">
        <f t="shared" si="29"/>
        <v>0.1</v>
      </c>
      <c r="AX130" s="7">
        <f t="shared" si="30"/>
        <v>0</v>
      </c>
    </row>
    <row r="131" spans="2:50" ht="21.75" customHeight="1" x14ac:dyDescent="0.25">
      <c r="B131" s="34" t="str">
        <f t="shared" si="60"/>
        <v/>
      </c>
      <c r="C131" s="28" t="str">
        <f t="shared" si="49"/>
        <v/>
      </c>
      <c r="D131" s="34" t="str">
        <f t="shared" si="61"/>
        <v/>
      </c>
      <c r="E131" s="34" t="str">
        <f t="shared" si="32"/>
        <v/>
      </c>
      <c r="F131" s="34" t="str">
        <f>IF(D131="","",IF(D131=$N$10,$O$7,IF(E131="JUL",MROUND(ROUND(1.03*F130,0),100),IF(D131="TOTAL",SUM($F$17:F130),F130))))</f>
        <v/>
      </c>
      <c r="G131" s="34" t="str">
        <f>IF(D131="","",IF(D131="TOTAL",SUM($G$17:G130),(ROUND(F131*AJ131/100,0))))</f>
        <v/>
      </c>
      <c r="H131" s="34" t="str">
        <f>IF(D131="","",IF(D131="TOTAL",SUM($H$17:H130),(ROUND(F131*$V$5,0))))</f>
        <v/>
      </c>
      <c r="I131" s="75">
        <f t="shared" si="50"/>
        <v>0</v>
      </c>
      <c r="J131" s="75"/>
      <c r="K131" s="34" t="str">
        <f>IF(D131="","",IF(D131=$O$10,$O$8,IF(E131="JUL",MROUND(ROUND(1.03*K130,0),100),IF(D131="TOTAL",SUM($K$17:K130),K130))))</f>
        <v/>
      </c>
      <c r="L131" s="34" t="str">
        <f>IF(D131="","",IF(D131="TOTAL",SUM($L$17:L130),(ROUND(K131*AJ131/100,0))))</f>
        <v/>
      </c>
      <c r="M131" s="34" t="str">
        <f>IF(D131="","",IF(D131="TOTAL",SUM($M$17:M130),(ROUND(K131*$V$5,0))))</f>
        <v/>
      </c>
      <c r="N131" s="33">
        <f t="shared" si="51"/>
        <v>0</v>
      </c>
      <c r="O131" s="34" t="str">
        <f t="shared" si="52"/>
        <v/>
      </c>
      <c r="P131" s="34" t="str">
        <f t="shared" si="53"/>
        <v/>
      </c>
      <c r="Q131" s="34" t="str">
        <f t="shared" si="54"/>
        <v/>
      </c>
      <c r="R131" s="26"/>
      <c r="S131" s="33">
        <f t="shared" si="55"/>
        <v>0</v>
      </c>
      <c r="T131" s="27" t="str">
        <f>IF(D131="","",IF(D131="TOTAL",SUM($T$17:T130),IF($Y$3="YES",AX131,0)))</f>
        <v/>
      </c>
      <c r="U131" s="34" t="str">
        <f>IF(D131="","",IF(D131="TOTAL",SUM($U$17:U130),(ROUND(S131*AM131,0))))</f>
        <v/>
      </c>
      <c r="V131" s="26" t="str">
        <f>IF(D131="","",IF(D131=$U$6,$T$6,IF(D131="TOTAL",SUM($V$17:V130),V130)))</f>
        <v/>
      </c>
      <c r="W131" s="33" t="str">
        <f>IF(D131="","",IF(D131="TOTAL",SUM($W$17:W130),(SUM(AG132:AH132))))</f>
        <v/>
      </c>
      <c r="X131" s="33">
        <f t="shared" si="56"/>
        <v>0</v>
      </c>
      <c r="Y131" s="33">
        <f t="shared" si="57"/>
        <v>0</v>
      </c>
      <c r="AB131" s="35" t="str">
        <f t="shared" si="58"/>
        <v/>
      </c>
      <c r="AC131" s="35" t="str">
        <f t="shared" si="59"/>
        <v/>
      </c>
      <c r="AJ131" s="7" t="str">
        <f t="shared" si="38"/>
        <v/>
      </c>
      <c r="AL131" s="7" t="str">
        <f t="shared" si="39"/>
        <v/>
      </c>
      <c r="AM131" s="7" t="str">
        <f t="shared" si="40"/>
        <v/>
      </c>
      <c r="AP131" s="2">
        <v>42248</v>
      </c>
      <c r="AQ131" s="3" t="str">
        <f t="shared" si="25"/>
        <v>Sep-2015</v>
      </c>
      <c r="AR131" s="7">
        <v>119</v>
      </c>
      <c r="AS131" s="7"/>
      <c r="AU131" s="8">
        <f t="shared" si="29"/>
        <v>0.1</v>
      </c>
      <c r="AX131" s="7">
        <f t="shared" si="30"/>
        <v>0</v>
      </c>
    </row>
    <row r="132" spans="2:50" ht="21.75" customHeight="1" x14ac:dyDescent="0.25">
      <c r="B132" s="34" t="str">
        <f t="shared" si="60"/>
        <v/>
      </c>
      <c r="C132" s="28" t="str">
        <f t="shared" si="49"/>
        <v/>
      </c>
      <c r="D132" s="34" t="str">
        <f t="shared" si="61"/>
        <v/>
      </c>
      <c r="E132" s="34" t="str">
        <f t="shared" si="32"/>
        <v/>
      </c>
      <c r="F132" s="34" t="str">
        <f>IF(D132="","",IF(D132=$N$10,$O$7,IF(E132="JUL",MROUND(ROUND(1.03*F131,0),100),IF(D132="TOTAL",SUM($F$17:F131),F131))))</f>
        <v/>
      </c>
      <c r="G132" s="34" t="str">
        <f>IF(D132="","",IF(D132="TOTAL",SUM($G$17:G131),(ROUND(F132*AJ132/100,0))))</f>
        <v/>
      </c>
      <c r="H132" s="34" t="str">
        <f>IF(D132="","",IF(D132="TOTAL",SUM($H$17:H131),(ROUND(F132*$V$5,0))))</f>
        <v/>
      </c>
      <c r="I132" s="75">
        <f t="shared" si="50"/>
        <v>0</v>
      </c>
      <c r="J132" s="75"/>
      <c r="K132" s="34" t="str">
        <f>IF(D132="","",IF(D132=$O$10,$O$8,IF(E132="JUL",MROUND(ROUND(1.03*K131,0),100),IF(D132="TOTAL",SUM($K$17:K131),K131))))</f>
        <v/>
      </c>
      <c r="L132" s="34" t="str">
        <f>IF(D132="","",IF(D132="TOTAL",SUM($L$17:L131),(ROUND(K132*AJ132/100,0))))</f>
        <v/>
      </c>
      <c r="M132" s="34" t="str">
        <f>IF(D132="","",IF(D132="TOTAL",SUM($M$17:M131),(ROUND(K132*$V$5,0))))</f>
        <v/>
      </c>
      <c r="N132" s="33">
        <f t="shared" si="51"/>
        <v>0</v>
      </c>
      <c r="O132" s="34" t="str">
        <f t="shared" si="52"/>
        <v/>
      </c>
      <c r="P132" s="34" t="str">
        <f t="shared" si="53"/>
        <v/>
      </c>
      <c r="Q132" s="34" t="str">
        <f t="shared" si="54"/>
        <v/>
      </c>
      <c r="R132" s="26"/>
      <c r="S132" s="33">
        <f t="shared" si="55"/>
        <v>0</v>
      </c>
      <c r="T132" s="27" t="str">
        <f>IF(D132="","",IF(D132="TOTAL",SUM($T$17:T131),IF($Y$3="YES",AX132,0)))</f>
        <v/>
      </c>
      <c r="U132" s="34" t="str">
        <f>IF(D132="","",IF(D132="TOTAL",SUM($U$17:U131),(ROUND(S132*AM132,0))))</f>
        <v/>
      </c>
      <c r="V132" s="26" t="str">
        <f>IF(D132="","",IF(D132=$U$6,$T$6,IF(D132="TOTAL",SUM($V$17:V131),V131)))</f>
        <v/>
      </c>
      <c r="W132" s="33" t="str">
        <f>IF(D132="","",IF(D132="TOTAL",SUM($W$17:W131),(SUM(AG133:AH133))))</f>
        <v/>
      </c>
      <c r="X132" s="33">
        <f t="shared" si="56"/>
        <v>0</v>
      </c>
      <c r="Y132" s="33">
        <f t="shared" si="57"/>
        <v>0</v>
      </c>
      <c r="AB132" s="35" t="str">
        <f t="shared" si="58"/>
        <v/>
      </c>
      <c r="AC132" s="35" t="str">
        <f t="shared" si="59"/>
        <v/>
      </c>
      <c r="AJ132" s="7" t="str">
        <f t="shared" si="38"/>
        <v/>
      </c>
      <c r="AL132" s="7" t="str">
        <f t="shared" si="39"/>
        <v/>
      </c>
      <c r="AM132" s="7" t="str">
        <f t="shared" si="40"/>
        <v/>
      </c>
      <c r="AP132" s="2">
        <v>42278</v>
      </c>
      <c r="AQ132" s="3" t="str">
        <f t="shared" si="25"/>
        <v>Oct-2015</v>
      </c>
      <c r="AR132" s="7">
        <v>119</v>
      </c>
      <c r="AS132" s="7"/>
      <c r="AU132" s="8">
        <f t="shared" si="29"/>
        <v>0.1</v>
      </c>
      <c r="AX132" s="7">
        <f t="shared" si="30"/>
        <v>0</v>
      </c>
    </row>
    <row r="133" spans="2:50" ht="21.75" customHeight="1" x14ac:dyDescent="0.25">
      <c r="B133" s="34" t="str">
        <f t="shared" si="60"/>
        <v/>
      </c>
      <c r="C133" s="28" t="str">
        <f t="shared" si="49"/>
        <v/>
      </c>
      <c r="D133" s="34" t="str">
        <f t="shared" si="61"/>
        <v/>
      </c>
      <c r="E133" s="34" t="str">
        <f t="shared" si="32"/>
        <v/>
      </c>
      <c r="F133" s="34" t="str">
        <f>IF(D133="","",IF(D133=$N$10,$O$7,IF(E133="JUL",MROUND(ROUND(1.03*F132,0),100),IF(D133="TOTAL",SUM($F$17:F132),F132))))</f>
        <v/>
      </c>
      <c r="G133" s="34" t="str">
        <f>IF(D133="","",IF(D133="TOTAL",SUM($G$17:G132),(ROUND(F133*AJ133/100,0))))</f>
        <v/>
      </c>
      <c r="H133" s="34" t="str">
        <f>IF(D133="","",IF(D133="TOTAL",SUM($H$17:H132),(ROUND(F133*$V$5,0))))</f>
        <v/>
      </c>
      <c r="I133" s="75">
        <f t="shared" si="50"/>
        <v>0</v>
      </c>
      <c r="J133" s="75"/>
      <c r="K133" s="34" t="str">
        <f>IF(D133="","",IF(D133=$O$10,$O$8,IF(E133="JUL",MROUND(ROUND(1.03*K132,0),100),IF(D133="TOTAL",SUM($K$17:K132),K132))))</f>
        <v/>
      </c>
      <c r="L133" s="34" t="str">
        <f>IF(D133="","",IF(D133="TOTAL",SUM($L$17:L132),(ROUND(K133*AJ133/100,0))))</f>
        <v/>
      </c>
      <c r="M133" s="34" t="str">
        <f>IF(D133="","",IF(D133="TOTAL",SUM($M$17:M132),(ROUND(K133*$V$5,0))))</f>
        <v/>
      </c>
      <c r="N133" s="33">
        <f t="shared" si="51"/>
        <v>0</v>
      </c>
      <c r="O133" s="34" t="str">
        <f t="shared" si="52"/>
        <v/>
      </c>
      <c r="P133" s="34" t="str">
        <f t="shared" si="53"/>
        <v/>
      </c>
      <c r="Q133" s="34" t="str">
        <f t="shared" si="54"/>
        <v/>
      </c>
      <c r="R133" s="26"/>
      <c r="S133" s="33">
        <f t="shared" si="55"/>
        <v>0</v>
      </c>
      <c r="T133" s="27" t="str">
        <f>IF(D133="","",IF(D133="TOTAL",SUM($T$17:T132),IF($Y$3="YES",AX133,0)))</f>
        <v/>
      </c>
      <c r="U133" s="34" t="str">
        <f>IF(D133="","",IF(D133="TOTAL",SUM($U$17:U132),(ROUND(S133*AM133,0))))</f>
        <v/>
      </c>
      <c r="V133" s="26" t="str">
        <f>IF(D133="","",IF(D133=$U$6,$T$6,IF(D133="TOTAL",SUM($V$17:V132),V132)))</f>
        <v/>
      </c>
      <c r="W133" s="33" t="str">
        <f>IF(D133="","",IF(D133="TOTAL",SUM($W$17:W132),(SUM(AG134:AH134))))</f>
        <v/>
      </c>
      <c r="X133" s="33">
        <f t="shared" si="56"/>
        <v>0</v>
      </c>
      <c r="Y133" s="33">
        <f t="shared" si="57"/>
        <v>0</v>
      </c>
      <c r="AB133" s="35" t="str">
        <f t="shared" si="58"/>
        <v/>
      </c>
      <c r="AC133" s="35" t="str">
        <f t="shared" si="59"/>
        <v/>
      </c>
      <c r="AJ133" s="7" t="str">
        <f t="shared" si="38"/>
        <v/>
      </c>
      <c r="AL133" s="7" t="str">
        <f t="shared" si="39"/>
        <v/>
      </c>
      <c r="AM133" s="7" t="str">
        <f t="shared" si="40"/>
        <v/>
      </c>
      <c r="AP133" s="2">
        <v>42309</v>
      </c>
      <c r="AQ133" s="3" t="str">
        <f t="shared" si="25"/>
        <v>Nov-2015</v>
      </c>
      <c r="AR133" s="7">
        <v>119</v>
      </c>
      <c r="AS133" s="7"/>
      <c r="AU133" s="8">
        <f t="shared" si="29"/>
        <v>0.1</v>
      </c>
      <c r="AX133" s="7">
        <f t="shared" si="30"/>
        <v>0</v>
      </c>
    </row>
    <row r="134" spans="2:50" ht="21.75" customHeight="1" x14ac:dyDescent="0.25">
      <c r="B134" s="34" t="str">
        <f t="shared" si="60"/>
        <v/>
      </c>
      <c r="C134" s="28" t="str">
        <f t="shared" si="49"/>
        <v/>
      </c>
      <c r="D134" s="34" t="str">
        <f t="shared" si="61"/>
        <v/>
      </c>
      <c r="E134" s="34" t="str">
        <f t="shared" si="32"/>
        <v/>
      </c>
      <c r="F134" s="34" t="str">
        <f>IF(D134="","",IF(D134=$N$10,$O$7,IF(E134="JUL",MROUND(ROUND(1.03*F133,0),100),IF(D134="TOTAL",SUM($F$17:F133),F133))))</f>
        <v/>
      </c>
      <c r="G134" s="34" t="str">
        <f>IF(D134="","",IF(D134="TOTAL",SUM($G$17:G133),(ROUND(F134*AJ134/100,0))))</f>
        <v/>
      </c>
      <c r="H134" s="34" t="str">
        <f>IF(D134="","",IF(D134="TOTAL",SUM($H$17:H133),(ROUND(F134*$V$5,0))))</f>
        <v/>
      </c>
      <c r="I134" s="75">
        <f t="shared" si="50"/>
        <v>0</v>
      </c>
      <c r="J134" s="75"/>
      <c r="K134" s="34" t="str">
        <f>IF(D134="","",IF(D134=$O$10,$O$8,IF(E134="JUL",MROUND(ROUND(1.03*K133,0),100),IF(D134="TOTAL",SUM($K$17:K133),K133))))</f>
        <v/>
      </c>
      <c r="L134" s="34" t="str">
        <f>IF(D134="","",IF(D134="TOTAL",SUM($L$17:L133),(ROUND(K134*AJ134/100,0))))</f>
        <v/>
      </c>
      <c r="M134" s="34" t="str">
        <f>IF(D134="","",IF(D134="TOTAL",SUM($M$17:M133),(ROUND(K134*$V$5,0))))</f>
        <v/>
      </c>
      <c r="N134" s="33">
        <f t="shared" si="51"/>
        <v>0</v>
      </c>
      <c r="O134" s="34" t="str">
        <f t="shared" si="52"/>
        <v/>
      </c>
      <c r="P134" s="34" t="str">
        <f t="shared" si="53"/>
        <v/>
      </c>
      <c r="Q134" s="34" t="str">
        <f t="shared" si="54"/>
        <v/>
      </c>
      <c r="R134" s="26"/>
      <c r="S134" s="33">
        <f t="shared" si="55"/>
        <v>0</v>
      </c>
      <c r="T134" s="27" t="str">
        <f>IF(D134="","",IF(D134="TOTAL",SUM($T$17:T133),IF($Y$3="YES",AX134,0)))</f>
        <v/>
      </c>
      <c r="U134" s="34" t="str">
        <f>IF(D134="","",IF(D134="TOTAL",SUM($U$17:U133),(ROUND(S134*AM134,0))))</f>
        <v/>
      </c>
      <c r="V134" s="26" t="str">
        <f>IF(D134="","",IF(D134=$U$6,$T$6,IF(D134="TOTAL",SUM($V$17:V133),V133)))</f>
        <v/>
      </c>
      <c r="W134" s="33" t="str">
        <f>IF(D134="","",IF(D134="TOTAL",SUM($W$17:W133),(SUM(AG135:AH135))))</f>
        <v/>
      </c>
      <c r="X134" s="33">
        <f t="shared" si="56"/>
        <v>0</v>
      </c>
      <c r="Y134" s="33">
        <f t="shared" si="57"/>
        <v>0</v>
      </c>
      <c r="AB134" s="35" t="str">
        <f t="shared" si="58"/>
        <v/>
      </c>
      <c r="AC134" s="35" t="str">
        <f t="shared" si="59"/>
        <v/>
      </c>
      <c r="AJ134" s="7" t="str">
        <f t="shared" si="38"/>
        <v/>
      </c>
      <c r="AL134" s="7" t="str">
        <f t="shared" si="39"/>
        <v/>
      </c>
      <c r="AM134" s="7" t="str">
        <f t="shared" si="40"/>
        <v/>
      </c>
      <c r="AP134" s="2">
        <v>42339</v>
      </c>
      <c r="AQ134" s="3" t="str">
        <f t="shared" si="25"/>
        <v>Dec-2015</v>
      </c>
      <c r="AR134" s="7">
        <v>119</v>
      </c>
      <c r="AS134" s="7"/>
      <c r="AU134" s="8">
        <f t="shared" si="29"/>
        <v>0.1</v>
      </c>
      <c r="AX134" s="7">
        <f t="shared" si="30"/>
        <v>0</v>
      </c>
    </row>
    <row r="135" spans="2:50" ht="21.75" customHeight="1" x14ac:dyDescent="0.25">
      <c r="B135" s="34" t="str">
        <f t="shared" si="60"/>
        <v/>
      </c>
      <c r="C135" s="28" t="str">
        <f t="shared" si="49"/>
        <v/>
      </c>
      <c r="D135" s="34" t="str">
        <f t="shared" si="61"/>
        <v/>
      </c>
      <c r="E135" s="34" t="str">
        <f t="shared" si="32"/>
        <v/>
      </c>
      <c r="F135" s="34" t="str">
        <f>IF(D135="","",IF(D135=$N$10,$O$7,IF(E135="JUL",MROUND(ROUND(1.03*F134,0),100),IF(D135="TOTAL",SUM($F$17:F134),F134))))</f>
        <v/>
      </c>
      <c r="G135" s="34" t="str">
        <f>IF(D135="","",IF(D135="TOTAL",SUM($G$17:G134),(ROUND(F135*AJ135/100,0))))</f>
        <v/>
      </c>
      <c r="H135" s="34" t="str">
        <f>IF(D135="","",IF(D135="TOTAL",SUM($H$17:H134),(ROUND(F135*$V$5,0))))</f>
        <v/>
      </c>
      <c r="I135" s="75">
        <f t="shared" si="50"/>
        <v>0</v>
      </c>
      <c r="J135" s="75"/>
      <c r="K135" s="34" t="str">
        <f>IF(D135="","",IF(D135=$O$10,$O$8,IF(E135="JUL",MROUND(ROUND(1.03*K134,0),100),IF(D135="TOTAL",SUM($K$17:K134),K134))))</f>
        <v/>
      </c>
      <c r="L135" s="34" t="str">
        <f>IF(D135="","",IF(D135="TOTAL",SUM($L$17:L134),(ROUND(K135*AJ135/100,0))))</f>
        <v/>
      </c>
      <c r="M135" s="34" t="str">
        <f>IF(D135="","",IF(D135="TOTAL",SUM($M$17:M134),(ROUND(K135*$V$5,0))))</f>
        <v/>
      </c>
      <c r="N135" s="33">
        <f t="shared" si="51"/>
        <v>0</v>
      </c>
      <c r="O135" s="34" t="str">
        <f t="shared" si="52"/>
        <v/>
      </c>
      <c r="P135" s="34" t="str">
        <f t="shared" si="53"/>
        <v/>
      </c>
      <c r="Q135" s="34" t="str">
        <f t="shared" si="54"/>
        <v/>
      </c>
      <c r="R135" s="26"/>
      <c r="S135" s="33">
        <f t="shared" si="55"/>
        <v>0</v>
      </c>
      <c r="T135" s="27" t="str">
        <f>IF(D135="","",IF(D135="TOTAL",SUM($T$17:T134),IF($Y$3="YES",AX135,0)))</f>
        <v/>
      </c>
      <c r="U135" s="34" t="str">
        <f>IF(D135="","",IF(D135="TOTAL",SUM($U$17:U134),(ROUND(S135*AM135,0))))</f>
        <v/>
      </c>
      <c r="V135" s="26" t="str">
        <f>IF(D135="","",IF(D135=$U$6,$T$6,IF(D135="TOTAL",SUM($V$17:V134),V134)))</f>
        <v/>
      </c>
      <c r="W135" s="33" t="str">
        <f>IF(D135="","",IF(D135="TOTAL",SUM($W$17:W134),(SUM(AG136:AH136))))</f>
        <v/>
      </c>
      <c r="X135" s="33">
        <f t="shared" si="56"/>
        <v>0</v>
      </c>
      <c r="Y135" s="33">
        <f t="shared" si="57"/>
        <v>0</v>
      </c>
      <c r="AB135" s="35" t="str">
        <f t="shared" si="58"/>
        <v/>
      </c>
      <c r="AC135" s="35" t="str">
        <f t="shared" si="59"/>
        <v/>
      </c>
      <c r="AJ135" s="7" t="str">
        <f t="shared" si="38"/>
        <v/>
      </c>
      <c r="AL135" s="7" t="str">
        <f t="shared" si="39"/>
        <v/>
      </c>
      <c r="AM135" s="7" t="str">
        <f t="shared" si="40"/>
        <v/>
      </c>
      <c r="AP135" s="2">
        <v>42370</v>
      </c>
      <c r="AQ135" s="3" t="str">
        <f t="shared" si="25"/>
        <v>Jan-2016</v>
      </c>
      <c r="AR135" s="7">
        <v>125</v>
      </c>
      <c r="AS135" s="7"/>
      <c r="AT135" s="7">
        <v>6</v>
      </c>
      <c r="AU135" s="8">
        <f t="shared" si="29"/>
        <v>0.1</v>
      </c>
      <c r="AX135" s="7">
        <f t="shared" si="30"/>
        <v>0</v>
      </c>
    </row>
    <row r="136" spans="2:50" ht="21.75" customHeight="1" x14ac:dyDescent="0.25">
      <c r="B136" s="34" t="str">
        <f t="shared" si="60"/>
        <v/>
      </c>
      <c r="C136" s="28" t="str">
        <f t="shared" si="49"/>
        <v/>
      </c>
      <c r="D136" s="34" t="str">
        <f t="shared" si="61"/>
        <v/>
      </c>
      <c r="E136" s="34" t="str">
        <f t="shared" si="32"/>
        <v/>
      </c>
      <c r="F136" s="34" t="str">
        <f>IF(D136="","",IF(D136=$N$10,$O$7,IF(E136="JUL",MROUND(ROUND(1.03*F135,0),100),IF(D136="TOTAL",SUM($F$17:F135),F135))))</f>
        <v/>
      </c>
      <c r="G136" s="34" t="str">
        <f>IF(D136="","",IF(D136="TOTAL",SUM($G$17:G135),(ROUND(F136*AJ136/100,0))))</f>
        <v/>
      </c>
      <c r="H136" s="34" t="str">
        <f>IF(D136="","",IF(D136="TOTAL",SUM($H$17:H135),(ROUND(F136*$V$5,0))))</f>
        <v/>
      </c>
      <c r="I136" s="75">
        <f t="shared" si="50"/>
        <v>0</v>
      </c>
      <c r="J136" s="75"/>
      <c r="K136" s="34" t="str">
        <f>IF(D136="","",IF(D136=$O$10,$O$8,IF(E136="JUL",MROUND(ROUND(1.03*K135,0),100),IF(D136="TOTAL",SUM($K$17:K135),K135))))</f>
        <v/>
      </c>
      <c r="L136" s="34" t="str">
        <f>IF(D136="","",IF(D136="TOTAL",SUM($L$17:L135),(ROUND(K136*AJ136/100,0))))</f>
        <v/>
      </c>
      <c r="M136" s="34" t="str">
        <f>IF(D136="","",IF(D136="TOTAL",SUM($M$17:M135),(ROUND(K136*$V$5,0))))</f>
        <v/>
      </c>
      <c r="N136" s="33">
        <f t="shared" si="51"/>
        <v>0</v>
      </c>
      <c r="O136" s="34" t="str">
        <f t="shared" si="52"/>
        <v/>
      </c>
      <c r="P136" s="34" t="str">
        <f t="shared" si="53"/>
        <v/>
      </c>
      <c r="Q136" s="34" t="str">
        <f t="shared" si="54"/>
        <v/>
      </c>
      <c r="R136" s="26"/>
      <c r="S136" s="33">
        <f t="shared" si="55"/>
        <v>0</v>
      </c>
      <c r="T136" s="27" t="str">
        <f>IF(D136="","",IF(D136="TOTAL",SUM($T$17:T135),IF($Y$3="YES",AX136,0)))</f>
        <v/>
      </c>
      <c r="U136" s="34" t="str">
        <f>IF(D136="","",IF(D136="TOTAL",SUM($U$17:U135),(ROUND(S136*AM136,0))))</f>
        <v/>
      </c>
      <c r="V136" s="26" t="str">
        <f>IF(D136="","",IF(D136=$U$6,$T$6,IF(D136="TOTAL",SUM($V$17:V135),V135)))</f>
        <v/>
      </c>
      <c r="W136" s="33" t="str">
        <f>IF(D136="","",IF(D136="TOTAL",SUM($W$17:W135),(SUM(AG137:AH137))))</f>
        <v/>
      </c>
      <c r="X136" s="33">
        <f t="shared" si="56"/>
        <v>0</v>
      </c>
      <c r="Y136" s="33">
        <f t="shared" si="57"/>
        <v>0</v>
      </c>
      <c r="AB136" s="35" t="str">
        <f t="shared" si="58"/>
        <v/>
      </c>
      <c r="AC136" s="35" t="str">
        <f t="shared" si="59"/>
        <v/>
      </c>
      <c r="AJ136" s="7" t="str">
        <f t="shared" si="38"/>
        <v/>
      </c>
      <c r="AL136" s="7" t="str">
        <f t="shared" si="39"/>
        <v/>
      </c>
      <c r="AM136" s="7" t="str">
        <f t="shared" si="40"/>
        <v/>
      </c>
      <c r="AP136" s="2">
        <v>42401</v>
      </c>
      <c r="AQ136" s="3" t="str">
        <f t="shared" si="25"/>
        <v>Feb-2016</v>
      </c>
      <c r="AR136" s="7">
        <v>125</v>
      </c>
      <c r="AS136" s="7"/>
      <c r="AT136" s="7">
        <v>6</v>
      </c>
      <c r="AU136" s="8">
        <f t="shared" si="29"/>
        <v>0.1</v>
      </c>
      <c r="AX136" s="7">
        <f t="shared" si="30"/>
        <v>0</v>
      </c>
    </row>
    <row r="137" spans="2:50" ht="21.75" customHeight="1" x14ac:dyDescent="0.25">
      <c r="B137" s="34" t="str">
        <f t="shared" si="60"/>
        <v/>
      </c>
      <c r="C137" s="28" t="str">
        <f t="shared" si="49"/>
        <v/>
      </c>
      <c r="D137" s="34" t="str">
        <f t="shared" si="61"/>
        <v/>
      </c>
      <c r="E137" s="34" t="str">
        <f t="shared" si="32"/>
        <v/>
      </c>
      <c r="F137" s="34" t="str">
        <f>IF(D137="","",IF(D137=$N$10,$O$7,IF(E137="JUL",MROUND(ROUND(1.03*F136,0),100),IF(D137="TOTAL",SUM($F$17:F136),F136))))</f>
        <v/>
      </c>
      <c r="G137" s="34" t="str">
        <f>IF(D137="","",IF(D137="TOTAL",SUM($G$17:G136),(ROUND(F137*AJ137/100,0))))</f>
        <v/>
      </c>
      <c r="H137" s="34" t="str">
        <f>IF(D137="","",IF(D137="TOTAL",SUM($H$17:H136),(ROUND(F137*$V$5,0))))</f>
        <v/>
      </c>
      <c r="I137" s="75">
        <f t="shared" si="50"/>
        <v>0</v>
      </c>
      <c r="J137" s="75"/>
      <c r="K137" s="34" t="str">
        <f>IF(D137="","",IF(D137=$O$10,$O$8,IF(E137="JUL",MROUND(ROUND(1.03*K136,0),100),IF(D137="TOTAL",SUM($K$17:K136),K136))))</f>
        <v/>
      </c>
      <c r="L137" s="34" t="str">
        <f>IF(D137="","",IF(D137="TOTAL",SUM($L$17:L136),(ROUND(K137*AJ137/100,0))))</f>
        <v/>
      </c>
      <c r="M137" s="34" t="str">
        <f>IF(D137="","",IF(D137="TOTAL",SUM($M$17:M136),(ROUND(K137*$V$5,0))))</f>
        <v/>
      </c>
      <c r="N137" s="33">
        <f t="shared" si="51"/>
        <v>0</v>
      </c>
      <c r="O137" s="34" t="str">
        <f t="shared" si="52"/>
        <v/>
      </c>
      <c r="P137" s="34" t="str">
        <f t="shared" si="53"/>
        <v/>
      </c>
      <c r="Q137" s="34" t="str">
        <f t="shared" si="54"/>
        <v/>
      </c>
      <c r="R137" s="26"/>
      <c r="S137" s="33">
        <f t="shared" si="55"/>
        <v>0</v>
      </c>
      <c r="T137" s="27" t="str">
        <f>IF(D137="","",IF(D137="TOTAL",SUM($T$17:T136),IF($Y$3="YES",AX137,0)))</f>
        <v/>
      </c>
      <c r="U137" s="34" t="str">
        <f>IF(D137="","",IF(D137="TOTAL",SUM($U$17:U136),(ROUND(S137*AM137,0))))</f>
        <v/>
      </c>
      <c r="V137" s="26" t="str">
        <f>IF(D137="","",IF(D137=$U$6,$T$6,IF(D137="TOTAL",SUM($V$17:V136),V136)))</f>
        <v/>
      </c>
      <c r="W137" s="33" t="str">
        <f>IF(D137="","",IF(D137="TOTAL",SUM($W$17:W136),(SUM(AG138:AH138))))</f>
        <v/>
      </c>
      <c r="X137" s="33">
        <f t="shared" si="56"/>
        <v>0</v>
      </c>
      <c r="Y137" s="33">
        <f t="shared" si="57"/>
        <v>0</v>
      </c>
      <c r="AB137" s="35" t="str">
        <f t="shared" si="58"/>
        <v/>
      </c>
      <c r="AC137" s="35" t="str">
        <f t="shared" si="59"/>
        <v/>
      </c>
      <c r="AJ137" s="7" t="str">
        <f t="shared" si="38"/>
        <v/>
      </c>
      <c r="AL137" s="7" t="str">
        <f t="shared" si="39"/>
        <v/>
      </c>
      <c r="AM137" s="7" t="str">
        <f t="shared" si="40"/>
        <v/>
      </c>
      <c r="AP137" s="2">
        <v>42430</v>
      </c>
      <c r="AQ137" s="3" t="str">
        <f t="shared" si="25"/>
        <v>Mar-2016</v>
      </c>
      <c r="AR137" s="7">
        <v>125</v>
      </c>
      <c r="AS137" s="7"/>
      <c r="AT137" s="7">
        <v>6</v>
      </c>
      <c r="AU137" s="8">
        <f t="shared" si="29"/>
        <v>0.1</v>
      </c>
      <c r="AX137" s="7">
        <f t="shared" si="30"/>
        <v>0</v>
      </c>
    </row>
    <row r="138" spans="2:50" ht="21.75" customHeight="1" x14ac:dyDescent="0.25">
      <c r="B138" s="34" t="str">
        <f>IF(B137&gt;=$I$9,"",(B137+1))</f>
        <v/>
      </c>
      <c r="C138" s="28" t="str">
        <f t="shared" si="49"/>
        <v/>
      </c>
      <c r="D138" s="34" t="str">
        <f t="shared" si="61"/>
        <v/>
      </c>
      <c r="E138" s="34" t="str">
        <f t="shared" si="32"/>
        <v/>
      </c>
      <c r="F138" s="34" t="str">
        <f>IF(D138="","",IF(D138=$N$10,$O$7,IF(E138="JUL",MROUND(ROUND(1.03*F137,0),100),IF(D138="TOTAL",SUM($F$17:F137),F137))))</f>
        <v/>
      </c>
      <c r="G138" s="34" t="str">
        <f>IF(D138="","",IF(D138="TOTAL",SUM($G$17:G137),(ROUND(F138*AJ138/100,0))))</f>
        <v/>
      </c>
      <c r="H138" s="34" t="str">
        <f>IF(D138="","",IF(D138="TOTAL",SUM($H$17:H137),(ROUND(F138*$V$5,0))))</f>
        <v/>
      </c>
      <c r="I138" s="75">
        <f t="shared" si="50"/>
        <v>0</v>
      </c>
      <c r="J138" s="75"/>
      <c r="K138" s="34" t="str">
        <f>IF(D138="","",IF(D138=$O$10,$O$8,IF(E138="JUL",MROUND(ROUND(1.03*K137,0),100),IF(D138="TOTAL",SUM($K$17:K137),K137))))</f>
        <v/>
      </c>
      <c r="L138" s="34" t="str">
        <f>IF(D138="","",IF(D138="TOTAL",SUM($L$17:L137),(ROUND(K138*AJ138/100,0))))</f>
        <v/>
      </c>
      <c r="M138" s="34" t="str">
        <f>IF(D138="","",IF(D138="TOTAL",SUM($M$17:M137),(ROUND(K138*$V$5,0))))</f>
        <v/>
      </c>
      <c r="N138" s="33">
        <f t="shared" si="51"/>
        <v>0</v>
      </c>
      <c r="O138" s="34" t="str">
        <f t="shared" si="52"/>
        <v/>
      </c>
      <c r="P138" s="34" t="str">
        <f t="shared" si="53"/>
        <v/>
      </c>
      <c r="Q138" s="34" t="str">
        <f t="shared" si="54"/>
        <v/>
      </c>
      <c r="R138" s="26"/>
      <c r="S138" s="33">
        <f t="shared" si="55"/>
        <v>0</v>
      </c>
      <c r="T138" s="27" t="str">
        <f>IF(D138="","",IF(D138="TOTAL",SUM($T$17:T137),IF($Y$3="YES",AX138,0)))</f>
        <v/>
      </c>
      <c r="U138" s="34" t="str">
        <f>IF(D138="","",IF(D138="TOTAL",SUM($U$17:U137),(ROUND(S138*AM138,0))))</f>
        <v/>
      </c>
      <c r="V138" s="26" t="str">
        <f>IF(D138="","",IF(D138=$U$6,$T$6,IF(D138="TOTAL",SUM($V$17:V137),V137)))</f>
        <v/>
      </c>
      <c r="W138" s="33" t="str">
        <f>IF(D138="","",IF(D138="TOTAL",SUM($W$17:W137),(SUM(AG139:AH139))))</f>
        <v/>
      </c>
      <c r="X138" s="33">
        <f t="shared" si="56"/>
        <v>0</v>
      </c>
      <c r="Y138" s="33">
        <f t="shared" si="57"/>
        <v>0</v>
      </c>
      <c r="AB138" s="35" t="str">
        <f t="shared" si="58"/>
        <v/>
      </c>
      <c r="AC138" s="35" t="str">
        <f t="shared" si="59"/>
        <v/>
      </c>
      <c r="AJ138" s="7" t="str">
        <f t="shared" si="38"/>
        <v/>
      </c>
      <c r="AL138" s="7" t="str">
        <f t="shared" si="39"/>
        <v/>
      </c>
      <c r="AM138" s="7" t="str">
        <f t="shared" si="40"/>
        <v/>
      </c>
      <c r="AP138" s="2">
        <v>42461</v>
      </c>
      <c r="AQ138" s="3" t="str">
        <f t="shared" si="25"/>
        <v>Apr-2016</v>
      </c>
      <c r="AR138" s="7">
        <v>125</v>
      </c>
      <c r="AS138" s="7"/>
      <c r="AU138" s="8">
        <f t="shared" si="29"/>
        <v>0.1</v>
      </c>
      <c r="AX138" s="7">
        <f t="shared" si="30"/>
        <v>0</v>
      </c>
    </row>
    <row r="139" spans="2:50" ht="21.75" customHeight="1" x14ac:dyDescent="0.25">
      <c r="B139" s="34" t="str">
        <f t="shared" si="60"/>
        <v/>
      </c>
      <c r="C139" s="28" t="str">
        <f t="shared" si="49"/>
        <v/>
      </c>
      <c r="D139" s="34" t="str">
        <f t="shared" si="61"/>
        <v/>
      </c>
      <c r="E139" s="34" t="str">
        <f t="shared" si="32"/>
        <v/>
      </c>
      <c r="F139" s="34" t="str">
        <f>IF(D139="","",IF(D139=$N$10,$O$7,IF(E139="JUL",MROUND(ROUND(1.03*F138,0),100),IF(D139="TOTAL",SUM($F$17:F138),F138))))</f>
        <v/>
      </c>
      <c r="G139" s="34" t="str">
        <f>IF(D139="","",IF(D139="TOTAL",SUM($G$17:G138),(ROUND(F139*AJ139/100,0))))</f>
        <v/>
      </c>
      <c r="H139" s="34" t="str">
        <f>IF(D139="","",IF(D139="TOTAL",SUM($H$17:H138),(ROUND(F139*$V$5,0))))</f>
        <v/>
      </c>
      <c r="I139" s="75">
        <f t="shared" si="50"/>
        <v>0</v>
      </c>
      <c r="J139" s="75"/>
      <c r="K139" s="34" t="str">
        <f>IF(D139="","",IF(D139=$O$10,$O$8,IF(E139="JUL",MROUND(ROUND(1.03*K138,0),100),IF(D139="TOTAL",SUM($K$17:K138),K138))))</f>
        <v/>
      </c>
      <c r="L139" s="34" t="str">
        <f>IF(D139="","",IF(D139="TOTAL",SUM($L$17:L138),(ROUND(K139*AJ139/100,0))))</f>
        <v/>
      </c>
      <c r="M139" s="34" t="str">
        <f>IF(D139="","",IF(D139="TOTAL",SUM($M$17:M138),(ROUND(K139*$V$5,0))))</f>
        <v/>
      </c>
      <c r="N139" s="33">
        <f t="shared" si="51"/>
        <v>0</v>
      </c>
      <c r="O139" s="34" t="str">
        <f t="shared" si="52"/>
        <v/>
      </c>
      <c r="P139" s="34" t="str">
        <f t="shared" si="53"/>
        <v/>
      </c>
      <c r="Q139" s="34" t="str">
        <f t="shared" si="54"/>
        <v/>
      </c>
      <c r="R139" s="26"/>
      <c r="S139" s="33">
        <f t="shared" si="55"/>
        <v>0</v>
      </c>
      <c r="T139" s="27" t="str">
        <f>IF(D139="","",IF(D139="TOTAL",SUM($T$17:T138),IF($Y$3="YES",AX139,0)))</f>
        <v/>
      </c>
      <c r="U139" s="34" t="str">
        <f>IF(D139="","",IF(D139="TOTAL",SUM($U$17:U138),(ROUND(S139*AM139,0))))</f>
        <v/>
      </c>
      <c r="V139" s="26" t="str">
        <f>IF(D139="","",IF(D139=$U$6,$T$6,IF(D139="TOTAL",SUM($V$17:V138),V138)))</f>
        <v/>
      </c>
      <c r="W139" s="33" t="str">
        <f>IF(D139="","",IF(D139="TOTAL",SUM($W$17:W138),(SUM(AG140:AH140))))</f>
        <v/>
      </c>
      <c r="X139" s="33">
        <f t="shared" si="56"/>
        <v>0</v>
      </c>
      <c r="Y139" s="33">
        <f t="shared" si="57"/>
        <v>0</v>
      </c>
      <c r="AB139" s="35" t="str">
        <f t="shared" si="58"/>
        <v/>
      </c>
      <c r="AC139" s="35" t="str">
        <f t="shared" si="59"/>
        <v/>
      </c>
      <c r="AJ139" s="7" t="str">
        <f t="shared" si="38"/>
        <v/>
      </c>
      <c r="AL139" s="7" t="str">
        <f t="shared" si="39"/>
        <v/>
      </c>
      <c r="AM139" s="7" t="str">
        <f t="shared" si="40"/>
        <v/>
      </c>
      <c r="AP139" s="2">
        <v>42491</v>
      </c>
      <c r="AQ139" s="3" t="str">
        <f t="shared" si="25"/>
        <v>May-2016</v>
      </c>
      <c r="AR139" s="7">
        <v>125</v>
      </c>
      <c r="AS139" s="7"/>
      <c r="AU139" s="8">
        <f t="shared" si="29"/>
        <v>0.1</v>
      </c>
      <c r="AX139" s="7">
        <f t="shared" si="30"/>
        <v>0</v>
      </c>
    </row>
    <row r="140" spans="2:50" ht="21.75" customHeight="1" x14ac:dyDescent="0.25">
      <c r="B140" s="34" t="str">
        <f t="shared" si="60"/>
        <v/>
      </c>
      <c r="C140" s="28" t="str">
        <f t="shared" si="49"/>
        <v/>
      </c>
      <c r="D140" s="34" t="str">
        <f t="shared" si="61"/>
        <v/>
      </c>
      <c r="E140" s="34" t="str">
        <f t="shared" si="32"/>
        <v/>
      </c>
      <c r="F140" s="34" t="str">
        <f>IF(D140="","",IF(D140=$N$10,$O$7,IF(E140="JUL",MROUND(ROUND(1.03*F139,0),100),IF(D140="TOTAL",SUM($F$17:F139),F139))))</f>
        <v/>
      </c>
      <c r="G140" s="34" t="str">
        <f>IF(D140="","",IF(D140="TOTAL",SUM($G$17:G139),(ROUND(F140*AJ140/100,0))))</f>
        <v/>
      </c>
      <c r="H140" s="34" t="str">
        <f>IF(D140="","",IF(D140="TOTAL",SUM($H$17:H139),(ROUND(F140*$V$5,0))))</f>
        <v/>
      </c>
      <c r="I140" s="75">
        <f t="shared" si="50"/>
        <v>0</v>
      </c>
      <c r="J140" s="75"/>
      <c r="K140" s="34" t="str">
        <f>IF(D140="","",IF(D140=$O$10,$O$8,IF(E140="JUL",MROUND(ROUND(1.03*K139,0),100),IF(D140="TOTAL",SUM($K$17:K139),K139))))</f>
        <v/>
      </c>
      <c r="L140" s="34" t="str">
        <f>IF(D140="","",IF(D140="TOTAL",SUM($L$17:L139),(ROUND(K140*AJ140/100,0))))</f>
        <v/>
      </c>
      <c r="M140" s="34" t="str">
        <f>IF(D140="","",IF(D140="TOTAL",SUM($M$17:M139),(ROUND(K140*$V$5,0))))</f>
        <v/>
      </c>
      <c r="N140" s="33">
        <f t="shared" si="51"/>
        <v>0</v>
      </c>
      <c r="O140" s="34" t="str">
        <f t="shared" si="52"/>
        <v/>
      </c>
      <c r="P140" s="34" t="str">
        <f t="shared" si="53"/>
        <v/>
      </c>
      <c r="Q140" s="34" t="str">
        <f t="shared" si="54"/>
        <v/>
      </c>
      <c r="R140" s="26"/>
      <c r="S140" s="33">
        <f t="shared" si="55"/>
        <v>0</v>
      </c>
      <c r="T140" s="27" t="str">
        <f>IF(D140="","",IF(D140="TOTAL",SUM($T$17:T139),IF($Y$3="YES",AX140,0)))</f>
        <v/>
      </c>
      <c r="U140" s="34" t="str">
        <f>IF(D140="","",IF(D140="TOTAL",SUM($U$17:U139),(ROUND(S140*AM140,0))))</f>
        <v/>
      </c>
      <c r="V140" s="26" t="str">
        <f>IF(D140="","",IF(D140=$U$6,$T$6,IF(D140="TOTAL",SUM($V$17:V139),V139)))</f>
        <v/>
      </c>
      <c r="W140" s="33" t="str">
        <f>IF(D140="","",IF(D140="TOTAL",SUM($W$17:W139),(SUM(AG141:AH141))))</f>
        <v/>
      </c>
      <c r="X140" s="33">
        <f t="shared" si="56"/>
        <v>0</v>
      </c>
      <c r="Y140" s="33">
        <f t="shared" si="57"/>
        <v>0</v>
      </c>
      <c r="AB140" s="35" t="str">
        <f t="shared" si="58"/>
        <v/>
      </c>
      <c r="AC140" s="35" t="str">
        <f t="shared" si="59"/>
        <v/>
      </c>
      <c r="AJ140" s="7" t="str">
        <f t="shared" si="38"/>
        <v/>
      </c>
      <c r="AL140" s="7" t="str">
        <f t="shared" si="39"/>
        <v/>
      </c>
      <c r="AM140" s="7" t="str">
        <f t="shared" si="40"/>
        <v/>
      </c>
      <c r="AP140" s="2">
        <v>42522</v>
      </c>
      <c r="AQ140" s="3" t="str">
        <f t="shared" si="25"/>
        <v>Jun-2016</v>
      </c>
      <c r="AR140" s="7">
        <v>125</v>
      </c>
      <c r="AS140" s="7"/>
      <c r="AU140" s="8">
        <f t="shared" si="29"/>
        <v>0.1</v>
      </c>
      <c r="AX140" s="7">
        <f t="shared" si="30"/>
        <v>0</v>
      </c>
    </row>
    <row r="141" spans="2:50" ht="21.75" customHeight="1" x14ac:dyDescent="0.25">
      <c r="B141" s="34" t="str">
        <f t="shared" si="60"/>
        <v/>
      </c>
      <c r="C141" s="28" t="str">
        <f t="shared" si="49"/>
        <v/>
      </c>
      <c r="D141" s="34" t="str">
        <f t="shared" si="61"/>
        <v/>
      </c>
      <c r="E141" s="34" t="str">
        <f t="shared" si="32"/>
        <v/>
      </c>
      <c r="F141" s="34" t="str">
        <f>IF(D141="","",IF(D141=$N$10,$O$7,IF(E141="JUL",MROUND(ROUND(1.03*F140,0),100),IF(D141="TOTAL",SUM($F$17:F140),F140))))</f>
        <v/>
      </c>
      <c r="G141" s="34" t="str">
        <f>IF(D141="","",IF(D141="TOTAL",SUM($G$17:G140),(ROUND(F141*AJ141/100,0))))</f>
        <v/>
      </c>
      <c r="H141" s="34" t="str">
        <f>IF(D141="","",IF(D141="TOTAL",SUM($H$17:H140),(ROUND(F141*$V$5,0))))</f>
        <v/>
      </c>
      <c r="I141" s="75">
        <f t="shared" si="50"/>
        <v>0</v>
      </c>
      <c r="J141" s="75"/>
      <c r="K141" s="34" t="str">
        <f>IF(D141="","",IF(D141=$O$10,$O$8,IF(E141="JUL",MROUND(ROUND(1.03*K140,0),100),IF(D141="TOTAL",SUM($K$17:K140),K140))))</f>
        <v/>
      </c>
      <c r="L141" s="34" t="str">
        <f>IF(D141="","",IF(D141="TOTAL",SUM($L$17:L140),(ROUND(K141*AJ141/100,0))))</f>
        <v/>
      </c>
      <c r="M141" s="34" t="str">
        <f>IF(D141="","",IF(D141="TOTAL",SUM($M$17:M140),(ROUND(K141*$V$5,0))))</f>
        <v/>
      </c>
      <c r="N141" s="33">
        <f t="shared" si="51"/>
        <v>0</v>
      </c>
      <c r="O141" s="34" t="str">
        <f t="shared" si="52"/>
        <v/>
      </c>
      <c r="P141" s="34" t="str">
        <f t="shared" si="53"/>
        <v/>
      </c>
      <c r="Q141" s="34" t="str">
        <f t="shared" si="54"/>
        <v/>
      </c>
      <c r="R141" s="26"/>
      <c r="S141" s="33">
        <f t="shared" si="55"/>
        <v>0</v>
      </c>
      <c r="T141" s="27" t="str">
        <f>IF(D141="","",IF(D141="TOTAL",SUM($T$17:T140),IF($Y$3="YES",AX141,0)))</f>
        <v/>
      </c>
      <c r="U141" s="34" t="str">
        <f>IF(D141="","",IF(D141="TOTAL",SUM($U$17:U140),(ROUND(S141*AM141,0))))</f>
        <v/>
      </c>
      <c r="V141" s="26" t="str">
        <f>IF(D141="","",IF(D141=$U$6,$T$6,IF(D141="TOTAL",SUM($V$17:V140),V140)))</f>
        <v/>
      </c>
      <c r="W141" s="33" t="str">
        <f>IF(D141="","",IF(D141="TOTAL",SUM($W$17:W140),(SUM(AG142:AH142))))</f>
        <v/>
      </c>
      <c r="X141" s="33">
        <f t="shared" si="56"/>
        <v>0</v>
      </c>
      <c r="Y141" s="33">
        <f t="shared" si="57"/>
        <v>0</v>
      </c>
      <c r="AB141" s="35" t="str">
        <f t="shared" si="58"/>
        <v/>
      </c>
      <c r="AC141" s="35" t="str">
        <f t="shared" si="59"/>
        <v/>
      </c>
      <c r="AJ141" s="7" t="str">
        <f t="shared" si="38"/>
        <v/>
      </c>
      <c r="AL141" s="7" t="str">
        <f t="shared" si="39"/>
        <v/>
      </c>
      <c r="AM141" s="7" t="str">
        <f t="shared" si="40"/>
        <v/>
      </c>
      <c r="AP141" s="2">
        <v>42552</v>
      </c>
      <c r="AQ141" s="3" t="str">
        <f t="shared" si="25"/>
        <v>Jul-2016</v>
      </c>
      <c r="AR141" s="7">
        <v>132</v>
      </c>
      <c r="AS141" s="7"/>
      <c r="AT141" s="7">
        <v>7</v>
      </c>
      <c r="AU141" s="8">
        <f t="shared" si="29"/>
        <v>0.1</v>
      </c>
      <c r="AX141" s="7">
        <f t="shared" si="30"/>
        <v>0</v>
      </c>
    </row>
    <row r="142" spans="2:50" ht="21.75" customHeight="1" x14ac:dyDescent="0.25">
      <c r="B142" s="34" t="str">
        <f t="shared" si="60"/>
        <v/>
      </c>
      <c r="C142" s="28" t="str">
        <f t="shared" si="49"/>
        <v/>
      </c>
      <c r="D142" s="34" t="str">
        <f t="shared" si="61"/>
        <v/>
      </c>
      <c r="E142" s="34" t="str">
        <f t="shared" si="32"/>
        <v/>
      </c>
      <c r="F142" s="34" t="str">
        <f>IF(D142="","",IF(D142=$N$10,$O$7,IF(E142="JUL",MROUND(ROUND(1.03*F141,0),100),IF(D142="TOTAL",SUM($F$17:F141),F141))))</f>
        <v/>
      </c>
      <c r="G142" s="34" t="str">
        <f>IF(D142="","",IF(D142="TOTAL",SUM($G$17:G141),(ROUND(F142*AJ142/100,0))))</f>
        <v/>
      </c>
      <c r="H142" s="34" t="str">
        <f>IF(D142="","",IF(D142="TOTAL",SUM($H$17:H141),(ROUND(F142*$V$5,0))))</f>
        <v/>
      </c>
      <c r="I142" s="75">
        <f t="shared" si="50"/>
        <v>0</v>
      </c>
      <c r="J142" s="75"/>
      <c r="K142" s="34" t="str">
        <f>IF(D142="","",IF(D142=$O$10,$O$8,IF(E142="JUL",MROUND(ROUND(1.03*K141,0),100),IF(D142="TOTAL",SUM($K$17:K141),K141))))</f>
        <v/>
      </c>
      <c r="L142" s="34" t="str">
        <f>IF(D142="","",IF(D142="TOTAL",SUM($L$17:L141),(ROUND(K142*AJ142/100,0))))</f>
        <v/>
      </c>
      <c r="M142" s="34" t="str">
        <f>IF(D142="","",IF(D142="TOTAL",SUM($M$17:M141),(ROUND(K142*$V$5,0))))</f>
        <v/>
      </c>
      <c r="N142" s="33">
        <f t="shared" si="51"/>
        <v>0</v>
      </c>
      <c r="O142" s="34" t="str">
        <f t="shared" si="52"/>
        <v/>
      </c>
      <c r="P142" s="34" t="str">
        <f t="shared" si="53"/>
        <v/>
      </c>
      <c r="Q142" s="34" t="str">
        <f t="shared" si="54"/>
        <v/>
      </c>
      <c r="R142" s="26"/>
      <c r="S142" s="33">
        <f t="shared" si="55"/>
        <v>0</v>
      </c>
      <c r="T142" s="27" t="str">
        <f>IF(D142="","",IF(D142="TOTAL",SUM($T$17:T141),IF($Y$3="YES",AX142,0)))</f>
        <v/>
      </c>
      <c r="U142" s="34" t="str">
        <f>IF(D142="","",IF(D142="TOTAL",SUM($U$17:U141),(ROUND(S142*AM142,0))))</f>
        <v/>
      </c>
      <c r="V142" s="26" t="str">
        <f>IF(D142="","",IF(D142=$U$6,$T$6,IF(D142="TOTAL",SUM($V$17:V141),V141)))</f>
        <v/>
      </c>
      <c r="W142" s="33" t="str">
        <f>IF(D142="","",IF(D142="TOTAL",SUM($W$17:W141),(SUM(AG143:AH143))))</f>
        <v/>
      </c>
      <c r="X142" s="33">
        <f t="shared" si="56"/>
        <v>0</v>
      </c>
      <c r="Y142" s="33">
        <f t="shared" si="57"/>
        <v>0</v>
      </c>
      <c r="AB142" s="35" t="str">
        <f t="shared" si="58"/>
        <v/>
      </c>
      <c r="AC142" s="35" t="str">
        <f t="shared" si="59"/>
        <v/>
      </c>
      <c r="AJ142" s="7" t="str">
        <f t="shared" si="38"/>
        <v/>
      </c>
      <c r="AL142" s="7" t="str">
        <f t="shared" si="39"/>
        <v/>
      </c>
      <c r="AM142" s="7" t="str">
        <f t="shared" si="40"/>
        <v/>
      </c>
      <c r="AP142" s="2">
        <v>42583</v>
      </c>
      <c r="AQ142" s="3" t="str">
        <f t="shared" si="25"/>
        <v>Aug-2016</v>
      </c>
      <c r="AR142" s="7">
        <v>132</v>
      </c>
      <c r="AS142" s="7"/>
      <c r="AT142" s="7">
        <v>7</v>
      </c>
      <c r="AU142" s="8">
        <f t="shared" si="29"/>
        <v>0.1</v>
      </c>
      <c r="AX142" s="7">
        <f t="shared" si="30"/>
        <v>0</v>
      </c>
    </row>
    <row r="143" spans="2:50" ht="21.75" customHeight="1" x14ac:dyDescent="0.25">
      <c r="B143" s="34" t="str">
        <f t="shared" si="60"/>
        <v/>
      </c>
      <c r="C143" s="28" t="str">
        <f t="shared" si="49"/>
        <v/>
      </c>
      <c r="D143" s="34" t="str">
        <f t="shared" si="61"/>
        <v/>
      </c>
      <c r="E143" s="34" t="str">
        <f t="shared" si="32"/>
        <v/>
      </c>
      <c r="F143" s="34" t="str">
        <f>IF(D143="","",IF(D143=$N$10,$O$7,IF(E143="JUL",MROUND(ROUND(1.03*F142,0),100),IF(D143="TOTAL",SUM($F$17:F142),F142))))</f>
        <v/>
      </c>
      <c r="G143" s="34" t="str">
        <f>IF(D143="","",IF(D143="TOTAL",SUM($G$17:G142),(ROUND(F143*AJ143/100,0))))</f>
        <v/>
      </c>
      <c r="H143" s="34" t="str">
        <f>IF(D143="","",IF(D143="TOTAL",SUM($H$17:H142),(ROUND(F143*$V$5,0))))</f>
        <v/>
      </c>
      <c r="I143" s="75">
        <f t="shared" si="50"/>
        <v>0</v>
      </c>
      <c r="J143" s="75"/>
      <c r="K143" s="34" t="str">
        <f>IF(D143="","",IF(D143=$O$10,$O$8,IF(E143="JUL",MROUND(ROUND(1.03*K142,0),100),IF(D143="TOTAL",SUM($K$17:K142),K142))))</f>
        <v/>
      </c>
      <c r="L143" s="34" t="str">
        <f>IF(D143="","",IF(D143="TOTAL",SUM($L$17:L142),(ROUND(K143*AJ143/100,0))))</f>
        <v/>
      </c>
      <c r="M143" s="34" t="str">
        <f>IF(D143="","",IF(D143="TOTAL",SUM($M$17:M142),(ROUND(K143*$V$5,0))))</f>
        <v/>
      </c>
      <c r="N143" s="33">
        <f t="shared" si="51"/>
        <v>0</v>
      </c>
      <c r="O143" s="34" t="str">
        <f t="shared" si="52"/>
        <v/>
      </c>
      <c r="P143" s="34" t="str">
        <f t="shared" si="53"/>
        <v/>
      </c>
      <c r="Q143" s="34" t="str">
        <f t="shared" si="54"/>
        <v/>
      </c>
      <c r="R143" s="26"/>
      <c r="S143" s="33">
        <f t="shared" si="55"/>
        <v>0</v>
      </c>
      <c r="T143" s="27" t="str">
        <f>IF(D143="","",IF(D143="TOTAL",SUM($T$17:T142),IF($Y$3="YES",AX143,0)))</f>
        <v/>
      </c>
      <c r="U143" s="34" t="str">
        <f>IF(D143="","",IF(D143="TOTAL",SUM($U$17:U142),(ROUND(S143*AM143,0))))</f>
        <v/>
      </c>
      <c r="V143" s="26" t="str">
        <f>IF(D143="","",IF(D143=$U$6,$T$6,IF(D143="TOTAL",SUM($V$17:V142),V142)))</f>
        <v/>
      </c>
      <c r="W143" s="33" t="str">
        <f>IF(D143="","",IF(D143="TOTAL",SUM($W$17:W142),(SUM(AG144:AH144))))</f>
        <v/>
      </c>
      <c r="X143" s="33">
        <f t="shared" si="56"/>
        <v>0</v>
      </c>
      <c r="Y143" s="33">
        <f t="shared" si="57"/>
        <v>0</v>
      </c>
      <c r="AB143" s="35" t="str">
        <f t="shared" ref="AB143:AB149" si="62">IFERROR(DATE(YEAR(C142),MONTH(C142)+1,DAY(C142)),"")</f>
        <v/>
      </c>
      <c r="AC143" s="35" t="str">
        <f t="shared" ref="AC143:AC149" si="63">IFERROR(IF(AB143="","",IF(DATE(YEAR(AB143),MONTH(AB143),DAY(AB143))=DATE(YEAR($N$9),MONTH($N$9)+1,DAY($N$9)),"TOTAL",IF(AB143&gt;$N$9,"",AB143))),"")</f>
        <v/>
      </c>
      <c r="AJ143" s="7" t="str">
        <f t="shared" si="38"/>
        <v/>
      </c>
      <c r="AL143" s="7" t="str">
        <f t="shared" si="39"/>
        <v/>
      </c>
      <c r="AM143" s="7" t="str">
        <f t="shared" si="40"/>
        <v/>
      </c>
      <c r="AP143" s="2">
        <v>42614</v>
      </c>
      <c r="AQ143" s="3" t="str">
        <f t="shared" si="25"/>
        <v>Sep-2016</v>
      </c>
      <c r="AR143" s="7">
        <v>132</v>
      </c>
      <c r="AS143" s="7"/>
      <c r="AT143" s="7">
        <v>7</v>
      </c>
      <c r="AU143" s="8">
        <f t="shared" si="29"/>
        <v>0.1</v>
      </c>
      <c r="AX143" s="7">
        <f t="shared" si="30"/>
        <v>0</v>
      </c>
    </row>
    <row r="144" spans="2:50" ht="21.75" customHeight="1" x14ac:dyDescent="0.25">
      <c r="B144" s="34" t="str">
        <f t="shared" si="60"/>
        <v/>
      </c>
      <c r="C144" s="28" t="str">
        <f t="shared" si="49"/>
        <v/>
      </c>
      <c r="D144" s="34" t="str">
        <f t="shared" si="61"/>
        <v/>
      </c>
      <c r="E144" s="34" t="str">
        <f t="shared" si="32"/>
        <v/>
      </c>
      <c r="F144" s="34" t="str">
        <f>IF(D144="","",IF(D144=$N$10,$O$7,IF(E144="JUL",MROUND(ROUND(1.03*F143,0),100),IF(D144="TOTAL",SUM($F$17:F143),F143))))</f>
        <v/>
      </c>
      <c r="G144" s="34" t="str">
        <f>IF(D144="","",IF(D144="TOTAL",SUM($G$17:G143),(ROUND(F144*AJ144/100,0))))</f>
        <v/>
      </c>
      <c r="H144" s="34" t="str">
        <f>IF(D144="","",IF(D144="TOTAL",SUM($H$17:H143),(ROUND(F144*$V$5,0))))</f>
        <v/>
      </c>
      <c r="I144" s="75">
        <f t="shared" si="50"/>
        <v>0</v>
      </c>
      <c r="J144" s="75"/>
      <c r="K144" s="34" t="str">
        <f>IF(D144="","",IF(D144=$O$10,$O$8,IF(E144="JUL",MROUND(ROUND(1.03*K143,0),100),IF(D144="TOTAL",SUM($K$17:K143),K143))))</f>
        <v/>
      </c>
      <c r="L144" s="34" t="str">
        <f>IF(D144="","",IF(D144="TOTAL",SUM($L$17:L143),(ROUND(K144*AJ144/100,0))))</f>
        <v/>
      </c>
      <c r="M144" s="34" t="str">
        <f>IF(D144="","",IF(D144="TOTAL",SUM($M$17:M143),(ROUND(K144*$V$5,0))))</f>
        <v/>
      </c>
      <c r="N144" s="33">
        <f t="shared" si="51"/>
        <v>0</v>
      </c>
      <c r="O144" s="34" t="str">
        <f t="shared" si="52"/>
        <v/>
      </c>
      <c r="P144" s="34" t="str">
        <f t="shared" si="53"/>
        <v/>
      </c>
      <c r="Q144" s="34" t="str">
        <f t="shared" si="54"/>
        <v/>
      </c>
      <c r="R144" s="26"/>
      <c r="S144" s="33">
        <f t="shared" si="55"/>
        <v>0</v>
      </c>
      <c r="T144" s="27" t="str">
        <f>IF(D144="","",IF(D144="TOTAL",SUM($T$17:T143),IF($Y$3="YES",AX144,0)))</f>
        <v/>
      </c>
      <c r="U144" s="34" t="str">
        <f>IF(D144="","",IF(D144="TOTAL",SUM($U$17:U143),(ROUND(S144*AM144,0))))</f>
        <v/>
      </c>
      <c r="V144" s="26" t="str">
        <f>IF(D144="","",IF(D144=$U$6,$T$6,IF(D144="TOTAL",SUM($V$17:V143),V143)))</f>
        <v/>
      </c>
      <c r="W144" s="33" t="str">
        <f>IF(D144="","",IF(D144="TOTAL",SUM($W$17:W143),(SUM(AG145:AH145))))</f>
        <v/>
      </c>
      <c r="X144" s="33">
        <f t="shared" si="56"/>
        <v>0</v>
      </c>
      <c r="Y144" s="33">
        <f t="shared" si="57"/>
        <v>0</v>
      </c>
      <c r="AB144" s="35" t="str">
        <f t="shared" si="62"/>
        <v/>
      </c>
      <c r="AC144" s="35" t="str">
        <f t="shared" si="63"/>
        <v/>
      </c>
      <c r="AJ144" s="7" t="str">
        <f t="shared" si="38"/>
        <v/>
      </c>
      <c r="AL144" s="7" t="str">
        <f t="shared" si="39"/>
        <v/>
      </c>
      <c r="AM144" s="7" t="str">
        <f t="shared" si="40"/>
        <v/>
      </c>
      <c r="AP144" s="2">
        <v>42644</v>
      </c>
      <c r="AQ144" s="3" t="str">
        <f t="shared" ref="AQ144:AQ146" si="64">TEXT(AP144,"mmm-yyyy")</f>
        <v>Oct-2016</v>
      </c>
      <c r="AR144" s="7">
        <v>132</v>
      </c>
      <c r="AS144" s="7"/>
      <c r="AT144" s="7">
        <v>7</v>
      </c>
      <c r="AU144" s="8">
        <f t="shared" si="29"/>
        <v>0.1</v>
      </c>
      <c r="AX144" s="7">
        <f t="shared" si="30"/>
        <v>0</v>
      </c>
    </row>
    <row r="145" spans="2:50" ht="21.75" customHeight="1" x14ac:dyDescent="0.25">
      <c r="B145" s="34" t="str">
        <f t="shared" si="60"/>
        <v/>
      </c>
      <c r="C145" s="28" t="str">
        <f t="shared" si="49"/>
        <v/>
      </c>
      <c r="D145" s="34" t="str">
        <f t="shared" si="61"/>
        <v/>
      </c>
      <c r="E145" s="34" t="str">
        <f t="shared" si="32"/>
        <v/>
      </c>
      <c r="F145" s="34" t="str">
        <f>IF(D145="","",IF(D145=$N$10,$O$7,IF(E145="JUL",MROUND(ROUND(1.03*F144,0),100),IF(D145="TOTAL",SUM($F$17:F144),F144))))</f>
        <v/>
      </c>
      <c r="G145" s="34" t="str">
        <f>IF(D145="","",IF(D145="TOTAL",SUM($G$17:G144),(ROUND(F145*AJ145/100,0))))</f>
        <v/>
      </c>
      <c r="H145" s="34" t="str">
        <f>IF(D145="","",IF(D145="TOTAL",SUM($H$17:H144),(ROUND(F145*$V$5,0))))</f>
        <v/>
      </c>
      <c r="I145" s="75">
        <f t="shared" si="50"/>
        <v>0</v>
      </c>
      <c r="J145" s="75"/>
      <c r="K145" s="34" t="str">
        <f>IF(D145="","",IF(D145=$O$10,$O$8,IF(E145="JUL",MROUND(ROUND(1.03*K144,0),100),IF(D145="TOTAL",SUM($K$17:K144),K144))))</f>
        <v/>
      </c>
      <c r="L145" s="34" t="str">
        <f>IF(D145="","",IF(D145="TOTAL",SUM($L$17:L144),(ROUND(K145*AJ145/100,0))))</f>
        <v/>
      </c>
      <c r="M145" s="34" t="str">
        <f>IF(D145="","",IF(D145="TOTAL",SUM($M$17:M144),(ROUND(K145*$V$5,0))))</f>
        <v/>
      </c>
      <c r="N145" s="33">
        <f t="shared" si="51"/>
        <v>0</v>
      </c>
      <c r="O145" s="34" t="str">
        <f t="shared" si="52"/>
        <v/>
      </c>
      <c r="P145" s="34" t="str">
        <f t="shared" si="53"/>
        <v/>
      </c>
      <c r="Q145" s="34" t="str">
        <f t="shared" si="54"/>
        <v/>
      </c>
      <c r="R145" s="26"/>
      <c r="S145" s="33">
        <f t="shared" si="55"/>
        <v>0</v>
      </c>
      <c r="T145" s="27" t="str">
        <f>IF(D145="","",IF(D145="TOTAL",SUM($T$17:T144),IF($Y$3="YES",AX145,0)))</f>
        <v/>
      </c>
      <c r="U145" s="34" t="str">
        <f>IF(D145="","",IF(D145="TOTAL",SUM($U$17:U144),(ROUND(S145*AM145,0))))</f>
        <v/>
      </c>
      <c r="V145" s="26" t="str">
        <f>IF(D145="","",IF(D145=$U$6,$T$6,IF(D145="TOTAL",SUM($V$17:V144),V144)))</f>
        <v/>
      </c>
      <c r="W145" s="33" t="str">
        <f>IF(D145="","",IF(D145="TOTAL",SUM($W$17:W144),(SUM(AG146:AH146))))</f>
        <v/>
      </c>
      <c r="X145" s="33">
        <f t="shared" si="56"/>
        <v>0</v>
      </c>
      <c r="Y145" s="33">
        <f t="shared" si="57"/>
        <v>0</v>
      </c>
      <c r="AB145" s="35" t="str">
        <f t="shared" si="62"/>
        <v/>
      </c>
      <c r="AC145" s="35" t="str">
        <f t="shared" si="63"/>
        <v/>
      </c>
      <c r="AJ145" s="7" t="str">
        <f t="shared" si="38"/>
        <v/>
      </c>
      <c r="AL145" s="7" t="str">
        <f t="shared" si="39"/>
        <v/>
      </c>
      <c r="AM145" s="7" t="str">
        <f t="shared" si="40"/>
        <v/>
      </c>
      <c r="AP145" s="2">
        <v>42675</v>
      </c>
      <c r="AQ145" s="3" t="str">
        <f t="shared" si="64"/>
        <v>Nov-2016</v>
      </c>
      <c r="AR145" s="7">
        <v>132</v>
      </c>
      <c r="AS145" s="7"/>
      <c r="AU145" s="8">
        <f t="shared" ref="AU145:AU146" si="65">AU144</f>
        <v>0.1</v>
      </c>
      <c r="AX145" s="7">
        <f t="shared" ref="AX145:AX148" si="66">IFERROR(ROUND(O145*AL145/100,0)+R145,0)</f>
        <v>0</v>
      </c>
    </row>
    <row r="146" spans="2:50" ht="21.75" customHeight="1" x14ac:dyDescent="0.25">
      <c r="B146" s="34" t="str">
        <f t="shared" si="60"/>
        <v/>
      </c>
      <c r="C146" s="28" t="str">
        <f t="shared" si="49"/>
        <v/>
      </c>
      <c r="D146" s="34" t="str">
        <f t="shared" si="61"/>
        <v/>
      </c>
      <c r="E146" s="34" t="str">
        <f t="shared" ref="E146:E149" si="67">TEXT(D146,"mmm")</f>
        <v/>
      </c>
      <c r="F146" s="34" t="str">
        <f>IF(D146="","",IF(D146=$N$10,$O$7,IF(E146="JUL",MROUND(ROUND(1.03*F145,0),100),IF(D146="TOTAL",SUM($F$17:F145),F145))))</f>
        <v/>
      </c>
      <c r="G146" s="34" t="str">
        <f>IF(D146="","",IF(D146="TOTAL",SUM($G$17:G145),(ROUND(F146*AJ146/100,0))))</f>
        <v/>
      </c>
      <c r="H146" s="34" t="str">
        <f>IF(D146="","",IF(D146="TOTAL",SUM($H$17:H145),(ROUND(F146*$V$5,0))))</f>
        <v/>
      </c>
      <c r="I146" s="75">
        <f t="shared" si="50"/>
        <v>0</v>
      </c>
      <c r="J146" s="75"/>
      <c r="K146" s="34" t="str">
        <f>IF(D146="","",IF(D146=$O$10,$O$8,IF(E146="JUL",MROUND(ROUND(1.03*K145,0),100),IF(D146="TOTAL",SUM($K$17:K145),K145))))</f>
        <v/>
      </c>
      <c r="L146" s="34" t="str">
        <f>IF(D146="","",IF(D146="TOTAL",SUM($L$17:L145),(ROUND(K146*AJ146/100,0))))</f>
        <v/>
      </c>
      <c r="M146" s="34" t="str">
        <f>IF(D146="","",IF(D146="TOTAL",SUM($M$17:M145),(ROUND(K146*$V$5,0))))</f>
        <v/>
      </c>
      <c r="N146" s="33">
        <f t="shared" si="51"/>
        <v>0</v>
      </c>
      <c r="O146" s="34" t="str">
        <f t="shared" si="52"/>
        <v/>
      </c>
      <c r="P146" s="34" t="str">
        <f t="shared" si="53"/>
        <v/>
      </c>
      <c r="Q146" s="34" t="str">
        <f t="shared" si="54"/>
        <v/>
      </c>
      <c r="R146" s="26"/>
      <c r="S146" s="33">
        <f t="shared" si="55"/>
        <v>0</v>
      </c>
      <c r="T146" s="27" t="str">
        <f>IF(D146="","",IF(D146="TOTAL",SUM($T$17:T145),IF($Y$3="YES",AX146,0)))</f>
        <v/>
      </c>
      <c r="U146" s="34" t="str">
        <f>IF(D146="","",IF(D146="TOTAL",SUM($U$17:U145),(ROUND(S146*AM146,0))))</f>
        <v/>
      </c>
      <c r="V146" s="26" t="str">
        <f>IF(D146="","",IF(D146=$U$6,$T$6,IF(D146="TOTAL",SUM($V$17:V145),V145)))</f>
        <v/>
      </c>
      <c r="W146" s="33" t="str">
        <f>IF(D146="","",IF(D146="TOTAL",SUM($W$17:W145),(SUM(AG147:AH147))))</f>
        <v/>
      </c>
      <c r="X146" s="33">
        <f t="shared" si="56"/>
        <v>0</v>
      </c>
      <c r="Y146" s="33">
        <f t="shared" si="57"/>
        <v>0</v>
      </c>
      <c r="AB146" s="35" t="str">
        <f t="shared" si="62"/>
        <v/>
      </c>
      <c r="AC146" s="35" t="str">
        <f t="shared" si="63"/>
        <v/>
      </c>
      <c r="AJ146" s="7" t="str">
        <f t="shared" ref="AJ146:AJ149" si="68">IFERROR(VLOOKUP(D146,$AQ$15:$AR$161,2,0),"")</f>
        <v/>
      </c>
      <c r="AL146" s="7" t="str">
        <f t="shared" ref="AL146:AL149" si="69">IFERROR(VLOOKUP(D146,$AQ$15:$AAR$161,4,0),"")</f>
        <v/>
      </c>
      <c r="AM146" s="7" t="str">
        <f t="shared" ref="AM146:AM149" si="70">IFERROR(VLOOKUP(D146,$AQ$15:$AAR$161,5,0),"")</f>
        <v/>
      </c>
      <c r="AP146" s="2">
        <v>42705</v>
      </c>
      <c r="AQ146" s="3" t="str">
        <f t="shared" si="64"/>
        <v>Dec-2016</v>
      </c>
      <c r="AR146" s="7">
        <v>132</v>
      </c>
      <c r="AS146" s="7"/>
      <c r="AU146" s="8">
        <f t="shared" si="65"/>
        <v>0.1</v>
      </c>
      <c r="AX146" s="7">
        <f t="shared" si="66"/>
        <v>0</v>
      </c>
    </row>
    <row r="147" spans="2:50" ht="21.75" customHeight="1" x14ac:dyDescent="0.25">
      <c r="B147" s="34" t="str">
        <f t="shared" si="60"/>
        <v/>
      </c>
      <c r="C147" s="28" t="str">
        <f t="shared" si="49"/>
        <v/>
      </c>
      <c r="D147" s="34" t="str">
        <f t="shared" si="61"/>
        <v/>
      </c>
      <c r="E147" s="34" t="str">
        <f t="shared" si="67"/>
        <v/>
      </c>
      <c r="F147" s="34" t="str">
        <f>IF(D147="","",IF(D147=$N$10,$O$7,IF(E147="JUL",MROUND(ROUND(1.03*F146,0),100),IF(D147="TOTAL",SUM($F$17:F146),F146))))</f>
        <v/>
      </c>
      <c r="G147" s="34" t="str">
        <f>IF(D147="","",IF(D147="TOTAL",SUM($G$17:G146),(ROUND(F147*AJ147/100,0))))</f>
        <v/>
      </c>
      <c r="H147" s="34" t="str">
        <f>IF(D147="","",IF(D147="TOTAL",SUM($H$17:H146),(ROUND(F147*$V$5,0))))</f>
        <v/>
      </c>
      <c r="I147" s="75">
        <f t="shared" si="50"/>
        <v>0</v>
      </c>
      <c r="J147" s="75"/>
      <c r="K147" s="34" t="str">
        <f>IF(D147="","",IF(D147=$O$10,$O$8,IF(E147="JUL",MROUND(ROUND(1.03*K146,0),100),IF(D147="TOTAL",SUM($K$17:K146),K146))))</f>
        <v/>
      </c>
      <c r="L147" s="34" t="str">
        <f>IF(D147="","",IF(D147="TOTAL",SUM($L$17:L146),(ROUND(K147*AJ147/100,0))))</f>
        <v/>
      </c>
      <c r="M147" s="34" t="str">
        <f>IF(D147="","",IF(D147="TOTAL",SUM($M$17:M146),(ROUND(K147*$V$5,0))))</f>
        <v/>
      </c>
      <c r="N147" s="33">
        <f t="shared" si="51"/>
        <v>0</v>
      </c>
      <c r="O147" s="34" t="str">
        <f t="shared" si="52"/>
        <v/>
      </c>
      <c r="P147" s="34" t="str">
        <f t="shared" si="53"/>
        <v/>
      </c>
      <c r="Q147" s="34" t="str">
        <f t="shared" si="54"/>
        <v/>
      </c>
      <c r="R147" s="26"/>
      <c r="S147" s="33">
        <f t="shared" si="55"/>
        <v>0</v>
      </c>
      <c r="T147" s="27" t="str">
        <f>IF(D147="","",IF(D147="TOTAL",SUM($T$17:T146),IF($Y$3="YES",AX147,0)))</f>
        <v/>
      </c>
      <c r="U147" s="34" t="str">
        <f>IF(D147="","",IF(D147="TOTAL",SUM($U$17:U146),(ROUND(S147*AM147,0))))</f>
        <v/>
      </c>
      <c r="V147" s="26" t="str">
        <f>IF(D147="","",IF(D147=$U$6,$T$6,IF(D147="TOTAL",SUM($V$17:V146),V146)))</f>
        <v/>
      </c>
      <c r="W147" s="33" t="str">
        <f>IF(D147="","",IF(D147="TOTAL",SUM($W$17:W146),(SUM(AG148:AH148))))</f>
        <v/>
      </c>
      <c r="X147" s="33">
        <f t="shared" si="56"/>
        <v>0</v>
      </c>
      <c r="Y147" s="33">
        <f t="shared" si="57"/>
        <v>0</v>
      </c>
      <c r="AB147" s="35" t="str">
        <f t="shared" si="62"/>
        <v/>
      </c>
      <c r="AC147" s="35" t="str">
        <f t="shared" si="63"/>
        <v/>
      </c>
      <c r="AJ147" s="7" t="str">
        <f t="shared" si="68"/>
        <v/>
      </c>
      <c r="AL147" s="7" t="str">
        <f t="shared" si="69"/>
        <v/>
      </c>
      <c r="AM147" s="7" t="str">
        <f t="shared" si="70"/>
        <v/>
      </c>
      <c r="AX147" s="7">
        <f t="shared" si="66"/>
        <v>0</v>
      </c>
    </row>
    <row r="148" spans="2:50" ht="21.75" customHeight="1" x14ac:dyDescent="0.25">
      <c r="B148" s="34" t="str">
        <f t="shared" si="60"/>
        <v/>
      </c>
      <c r="C148" s="28" t="str">
        <f t="shared" si="49"/>
        <v/>
      </c>
      <c r="D148" s="34" t="str">
        <f t="shared" si="61"/>
        <v/>
      </c>
      <c r="E148" s="34" t="str">
        <f t="shared" si="67"/>
        <v/>
      </c>
      <c r="F148" s="34" t="str">
        <f>IF(D148="","",IF(D148=$N$10,$O$7,IF(E148="JUL",MROUND(ROUND(1.03*F147,0),100),IF(D148="TOTAL",SUM($F$17:F147),F147))))</f>
        <v/>
      </c>
      <c r="G148" s="34" t="str">
        <f>IF(D148="","",IF(D148="TOTAL",SUM($G$17:G147),(ROUND(F148*AJ148/100,0))))</f>
        <v/>
      </c>
      <c r="H148" s="34" t="str">
        <f>IF(D148="","",IF(D148="TOTAL",SUM($H$17:H147),(ROUND(F148*$V$5,0))))</f>
        <v/>
      </c>
      <c r="I148" s="75">
        <f t="shared" si="50"/>
        <v>0</v>
      </c>
      <c r="J148" s="75"/>
      <c r="K148" s="34" t="str">
        <f>IF(D148="","",IF(D148=$O$10,$O$8,IF(E148="JUL",MROUND(ROUND(1.03*K147,0),100),IF(D148="TOTAL",SUM($K$17:K147),K147))))</f>
        <v/>
      </c>
      <c r="L148" s="34" t="str">
        <f>IF(D148="","",IF(D148="TOTAL",SUM($L$17:L147),(ROUND(K148*AJ148/100,0))))</f>
        <v/>
      </c>
      <c r="M148" s="34" t="str">
        <f>IF(D148="","",IF(D148="TOTAL",SUM($M$17:M147),(ROUND(K148*$V$5,0))))</f>
        <v/>
      </c>
      <c r="N148" s="33">
        <f t="shared" si="51"/>
        <v>0</v>
      </c>
      <c r="O148" s="34" t="str">
        <f t="shared" si="52"/>
        <v/>
      </c>
      <c r="P148" s="34" t="str">
        <f t="shared" si="53"/>
        <v/>
      </c>
      <c r="Q148" s="34" t="str">
        <f t="shared" si="54"/>
        <v/>
      </c>
      <c r="R148" s="26"/>
      <c r="S148" s="33">
        <f t="shared" si="55"/>
        <v>0</v>
      </c>
      <c r="T148" s="27" t="str">
        <f>IF(D148="","",IF(D148="TOTAL",SUM($T$17:T147),IF($Y$3="YES",AX148,0)))</f>
        <v/>
      </c>
      <c r="U148" s="34" t="str">
        <f>IF(D148="","",IF(D148="TOTAL",SUM($U$17:U147),(ROUND(S148*AM148,0))))</f>
        <v/>
      </c>
      <c r="V148" s="26" t="str">
        <f>IF(D148="","",IF(D148=$U$6,$T$6,IF(D148="TOTAL",SUM($V$17:V147),V147)))</f>
        <v/>
      </c>
      <c r="W148" s="33" t="str">
        <f>IF(D148="","",IF(D148="TOTAL",SUM($W$17:W147),(SUM(AG149:AH149))))</f>
        <v/>
      </c>
      <c r="X148" s="33">
        <f t="shared" si="56"/>
        <v>0</v>
      </c>
      <c r="Y148" s="33">
        <f t="shared" si="57"/>
        <v>0</v>
      </c>
      <c r="AB148" s="35" t="str">
        <f t="shared" si="62"/>
        <v/>
      </c>
      <c r="AC148" s="35" t="str">
        <f t="shared" si="63"/>
        <v/>
      </c>
      <c r="AJ148" s="7" t="str">
        <f t="shared" si="68"/>
        <v/>
      </c>
      <c r="AL148" s="7" t="str">
        <f t="shared" si="69"/>
        <v/>
      </c>
      <c r="AM148" s="7" t="str">
        <f t="shared" si="70"/>
        <v/>
      </c>
      <c r="AX148" s="7">
        <f t="shared" si="66"/>
        <v>0</v>
      </c>
    </row>
    <row r="149" spans="2:50" ht="21.75" customHeight="1" x14ac:dyDescent="0.25">
      <c r="B149" s="34" t="str">
        <f t="shared" si="60"/>
        <v/>
      </c>
      <c r="C149" s="28" t="str">
        <f t="shared" si="49"/>
        <v/>
      </c>
      <c r="D149" s="34" t="str">
        <f t="shared" si="61"/>
        <v/>
      </c>
      <c r="E149" s="34" t="str">
        <f t="shared" si="67"/>
        <v/>
      </c>
      <c r="F149" s="34" t="str">
        <f>IF(D149="","",IF(E149="JUL",MROUND(ROUND(1.03*F148,0),100),IF(D149="TOTAL",SUM($F$17:F148),F148)))</f>
        <v/>
      </c>
      <c r="G149" s="34" t="str">
        <f>IF(D149="","",IF(D149="TOTAL",SUM($G$17:G148),(ROUND(F149*AJ149/100,0))))</f>
        <v/>
      </c>
      <c r="H149" s="34" t="str">
        <f>IF(D149="","",IF(D149="TOTAL",SUM($H$17:H148),(ROUND(F149*$V$5,0))))</f>
        <v/>
      </c>
      <c r="I149" s="75">
        <f t="shared" si="50"/>
        <v>0</v>
      </c>
      <c r="J149" s="75"/>
      <c r="K149" s="34" t="str">
        <f>IF(D149="","",IF(E149="JUL",MROUND(ROUND(1.03*K148,0),100),IF(D149="TOTAL",SUM($K$17:K148),K148)))</f>
        <v/>
      </c>
      <c r="L149" s="34" t="str">
        <f>IF(D149="","",IF(D149="TOTAL",SUM($L$17:L148),(ROUND(K149*AJ149/100,0))))</f>
        <v/>
      </c>
      <c r="M149" s="34" t="str">
        <f>IF(D149="","",IF(D149="TOTAL",SUM($M$17:M148),(ROUND(K149*$V$5,0))))</f>
        <v/>
      </c>
      <c r="N149" s="33">
        <f t="shared" si="51"/>
        <v>0</v>
      </c>
      <c r="O149" s="34" t="str">
        <f t="shared" si="52"/>
        <v/>
      </c>
      <c r="P149" s="34" t="str">
        <f t="shared" si="53"/>
        <v/>
      </c>
      <c r="Q149" s="34" t="str">
        <f t="shared" si="54"/>
        <v/>
      </c>
      <c r="R149" s="26"/>
      <c r="S149" s="33">
        <f t="shared" si="55"/>
        <v>0</v>
      </c>
      <c r="T149" s="27" t="str">
        <f>IF(D149="","",IF(D149="TOTAL",SUM($T$17:T148),IF($Y$6="REGULAR",AX149,BA149)))</f>
        <v/>
      </c>
      <c r="U149" s="34" t="str">
        <f>IF(D149="","",IF(D149="TOTAL",SUM($U$17:U148),(ROUND(S149*AM149,0))))</f>
        <v/>
      </c>
      <c r="V149" s="73"/>
      <c r="W149" s="33" t="str">
        <f>IF(D149="","",IF(D149="TOTAL",SUM($W$17:W148),(SUM(AG150:AH150))))</f>
        <v/>
      </c>
      <c r="X149" s="33">
        <f t="shared" si="56"/>
        <v>0</v>
      </c>
      <c r="Y149" s="33">
        <f t="shared" si="57"/>
        <v>0</v>
      </c>
      <c r="AB149" s="35" t="str">
        <f t="shared" si="62"/>
        <v/>
      </c>
      <c r="AC149" s="35" t="str">
        <f t="shared" si="63"/>
        <v/>
      </c>
      <c r="AJ149" s="7" t="str">
        <f t="shared" si="68"/>
        <v/>
      </c>
      <c r="AL149" s="7" t="str">
        <f t="shared" si="69"/>
        <v/>
      </c>
      <c r="AM149" s="7" t="str">
        <f t="shared" si="70"/>
        <v/>
      </c>
    </row>
  </sheetData>
  <sheetProtection sheet="1" objects="1" scenarios="1" formatCells="0"/>
  <dataConsolidate/>
  <mergeCells count="195">
    <mergeCell ref="Q7:Y8"/>
    <mergeCell ref="AD3:AF3"/>
    <mergeCell ref="AP3:AR3"/>
    <mergeCell ref="B4:H4"/>
    <mergeCell ref="I4:M4"/>
    <mergeCell ref="N4:O4"/>
    <mergeCell ref="P4:S4"/>
    <mergeCell ref="T4:W4"/>
    <mergeCell ref="X4:Y4"/>
    <mergeCell ref="B6:H6"/>
    <mergeCell ref="I6:J6"/>
    <mergeCell ref="L6:N6"/>
    <mergeCell ref="O6:P6"/>
    <mergeCell ref="Q6:S6"/>
    <mergeCell ref="U6:V6"/>
    <mergeCell ref="B1:K1"/>
    <mergeCell ref="L1:Y1"/>
    <mergeCell ref="B3:H3"/>
    <mergeCell ref="B2:Y2"/>
    <mergeCell ref="V3:X3"/>
    <mergeCell ref="Y3:Z3"/>
    <mergeCell ref="I3:U3"/>
    <mergeCell ref="B5:H5"/>
    <mergeCell ref="L5:N5"/>
    <mergeCell ref="O5:P5"/>
    <mergeCell ref="Q5:U5"/>
    <mergeCell ref="W5:X5"/>
    <mergeCell ref="B14:G14"/>
    <mergeCell ref="H14:M14"/>
    <mergeCell ref="N14:P14"/>
    <mergeCell ref="Q14:T14"/>
    <mergeCell ref="U14:W14"/>
    <mergeCell ref="X14:Y14"/>
    <mergeCell ref="W6:X6"/>
    <mergeCell ref="B9:D9"/>
    <mergeCell ref="F9:G9"/>
    <mergeCell ref="B11:Y11"/>
    <mergeCell ref="B12:Y12"/>
    <mergeCell ref="B13:G13"/>
    <mergeCell ref="H13:K13"/>
    <mergeCell ref="L13:N13"/>
    <mergeCell ref="O13:P13"/>
    <mergeCell ref="R13:S13"/>
    <mergeCell ref="B7:H7"/>
    <mergeCell ref="B8:H8"/>
    <mergeCell ref="I7:J7"/>
    <mergeCell ref="I8:J8"/>
    <mergeCell ref="O7:P7"/>
    <mergeCell ref="O8:P8"/>
    <mergeCell ref="M7:N7"/>
    <mergeCell ref="M8:N8"/>
    <mergeCell ref="O15:S15"/>
    <mergeCell ref="T15:W15"/>
    <mergeCell ref="X15:X16"/>
    <mergeCell ref="Y15:Y16"/>
    <mergeCell ref="I16:J16"/>
    <mergeCell ref="I17:J17"/>
    <mergeCell ref="B15:B16"/>
    <mergeCell ref="C15:C16"/>
    <mergeCell ref="D15:D16"/>
    <mergeCell ref="E15:E16"/>
    <mergeCell ref="F15:J15"/>
    <mergeCell ref="K15:N15"/>
    <mergeCell ref="I24:J24"/>
    <mergeCell ref="I25:J25"/>
    <mergeCell ref="I26:J26"/>
    <mergeCell ref="I27:J27"/>
    <mergeCell ref="I28:J28"/>
    <mergeCell ref="I29:J29"/>
    <mergeCell ref="I18:J18"/>
    <mergeCell ref="I19:J19"/>
    <mergeCell ref="I20:J20"/>
    <mergeCell ref="I21:J21"/>
    <mergeCell ref="I22:J22"/>
    <mergeCell ref="I23:J23"/>
    <mergeCell ref="I36:J36"/>
    <mergeCell ref="I37:J37"/>
    <mergeCell ref="I38:J38"/>
    <mergeCell ref="I39:J39"/>
    <mergeCell ref="I40:J40"/>
    <mergeCell ref="I41:J41"/>
    <mergeCell ref="I30:J30"/>
    <mergeCell ref="I31:J31"/>
    <mergeCell ref="I32:J32"/>
    <mergeCell ref="I33:J33"/>
    <mergeCell ref="I34:J34"/>
    <mergeCell ref="I35:J35"/>
    <mergeCell ref="I48:J48"/>
    <mergeCell ref="I49:J49"/>
    <mergeCell ref="I50:J50"/>
    <mergeCell ref="I51:J51"/>
    <mergeCell ref="I52:J52"/>
    <mergeCell ref="I53:J53"/>
    <mergeCell ref="I42:J42"/>
    <mergeCell ref="I43:J43"/>
    <mergeCell ref="I44:J44"/>
    <mergeCell ref="I45:J45"/>
    <mergeCell ref="I46:J46"/>
    <mergeCell ref="I47:J47"/>
    <mergeCell ref="I60:J60"/>
    <mergeCell ref="I61:J61"/>
    <mergeCell ref="I62:J62"/>
    <mergeCell ref="I63:J63"/>
    <mergeCell ref="I64:J64"/>
    <mergeCell ref="I65:J65"/>
    <mergeCell ref="I54:J54"/>
    <mergeCell ref="I55:J55"/>
    <mergeCell ref="I56:J56"/>
    <mergeCell ref="I57:J57"/>
    <mergeCell ref="I58:J58"/>
    <mergeCell ref="I59:J59"/>
    <mergeCell ref="I72:J72"/>
    <mergeCell ref="I73:J73"/>
    <mergeCell ref="I74:J74"/>
    <mergeCell ref="I75:J75"/>
    <mergeCell ref="I76:J76"/>
    <mergeCell ref="I77:J77"/>
    <mergeCell ref="I66:J66"/>
    <mergeCell ref="I67:J67"/>
    <mergeCell ref="I68:J68"/>
    <mergeCell ref="I69:J69"/>
    <mergeCell ref="I70:J70"/>
    <mergeCell ref="I71:J71"/>
    <mergeCell ref="I84:J84"/>
    <mergeCell ref="I85:J85"/>
    <mergeCell ref="I86:J86"/>
    <mergeCell ref="I87:J87"/>
    <mergeCell ref="I88:J88"/>
    <mergeCell ref="I89:J89"/>
    <mergeCell ref="I78:J78"/>
    <mergeCell ref="I79:J79"/>
    <mergeCell ref="I80:J80"/>
    <mergeCell ref="I81:J81"/>
    <mergeCell ref="I82:J82"/>
    <mergeCell ref="I83:J83"/>
    <mergeCell ref="I96:J96"/>
    <mergeCell ref="I97:J97"/>
    <mergeCell ref="I98:J98"/>
    <mergeCell ref="I99:J99"/>
    <mergeCell ref="I100:J100"/>
    <mergeCell ref="I101:J101"/>
    <mergeCell ref="I90:J90"/>
    <mergeCell ref="I91:J91"/>
    <mergeCell ref="I92:J92"/>
    <mergeCell ref="I93:J93"/>
    <mergeCell ref="I94:J94"/>
    <mergeCell ref="I95:J95"/>
    <mergeCell ref="I108:J108"/>
    <mergeCell ref="I109:J109"/>
    <mergeCell ref="I110:J110"/>
    <mergeCell ref="I111:J111"/>
    <mergeCell ref="I112:J112"/>
    <mergeCell ref="I113:J113"/>
    <mergeCell ref="I102:J102"/>
    <mergeCell ref="I103:J103"/>
    <mergeCell ref="I104:J104"/>
    <mergeCell ref="I105:J105"/>
    <mergeCell ref="I106:J106"/>
    <mergeCell ref="I107:J107"/>
    <mergeCell ref="I120:J120"/>
    <mergeCell ref="I121:J121"/>
    <mergeCell ref="I122:J122"/>
    <mergeCell ref="I123:J123"/>
    <mergeCell ref="I124:J124"/>
    <mergeCell ref="I125:J125"/>
    <mergeCell ref="I114:J114"/>
    <mergeCell ref="I115:J115"/>
    <mergeCell ref="I116:J116"/>
    <mergeCell ref="I117:J117"/>
    <mergeCell ref="I118:J118"/>
    <mergeCell ref="I119:J119"/>
    <mergeCell ref="I132:J132"/>
    <mergeCell ref="I133:J133"/>
    <mergeCell ref="I134:J134"/>
    <mergeCell ref="I135:J135"/>
    <mergeCell ref="I136:J136"/>
    <mergeCell ref="I137:J137"/>
    <mergeCell ref="I126:J126"/>
    <mergeCell ref="I127:J127"/>
    <mergeCell ref="I128:J128"/>
    <mergeCell ref="I129:J129"/>
    <mergeCell ref="I130:J130"/>
    <mergeCell ref="I131:J131"/>
    <mergeCell ref="I144:J144"/>
    <mergeCell ref="I145:J145"/>
    <mergeCell ref="I146:J146"/>
    <mergeCell ref="I147:J147"/>
    <mergeCell ref="I148:J148"/>
    <mergeCell ref="I149:J149"/>
    <mergeCell ref="I138:J138"/>
    <mergeCell ref="I139:J139"/>
    <mergeCell ref="I140:J140"/>
    <mergeCell ref="I141:J141"/>
    <mergeCell ref="I142:J142"/>
    <mergeCell ref="I143:J143"/>
  </mergeCells>
  <conditionalFormatting sqref="B17:Z113 G18:H149 L18:M149 T19:T149 F20:F148 K20:K148 V20:V148 E113:E149 T113:U149 B114:D149 F114:Z149">
    <cfRule type="expression" dxfId="15" priority="11">
      <formula>$D17&lt;&gt;""</formula>
    </cfRule>
  </conditionalFormatting>
  <conditionalFormatting sqref="D17:Y1048576">
    <cfRule type="expression" dxfId="14" priority="10">
      <formula>$D17="TOTAL"</formula>
    </cfRule>
  </conditionalFormatting>
  <conditionalFormatting sqref="K8">
    <cfRule type="expression" dxfId="13" priority="8">
      <formula>$J$9="NO"</formula>
    </cfRule>
  </conditionalFormatting>
  <conditionalFormatting sqref="K7:P7">
    <cfRule type="expression" dxfId="12" priority="3">
      <formula>$I$7="NO"</formula>
    </cfRule>
  </conditionalFormatting>
  <conditionalFormatting sqref="K8:P8">
    <cfRule type="expression" dxfId="11" priority="9">
      <formula>$I$8="NO"</formula>
    </cfRule>
  </conditionalFormatting>
  <conditionalFormatting sqref="L7:L8">
    <cfRule type="expression" dxfId="10" priority="7">
      <formula>$J$8="NO"</formula>
    </cfRule>
  </conditionalFormatting>
  <conditionalFormatting sqref="M7:N7">
    <cfRule type="expression" dxfId="9" priority="5">
      <formula>$J$8="NO"</formula>
    </cfRule>
  </conditionalFormatting>
  <conditionalFormatting sqref="M8:N8">
    <cfRule type="expression" dxfId="8" priority="4">
      <formula>$J$9="NO"</formula>
    </cfRule>
  </conditionalFormatting>
  <dataValidations count="10">
    <dataValidation type="list" allowBlank="1" showInputMessage="1" showErrorMessage="1" sqref="AD3:AF3" xr:uid="{00000000-0002-0000-0400-000000000000}">
      <formula1>$AY$14:$AY$26</formula1>
    </dataValidation>
    <dataValidation type="list" allowBlank="1" showInputMessage="1" showErrorMessage="1" sqref="Q9:R9" xr:uid="{00000000-0002-0000-0400-000001000000}">
      <formula1>"9,18"</formula1>
    </dataValidation>
    <dataValidation type="list" allowBlank="1" showInputMessage="1" showErrorMessage="1" sqref="X4:Y4" xr:uid="{00000000-0002-0000-0400-000002000000}">
      <formula1>"STATE,SUB-ORDINATE,MINISTRIAL,CLASS-IV"</formula1>
    </dataValidation>
    <dataValidation type="list" allowBlank="1" showInputMessage="1" showErrorMessage="1" sqref="Y5" xr:uid="{00000000-0002-0000-0400-000003000000}">
      <formula1>"0%,5%,10%,15%,20%,25%,30%"</formula1>
    </dataValidation>
    <dataValidation type="list" allowBlank="1" showInputMessage="1" showErrorMessage="1" sqref="V5" xr:uid="{00000000-0002-0000-0400-000004000000}">
      <formula1>"0,10%,20%"</formula1>
    </dataValidation>
    <dataValidation type="list" allowBlank="1" showInputMessage="1" showErrorMessage="1" sqref="I6 J5:J6" xr:uid="{00000000-0002-0000-0400-000005000000}">
      <formula1>$BD$13:$BD$24</formula1>
    </dataValidation>
    <dataValidation type="list" allowBlank="1" showInputMessage="1" showErrorMessage="1" sqref="I5" xr:uid="{00000000-0002-0000-0400-000006000000}">
      <formula1>$BE$13:$BE$43</formula1>
    </dataValidation>
    <dataValidation type="list" allowBlank="1" showInputMessage="1" showErrorMessage="1" sqref="K5:K6" xr:uid="{00000000-0002-0000-0400-000007000000}">
      <formula1>$BC$13:$BC$23</formula1>
    </dataValidation>
    <dataValidation type="list" allowBlank="1" showInputMessage="1" showErrorMessage="1" sqref="I7:J8 Y3:Z3" xr:uid="{00000000-0002-0000-0400-000008000000}">
      <formula1>"YES,NO"</formula1>
    </dataValidation>
    <dataValidation type="list" allowBlank="1" showInputMessage="1" showErrorMessage="1" sqref="L7:L8 U6" xr:uid="{00000000-0002-0000-0400-000009000000}">
      <formula1>$AQ$15:$AQ$146</formula1>
    </dataValidation>
  </dataValidations>
  <hyperlinks>
    <hyperlink ref="B1:K1" r:id="rId1" display="WELCOME TO RAJTEACHERS.NET" xr:uid="{00000000-0004-0000-0400-000000000000}"/>
  </hyperlinks>
  <pageMargins left="0.62" right="0.55000000000000004" top="0.33" bottom="0.61" header="0.3" footer="0.3"/>
  <pageSetup paperSize="9" scale="56" orientation="landscape" r:id="rId2"/>
  <headerFooter>
    <oddFooter>&amp;C&amp;"Arial Black,Regular"WWW.RAJTEACHERS.NET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H149"/>
  <sheetViews>
    <sheetView showZeros="0" zoomScale="85" zoomScaleNormal="85" workbookViewId="0"/>
  </sheetViews>
  <sheetFormatPr defaultColWidth="0" defaultRowHeight="15" customHeight="1" zeroHeight="1" x14ac:dyDescent="0.25"/>
  <cols>
    <col min="1" max="1" width="0.28515625" customWidth="1"/>
    <col min="2" max="2" width="5.85546875" customWidth="1"/>
    <col min="3" max="3" width="15" customWidth="1"/>
    <col min="4" max="4" width="12.28515625" customWidth="1"/>
    <col min="5" max="5" width="7.42578125" hidden="1" customWidth="1"/>
    <col min="6" max="6" width="16.28515625" hidden="1" customWidth="1"/>
    <col min="7" max="7" width="13.42578125" customWidth="1"/>
    <col min="8" max="9" width="12" customWidth="1"/>
    <col min="10" max="10" width="6.140625" customWidth="1"/>
    <col min="11" max="11" width="7.140625" customWidth="1"/>
    <col min="12" max="12" width="12.140625" customWidth="1"/>
    <col min="13" max="13" width="12" customWidth="1"/>
    <col min="14" max="14" width="10.140625" customWidth="1"/>
    <col min="15" max="15" width="12.5703125" customWidth="1"/>
    <col min="16" max="16" width="12" customWidth="1"/>
    <col min="17" max="17" width="13.5703125" customWidth="1"/>
    <col min="18" max="18" width="10.42578125" customWidth="1"/>
    <col min="19" max="19" width="8.28515625" customWidth="1"/>
    <col min="20" max="20" width="14.28515625" customWidth="1"/>
    <col min="21" max="21" width="8.28515625" customWidth="1"/>
    <col min="22" max="22" width="9.85546875" customWidth="1"/>
    <col min="23" max="23" width="8.7109375" customWidth="1"/>
    <col min="24" max="24" width="10" customWidth="1"/>
    <col min="25" max="25" width="11.7109375" customWidth="1"/>
    <col min="26" max="26" width="17.42578125" customWidth="1"/>
    <col min="27" max="27" width="0.28515625" customWidth="1"/>
    <col min="28" max="28" width="4.5703125" hidden="1"/>
    <col min="29" max="29" width="12.7109375" hidden="1"/>
    <col min="30" max="30" width="12.140625" hidden="1"/>
    <col min="31" max="42" width="6.7109375" hidden="1"/>
    <col min="43" max="43" width="14.140625" style="2" hidden="1"/>
    <col min="44" max="44" width="9.140625" hidden="1"/>
    <col min="45" max="45" width="5.28515625" hidden="1"/>
    <col min="46" max="46" width="3.7109375" hidden="1"/>
    <col min="47" max="47" width="5.7109375" style="7" hidden="1"/>
    <col min="48" max="48" width="6.140625" hidden="1"/>
    <col min="49" max="50" width="4.7109375" hidden="1"/>
    <col min="51" max="53" width="9.140625" hidden="1"/>
    <col min="54" max="54" width="16.42578125" hidden="1"/>
    <col min="55" max="16384" width="9.140625" hidden="1"/>
  </cols>
  <sheetData>
    <row r="1" spans="2:60" ht="39" customHeight="1" x14ac:dyDescent="0.25">
      <c r="B1" s="84" t="s">
        <v>73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5" t="s">
        <v>74</v>
      </c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15"/>
      <c r="AB1" s="15"/>
      <c r="AC1" s="15"/>
      <c r="AD1" s="15"/>
      <c r="AQ1"/>
    </row>
    <row r="2" spans="2:60" s="70" customFormat="1" ht="39" customHeight="1" x14ac:dyDescent="0.25">
      <c r="B2" s="167" t="s">
        <v>117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71"/>
      <c r="AB2" s="71"/>
      <c r="AC2" s="71"/>
      <c r="AD2" s="71"/>
      <c r="AU2" s="72"/>
    </row>
    <row r="3" spans="2:60" ht="27" customHeight="1" x14ac:dyDescent="0.25">
      <c r="B3" s="86" t="s">
        <v>16</v>
      </c>
      <c r="C3" s="86"/>
      <c r="D3" s="86"/>
      <c r="E3" s="86"/>
      <c r="F3" s="86"/>
      <c r="G3" s="86"/>
      <c r="H3" s="86"/>
      <c r="I3" s="86"/>
      <c r="J3" s="78" t="s">
        <v>17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86" t="s">
        <v>118</v>
      </c>
      <c r="V3" s="86"/>
      <c r="W3" s="86"/>
      <c r="X3" s="86"/>
      <c r="Y3" s="40" t="s">
        <v>57</v>
      </c>
      <c r="Z3" s="58"/>
      <c r="AA3" s="59"/>
      <c r="AB3" s="59"/>
      <c r="AC3" s="60"/>
      <c r="AD3" s="31"/>
      <c r="AE3" s="89"/>
      <c r="AF3" s="89"/>
      <c r="AG3" s="89"/>
      <c r="AQ3" s="76"/>
      <c r="AR3" s="76"/>
      <c r="AS3" s="76"/>
    </row>
    <row r="4" spans="2:60" ht="27" customHeight="1" x14ac:dyDescent="0.25">
      <c r="B4" s="77" t="s">
        <v>25</v>
      </c>
      <c r="C4" s="77"/>
      <c r="D4" s="77"/>
      <c r="E4" s="77"/>
      <c r="F4" s="77"/>
      <c r="G4" s="77"/>
      <c r="H4" s="77"/>
      <c r="I4" s="77"/>
      <c r="J4" s="78" t="s">
        <v>76</v>
      </c>
      <c r="K4" s="79"/>
      <c r="L4" s="79"/>
      <c r="M4" s="79"/>
      <c r="N4" s="80"/>
      <c r="O4" s="77" t="s">
        <v>26</v>
      </c>
      <c r="P4" s="77"/>
      <c r="Q4" s="81" t="s">
        <v>77</v>
      </c>
      <c r="R4" s="81"/>
      <c r="S4" s="81"/>
      <c r="T4" s="81"/>
      <c r="U4" s="82" t="s">
        <v>21</v>
      </c>
      <c r="V4" s="82"/>
      <c r="W4" s="82"/>
      <c r="X4" s="82"/>
      <c r="Y4" s="83" t="s">
        <v>75</v>
      </c>
      <c r="Z4" s="83"/>
      <c r="AA4" s="31"/>
      <c r="AB4" s="31"/>
      <c r="AC4" s="31"/>
      <c r="AD4" s="31"/>
      <c r="AQ4"/>
    </row>
    <row r="5" spans="2:60" ht="25.5" customHeight="1" x14ac:dyDescent="0.35">
      <c r="B5" s="90" t="s">
        <v>50</v>
      </c>
      <c r="C5" s="90"/>
      <c r="D5" s="90"/>
      <c r="E5" s="90"/>
      <c r="F5" s="90"/>
      <c r="G5" s="90"/>
      <c r="H5" s="90"/>
      <c r="I5" s="90"/>
      <c r="J5" s="23" t="s">
        <v>66</v>
      </c>
      <c r="K5" s="23" t="s">
        <v>58</v>
      </c>
      <c r="L5" s="23">
        <v>2025</v>
      </c>
      <c r="M5" s="86" t="s">
        <v>19</v>
      </c>
      <c r="N5" s="86"/>
      <c r="O5" s="86"/>
      <c r="P5" s="83">
        <v>61300</v>
      </c>
      <c r="Q5" s="83"/>
      <c r="R5" s="86" t="s">
        <v>14</v>
      </c>
      <c r="S5" s="86"/>
      <c r="T5" s="86"/>
      <c r="U5" s="86"/>
      <c r="V5" s="86"/>
      <c r="W5" s="11">
        <v>8</v>
      </c>
      <c r="X5" s="91" t="s">
        <v>23</v>
      </c>
      <c r="Y5" s="91"/>
      <c r="Z5" s="12">
        <v>0.1</v>
      </c>
      <c r="AA5" s="31"/>
      <c r="AB5" s="31"/>
      <c r="AC5" s="31"/>
      <c r="AD5" s="31"/>
      <c r="AK5" s="7" t="s">
        <v>18</v>
      </c>
      <c r="AQ5"/>
    </row>
    <row r="6" spans="2:60" ht="23.25" customHeight="1" x14ac:dyDescent="0.35">
      <c r="B6" s="92" t="s">
        <v>63</v>
      </c>
      <c r="C6" s="92"/>
      <c r="D6" s="92"/>
      <c r="E6" s="92"/>
      <c r="F6" s="92"/>
      <c r="G6" s="92"/>
      <c r="H6" s="92"/>
      <c r="I6" s="92"/>
      <c r="J6" s="93" t="s">
        <v>53</v>
      </c>
      <c r="K6" s="94"/>
      <c r="L6" s="23">
        <v>2026</v>
      </c>
      <c r="M6" s="82" t="s">
        <v>20</v>
      </c>
      <c r="N6" s="82"/>
      <c r="O6" s="82"/>
      <c r="P6" s="83">
        <v>65000</v>
      </c>
      <c r="Q6" s="135"/>
      <c r="R6" s="82" t="s">
        <v>15</v>
      </c>
      <c r="S6" s="82"/>
      <c r="T6" s="82"/>
      <c r="U6" s="82"/>
      <c r="V6" s="82"/>
      <c r="W6" s="11">
        <v>9</v>
      </c>
      <c r="X6" s="198" t="s">
        <v>109</v>
      </c>
      <c r="Y6" s="199"/>
      <c r="Z6" s="199"/>
      <c r="AA6" s="31"/>
      <c r="AB6" s="31"/>
      <c r="AC6" s="31" t="s">
        <v>34</v>
      </c>
      <c r="AD6" s="31"/>
      <c r="AQ6"/>
    </row>
    <row r="7" spans="2:60" ht="23.25" customHeight="1" x14ac:dyDescent="0.35">
      <c r="B7" s="202" t="s">
        <v>113</v>
      </c>
      <c r="C7" s="202"/>
      <c r="D7" s="202"/>
      <c r="E7" s="202"/>
      <c r="F7" s="202"/>
      <c r="G7" s="202"/>
      <c r="H7" s="202"/>
      <c r="I7" s="202"/>
      <c r="J7" s="143" t="s">
        <v>112</v>
      </c>
      <c r="K7" s="144"/>
      <c r="L7" s="66" t="s">
        <v>8</v>
      </c>
      <c r="M7" s="68" t="s">
        <v>119</v>
      </c>
      <c r="N7" s="139" t="s">
        <v>115</v>
      </c>
      <c r="O7" s="140"/>
      <c r="P7" s="153">
        <v>67200</v>
      </c>
      <c r="Q7" s="154"/>
      <c r="R7" s="161" t="s">
        <v>108</v>
      </c>
      <c r="S7" s="86"/>
      <c r="T7" s="86"/>
      <c r="U7" s="86"/>
      <c r="V7" s="86"/>
      <c r="W7" s="69">
        <v>10</v>
      </c>
      <c r="X7" s="200"/>
      <c r="Y7" s="201"/>
      <c r="Z7" s="201"/>
      <c r="AA7" s="31"/>
      <c r="AB7" s="31"/>
      <c r="AC7" s="31"/>
      <c r="AD7" s="31"/>
      <c r="AQ7"/>
    </row>
    <row r="8" spans="2:60" ht="23.25" customHeight="1" x14ac:dyDescent="0.25">
      <c r="B8" s="194" t="s">
        <v>114</v>
      </c>
      <c r="C8" s="194"/>
      <c r="D8" s="194"/>
      <c r="E8" s="194"/>
      <c r="F8" s="194"/>
      <c r="G8" s="194"/>
      <c r="H8" s="194"/>
      <c r="I8" s="194"/>
      <c r="J8" s="143" t="s">
        <v>112</v>
      </c>
      <c r="K8" s="144"/>
      <c r="L8" s="67" t="s">
        <v>8</v>
      </c>
      <c r="M8" s="68" t="s">
        <v>120</v>
      </c>
      <c r="N8" s="163" t="s">
        <v>115</v>
      </c>
      <c r="O8" s="164"/>
      <c r="P8" s="153">
        <v>65300</v>
      </c>
      <c r="Q8" s="154"/>
      <c r="R8" s="195" t="s">
        <v>121</v>
      </c>
      <c r="S8" s="196"/>
      <c r="T8" s="196"/>
      <c r="U8" s="196"/>
      <c r="V8" s="40">
        <v>0</v>
      </c>
      <c r="W8" s="197" t="s">
        <v>122</v>
      </c>
      <c r="X8" s="197"/>
      <c r="Y8" s="74" t="s">
        <v>1</v>
      </c>
      <c r="Z8" s="153" t="s">
        <v>111</v>
      </c>
      <c r="AA8" s="154"/>
      <c r="AB8" s="31"/>
      <c r="AC8" s="31"/>
      <c r="AD8" s="31"/>
      <c r="AQ8"/>
    </row>
    <row r="9" spans="2:60" ht="21" hidden="1" customHeight="1" x14ac:dyDescent="0.3">
      <c r="B9" s="101"/>
      <c r="C9" s="101"/>
      <c r="D9" s="101"/>
      <c r="E9" s="5"/>
      <c r="F9" s="5"/>
      <c r="G9" s="101"/>
      <c r="H9" s="101"/>
      <c r="I9" s="18">
        <f>DATEDIF(L9,P9,"m")</f>
        <v>7</v>
      </c>
      <c r="J9" s="17">
        <f>I9+1</f>
        <v>8</v>
      </c>
      <c r="K9" s="16"/>
      <c r="L9" s="19">
        <f>DATEVALUE(J5&amp;K5&amp;L5)</f>
        <v>45872</v>
      </c>
      <c r="M9" s="16"/>
      <c r="N9" s="63"/>
      <c r="O9" s="2">
        <f>DATEVALUE(J6&amp;L6)</f>
        <v>46082</v>
      </c>
      <c r="P9" s="19">
        <f>EOMONTH(O9,0)</f>
        <v>46112</v>
      </c>
      <c r="Q9" s="63"/>
      <c r="R9" s="16"/>
      <c r="S9" s="16"/>
      <c r="T9" s="4"/>
      <c r="U9" s="4"/>
      <c r="V9" s="4"/>
      <c r="W9" s="4"/>
      <c r="AA9" s="31"/>
      <c r="AB9" s="31"/>
      <c r="AC9" s="31"/>
      <c r="AD9" s="31"/>
      <c r="AQ9"/>
    </row>
    <row r="10" spans="2:60" ht="20.25" hidden="1" customHeight="1" x14ac:dyDescent="0.3">
      <c r="B10" s="4"/>
      <c r="C10" s="19">
        <f>EOMONTH(L9,0)</f>
        <v>45900</v>
      </c>
      <c r="D10" s="16">
        <f>DAY(EOMONTH(C10,0))</f>
        <v>31</v>
      </c>
      <c r="E10" s="30">
        <f>G10+1</f>
        <v>29</v>
      </c>
      <c r="F10" s="30"/>
      <c r="G10" s="19">
        <f>DATEDIF(L9, C10, "D")</f>
        <v>28</v>
      </c>
      <c r="H10" s="16"/>
      <c r="I10" s="4"/>
      <c r="J10" s="4"/>
      <c r="K10" s="4"/>
      <c r="L10" s="2">
        <f>DATEVALUE(K5&amp;L5)</f>
        <v>45870</v>
      </c>
      <c r="M10" s="19">
        <f>IFERROR(DATE(YEAR(L10),MONTH(L10)+1,DAY(L10)),"")</f>
        <v>45901</v>
      </c>
      <c r="N10" s="4"/>
      <c r="O10" s="4" t="str">
        <f>IF($J$7="yes",$M$7,"")</f>
        <v/>
      </c>
      <c r="P10" s="4" t="str">
        <f>IF($J$8="yes",$M$8,"")</f>
        <v/>
      </c>
      <c r="Q10" s="4"/>
      <c r="R10" s="4"/>
      <c r="S10" s="4"/>
      <c r="T10" s="4"/>
      <c r="U10" s="4"/>
      <c r="V10" s="4"/>
      <c r="W10" s="4"/>
      <c r="Y10" s="7" t="str">
        <f>IF($V$8="","",W8)</f>
        <v>Mar-2025</v>
      </c>
      <c r="AA10" s="31"/>
      <c r="AB10" s="31"/>
      <c r="AC10" s="31"/>
      <c r="AD10" s="31"/>
      <c r="AQ10"/>
    </row>
    <row r="11" spans="2:60" ht="10.5" customHeight="1" x14ac:dyDescent="0.25"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31"/>
      <c r="AB11" s="31"/>
      <c r="AC11" s="31"/>
      <c r="AD11" s="31"/>
      <c r="AQ11"/>
    </row>
    <row r="12" spans="2:60" ht="38.25" customHeight="1" x14ac:dyDescent="0.25">
      <c r="B12" s="104" t="str">
        <f>J3</f>
        <v>GOVT. SR. SECONDARY SCHOOL, GORDHANPURA, ATRU, BARAN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31"/>
      <c r="AB12" s="31"/>
      <c r="AC12" s="31"/>
      <c r="AD12" s="31"/>
      <c r="AO12" s="7">
        <f>IF(Y4="STATE",5,IF(Y4="SUB-ORDINATE",3,IF(Y4="MINISTRIAL",2,IF(Y4="CLASS-IV",1,""))))</f>
        <v>3</v>
      </c>
      <c r="AQ12" s="7"/>
    </row>
    <row r="13" spans="2:60" ht="30.75" customHeight="1" x14ac:dyDescent="0.35">
      <c r="B13" s="105"/>
      <c r="C13" s="105"/>
      <c r="D13" s="105"/>
      <c r="E13" s="105"/>
      <c r="F13" s="105"/>
      <c r="G13" s="105"/>
      <c r="H13" s="105"/>
      <c r="I13" s="106"/>
      <c r="J13" s="106"/>
      <c r="K13" s="106"/>
      <c r="L13" s="106"/>
      <c r="M13" s="107" t="s">
        <v>32</v>
      </c>
      <c r="N13" s="107"/>
      <c r="O13" s="107"/>
      <c r="P13" s="108">
        <f>L9</f>
        <v>45872</v>
      </c>
      <c r="Q13" s="108"/>
      <c r="R13" s="13" t="s">
        <v>18</v>
      </c>
      <c r="S13" s="109">
        <f>P9</f>
        <v>46112</v>
      </c>
      <c r="T13" s="109"/>
      <c r="U13" s="14"/>
      <c r="V13" s="10"/>
      <c r="W13" s="10"/>
      <c r="X13" s="10"/>
      <c r="Y13" s="10"/>
      <c r="Z13" s="10"/>
      <c r="AA13" s="31"/>
      <c r="AB13" s="31"/>
      <c r="AC13" s="31"/>
      <c r="AD13" s="31"/>
      <c r="AO13" s="7">
        <f>ROUND(T17/31,0)</f>
        <v>188</v>
      </c>
      <c r="AQ13"/>
      <c r="BF13" s="16">
        <v>2017</v>
      </c>
      <c r="BG13" s="16" t="s">
        <v>51</v>
      </c>
      <c r="BH13" s="24" t="s">
        <v>64</v>
      </c>
    </row>
    <row r="14" spans="2:60" ht="30.75" customHeight="1" x14ac:dyDescent="0.25">
      <c r="B14" s="95" t="s">
        <v>24</v>
      </c>
      <c r="C14" s="95"/>
      <c r="D14" s="95"/>
      <c r="E14" s="95"/>
      <c r="F14" s="95"/>
      <c r="G14" s="95"/>
      <c r="H14" s="95"/>
      <c r="I14" s="96" t="str">
        <f>J4</f>
        <v>Parmanand Meghwal</v>
      </c>
      <c r="J14" s="96"/>
      <c r="K14" s="96"/>
      <c r="L14" s="96"/>
      <c r="M14" s="96"/>
      <c r="N14" s="96"/>
      <c r="O14" s="97" t="s">
        <v>30</v>
      </c>
      <c r="P14" s="97"/>
      <c r="Q14" s="97"/>
      <c r="R14" s="96" t="str">
        <f>Q4</f>
        <v>Senior Teacher</v>
      </c>
      <c r="S14" s="96"/>
      <c r="T14" s="96"/>
      <c r="U14" s="96"/>
      <c r="V14" s="98" t="s">
        <v>78</v>
      </c>
      <c r="W14" s="98"/>
      <c r="X14" s="98"/>
      <c r="Y14" s="99" t="s">
        <v>79</v>
      </c>
      <c r="Z14" s="99"/>
      <c r="AA14" s="31"/>
      <c r="AB14" s="31"/>
      <c r="AC14" s="31"/>
      <c r="AD14" s="31"/>
      <c r="AQ14"/>
      <c r="BB14" s="7" t="s">
        <v>34</v>
      </c>
      <c r="BF14" s="16">
        <v>2018</v>
      </c>
      <c r="BG14" s="16" t="s">
        <v>52</v>
      </c>
      <c r="BH14" s="24" t="s">
        <v>65</v>
      </c>
    </row>
    <row r="15" spans="2:60" ht="30.75" customHeight="1" x14ac:dyDescent="0.25">
      <c r="B15" s="115" t="s">
        <v>7</v>
      </c>
      <c r="C15" s="115" t="s">
        <v>8</v>
      </c>
      <c r="D15" s="115" t="s">
        <v>8</v>
      </c>
      <c r="E15" s="115"/>
      <c r="F15" s="39"/>
      <c r="G15" s="121" t="s">
        <v>12</v>
      </c>
      <c r="H15" s="122"/>
      <c r="I15" s="122"/>
      <c r="J15" s="122"/>
      <c r="K15" s="123"/>
      <c r="L15" s="115" t="s">
        <v>0</v>
      </c>
      <c r="M15" s="115"/>
      <c r="N15" s="115"/>
      <c r="O15" s="115"/>
      <c r="P15" s="115" t="s">
        <v>13</v>
      </c>
      <c r="Q15" s="115"/>
      <c r="R15" s="115"/>
      <c r="S15" s="115"/>
      <c r="T15" s="115"/>
      <c r="U15" s="116" t="s">
        <v>11</v>
      </c>
      <c r="V15" s="116"/>
      <c r="W15" s="116"/>
      <c r="X15" s="116"/>
      <c r="Y15" s="116" t="s">
        <v>27</v>
      </c>
      <c r="Z15" s="116" t="s">
        <v>28</v>
      </c>
      <c r="AA15" s="31"/>
      <c r="AB15" s="31"/>
      <c r="AC15" s="31"/>
      <c r="AD15" s="31"/>
      <c r="AE15" s="6"/>
      <c r="AF15" s="9" t="s">
        <v>36</v>
      </c>
      <c r="AG15" s="9" t="s">
        <v>35</v>
      </c>
      <c r="AH15" s="6" t="s">
        <v>9</v>
      </c>
      <c r="AI15" s="6" t="s">
        <v>9</v>
      </c>
      <c r="AJ15" s="9" t="s">
        <v>5</v>
      </c>
      <c r="AK15" s="6" t="s">
        <v>3</v>
      </c>
      <c r="AL15" s="6" t="s">
        <v>4</v>
      </c>
      <c r="AM15" s="6" t="s">
        <v>1</v>
      </c>
      <c r="AN15" s="6" t="s">
        <v>22</v>
      </c>
      <c r="AO15" s="6" t="s">
        <v>9</v>
      </c>
      <c r="AP15" s="6" t="s">
        <v>29</v>
      </c>
      <c r="AQ15" s="1">
        <v>42736</v>
      </c>
      <c r="AR15" s="3" t="str">
        <f>TEXT(AQ15,"mmm-yyyy")</f>
        <v>Jan-2017</v>
      </c>
      <c r="AS15" s="7">
        <v>4</v>
      </c>
      <c r="AT15" s="7"/>
      <c r="AU15" s="8"/>
      <c r="AV15" s="8">
        <f>Z5</f>
        <v>0.1</v>
      </c>
      <c r="AY15" s="7">
        <f>IF($Z$6="REGULAR",AS15,0)</f>
        <v>0</v>
      </c>
      <c r="AZ15" s="7">
        <f>IF($Z$6="REGULAR",$W$5,0)</f>
        <v>0</v>
      </c>
      <c r="BA15" t="s">
        <v>37</v>
      </c>
      <c r="BB15" s="7" t="s">
        <v>39</v>
      </c>
      <c r="BC15" s="9">
        <v>750</v>
      </c>
      <c r="BD15" s="7"/>
      <c r="BF15" s="16">
        <v>2019</v>
      </c>
      <c r="BG15" s="16" t="s">
        <v>53</v>
      </c>
      <c r="BH15" s="24" t="s">
        <v>66</v>
      </c>
    </row>
    <row r="16" spans="2:60" ht="35.25" customHeight="1" x14ac:dyDescent="0.25">
      <c r="B16" s="120"/>
      <c r="C16" s="120"/>
      <c r="D16" s="120"/>
      <c r="E16" s="120"/>
      <c r="F16" s="29"/>
      <c r="G16" s="29" t="s">
        <v>2</v>
      </c>
      <c r="H16" s="29" t="s">
        <v>3</v>
      </c>
      <c r="I16" s="29" t="s">
        <v>4</v>
      </c>
      <c r="J16" s="118" t="s">
        <v>5</v>
      </c>
      <c r="K16" s="119"/>
      <c r="L16" s="29" t="s">
        <v>2</v>
      </c>
      <c r="M16" s="29" t="s">
        <v>3</v>
      </c>
      <c r="N16" s="29" t="s">
        <v>4</v>
      </c>
      <c r="O16" s="29" t="s">
        <v>5</v>
      </c>
      <c r="P16" s="29" t="s">
        <v>2</v>
      </c>
      <c r="Q16" s="29" t="s">
        <v>3</v>
      </c>
      <c r="R16" s="29" t="s">
        <v>4</v>
      </c>
      <c r="S16" s="25" t="s">
        <v>31</v>
      </c>
      <c r="T16" s="29" t="s">
        <v>5</v>
      </c>
      <c r="U16" s="32" t="s">
        <v>1</v>
      </c>
      <c r="V16" s="32" t="s">
        <v>6</v>
      </c>
      <c r="W16" s="32" t="s">
        <v>10</v>
      </c>
      <c r="X16" s="25" t="s">
        <v>9</v>
      </c>
      <c r="Y16" s="117"/>
      <c r="Z16" s="117"/>
      <c r="AA16" s="31"/>
      <c r="AB16" s="31"/>
      <c r="AC16" s="31"/>
      <c r="AD16" s="31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Q16" s="2">
        <v>42767</v>
      </c>
      <c r="AR16" s="3" t="str">
        <f t="shared" ref="AR16:AR79" si="0">TEXT(AQ16,"mmm-yyyy")</f>
        <v>Feb-2017</v>
      </c>
      <c r="AS16" s="7">
        <v>4</v>
      </c>
      <c r="AT16" s="7"/>
      <c r="AV16" s="8">
        <f>AV15</f>
        <v>0.1</v>
      </c>
      <c r="AY16" s="7">
        <f t="shared" ref="AY16:AY79" si="1">IF($Z$6="REGULAR",AS16,0)</f>
        <v>0</v>
      </c>
      <c r="AZ16" s="7">
        <f t="shared" ref="AZ16:AZ68" si="2">IF($Z$6="REGULAR",$W$5,0)</f>
        <v>0</v>
      </c>
      <c r="BB16" s="7" t="s">
        <v>40</v>
      </c>
      <c r="BC16" s="9">
        <v>750</v>
      </c>
      <c r="BF16" s="16">
        <v>2020</v>
      </c>
      <c r="BG16" s="16" t="s">
        <v>54</v>
      </c>
      <c r="BH16" s="24" t="s">
        <v>67</v>
      </c>
    </row>
    <row r="17" spans="2:60" ht="25.5" customHeight="1" x14ac:dyDescent="0.25">
      <c r="B17" s="34">
        <v>1</v>
      </c>
      <c r="C17" s="28">
        <f>L9</f>
        <v>45872</v>
      </c>
      <c r="D17" s="34" t="str">
        <f>TEXT(C17,"mmm-yyyy")</f>
        <v>Aug-2025</v>
      </c>
      <c r="E17" s="34" t="str">
        <f>TEXT(D17,"mmm")</f>
        <v>Aug</v>
      </c>
      <c r="F17" s="34"/>
      <c r="G17" s="34">
        <f>IF(D17="","",ROUND(P6/D10*E10,0))</f>
        <v>60806</v>
      </c>
      <c r="H17" s="34">
        <f>IF(D17="","",IF(D17="TOTAL",SUM($H$17:H17),(ROUND(G17*AK17/100,0))))</f>
        <v>35267</v>
      </c>
      <c r="I17" s="34">
        <f>IF(D17="","",IF(D17="TOTAL",SUM($I$17:I17),(ROUND(G17*AL17/100,0))))</f>
        <v>6081</v>
      </c>
      <c r="J17" s="75">
        <f>IFERROR(SUM(G17:I17),"")</f>
        <v>102154</v>
      </c>
      <c r="K17" s="75"/>
      <c r="L17" s="34">
        <f>IF(D17="","",ROUND(P5/D10*E10,0))</f>
        <v>57345</v>
      </c>
      <c r="M17" s="34">
        <f>IF(D17="","",IF(D17="TOTAL",SUM($M$17:M17),(ROUND(L17*AK17/100,0))))</f>
        <v>33260</v>
      </c>
      <c r="N17" s="34">
        <f>IF(D17="","",IF(D17="TOTAL",SUM($N$17:N17),(ROUND(L17*AL17/100,0))))</f>
        <v>5735</v>
      </c>
      <c r="O17" s="33">
        <f>IFERROR(SUM(L17:N17),"")</f>
        <v>96340</v>
      </c>
      <c r="P17" s="34">
        <f t="shared" ref="P17:R48" si="3">IFERROR(MIN(G17-L17),"")</f>
        <v>3461</v>
      </c>
      <c r="Q17" s="34">
        <f t="shared" si="3"/>
        <v>2007</v>
      </c>
      <c r="R17" s="34">
        <f t="shared" si="3"/>
        <v>346</v>
      </c>
      <c r="S17" s="26"/>
      <c r="T17" s="33">
        <f>IFERROR(SUM(P17:S17),"")</f>
        <v>5814</v>
      </c>
      <c r="U17" s="27">
        <f>IF(D17="","",IF(D17="TOTAL",SUM($U$17:U17),IF($Z$8="YES",BA17,BD17)))</f>
        <v>104</v>
      </c>
      <c r="V17" s="34">
        <f>IF(D17="","",IF(D17="TOTAL",SUM($V$17:V17),(ROUND(T17*AN17,0))))</f>
        <v>581</v>
      </c>
      <c r="W17" s="26" t="str">
        <f>IF(D17=Y10,$V$8,"")</f>
        <v/>
      </c>
      <c r="X17" s="33">
        <f>IF(D17="","",IF(D17="TOTAL",SUM($X$17:X17),(SUM(AH18:AI18))))</f>
        <v>0</v>
      </c>
      <c r="Y17" s="33">
        <f>IFERROR(SUM(U17:X17),"")</f>
        <v>685</v>
      </c>
      <c r="Z17" s="33">
        <f>T17-Y17</f>
        <v>5129</v>
      </c>
      <c r="AA17" s="31"/>
      <c r="AB17" s="31"/>
      <c r="AC17" s="35">
        <f>DATEVALUE(J5&amp;K5&amp;L5)</f>
        <v>45872</v>
      </c>
      <c r="AD17" s="35">
        <f>AC17</f>
        <v>45872</v>
      </c>
      <c r="AE17" s="7">
        <f>IFERROR(ROUND(P17*AK17/100,0),"")</f>
        <v>2007</v>
      </c>
      <c r="AF17" s="7">
        <f>IFERROR(VLOOKUP(D17,$AR$15:$BE$211,8,0),"")</f>
        <v>0</v>
      </c>
      <c r="AG17" s="7">
        <f>IFERROR(VLOOKUP(D17,$AR$15:$BE$211,9,0),"")</f>
        <v>0</v>
      </c>
      <c r="AH17" s="7" t="str">
        <f t="shared" ref="AH17:AH80" si="4">IFERROR(ROUND(P17/31*AO17,0),"")</f>
        <v/>
      </c>
      <c r="AI17" s="7" t="str">
        <f t="shared" ref="AI17:AI80" si="5">IFERROR(ROUND(T17/31*AP17,0),"")</f>
        <v/>
      </c>
      <c r="AK17" s="7">
        <f>IFERROR(VLOOKUP(D17,$AR$15:$AS$211,2,0),"")</f>
        <v>58</v>
      </c>
      <c r="AL17" s="7">
        <f>IFERROR(VLOOKUP(D17,$AR$15:$AAT$211,3,0),"")</f>
        <v>10</v>
      </c>
      <c r="AM17" s="7">
        <f>IFERROR(VLOOKUP(D17,$AR$15:$AAU$211,4,0),"")</f>
        <v>3</v>
      </c>
      <c r="AN17" s="7">
        <f>IFERROR(VLOOKUP(D17,$AR$15:$AAU$211,5,0),"")</f>
        <v>0.1</v>
      </c>
      <c r="AO17" s="7" t="str">
        <f>IFERROR(VLOOKUP(D17,$AR$15:$AAU$111,6,0),"")</f>
        <v/>
      </c>
      <c r="AP17" s="7" t="str">
        <f>IFERROR(VLOOKUP(D17,$AR$15:$AAU$111,7,0),"")</f>
        <v/>
      </c>
      <c r="AQ17" s="2">
        <v>42795</v>
      </c>
      <c r="AR17" s="3" t="str">
        <f t="shared" si="0"/>
        <v>Mar-2017</v>
      </c>
      <c r="AS17" s="7">
        <v>4</v>
      </c>
      <c r="AT17" s="7"/>
      <c r="AV17" s="8">
        <f t="shared" ref="AV17:AV80" si="6">AV16</f>
        <v>0.1</v>
      </c>
      <c r="AY17" s="7">
        <f t="shared" si="1"/>
        <v>0</v>
      </c>
      <c r="AZ17" s="7">
        <f t="shared" si="2"/>
        <v>0</v>
      </c>
      <c r="BA17" s="7">
        <f t="shared" ref="BA17:BA80" si="7">IFERROR(ROUND(P17*AM17/100,0)+S17,0)</f>
        <v>104</v>
      </c>
      <c r="BB17" s="7" t="s">
        <v>41</v>
      </c>
      <c r="BC17" s="9">
        <v>750</v>
      </c>
      <c r="BD17" t="str">
        <f t="shared" ref="BD17:BD48" si="8">IFERROR(VLOOKUP($AE$3,$BB$14:$BC$38,2,0),"")</f>
        <v/>
      </c>
      <c r="BF17" s="16">
        <v>2021</v>
      </c>
      <c r="BG17" s="16" t="s">
        <v>55</v>
      </c>
      <c r="BH17" s="24" t="s">
        <v>68</v>
      </c>
    </row>
    <row r="18" spans="2:60" ht="25.5" customHeight="1" x14ac:dyDescent="0.25">
      <c r="B18" s="34">
        <f>IF(B17&gt;=$J$9,"",(B17+1))</f>
        <v>2</v>
      </c>
      <c r="C18" s="28">
        <f>IFERROR(IF(AC18="","",IF(DATE(YEAR(AC18),MONTH(AC18),DAY(AC18))=DATE(YEAR($O$9),MONTH($O$9)+1,DAY($O$9)),"TOTAL",IF(AC18&gt;$O$9,"",AC18))),"")</f>
        <v>45901</v>
      </c>
      <c r="D18" s="34" t="str">
        <f>TEXT(C18,"mmm-yyyy")</f>
        <v>Sep-2025</v>
      </c>
      <c r="E18" s="34" t="str">
        <f t="shared" ref="E18:E81" si="9">TEXT(D18,"mmm")</f>
        <v>Sep</v>
      </c>
      <c r="F18" s="34" t="str">
        <f>IF(D19="","",IF($Y$3=E18,"YES","NO"))</f>
        <v>NO</v>
      </c>
      <c r="G18" s="34">
        <f>IF(D18="","",IF(D18=$O$10,$P$7,IF(F18="YES",MROUND(ROUND(1.03*P6,0),100),IF(D18="TOTAL",SUM($G$17:G17),$P$6))))</f>
        <v>65000</v>
      </c>
      <c r="H18" s="34">
        <f>IF(D18="","",IF(D18="TOTAL",SUM($H$17:H17),(ROUND(G18*AK18/100,0))))</f>
        <v>37700</v>
      </c>
      <c r="I18" s="34">
        <f>IF(D18="","",IF(D18="TOTAL",SUM($I$17:I17),(ROUND(G18*AL18/100,0))))</f>
        <v>6500</v>
      </c>
      <c r="J18" s="75">
        <f t="shared" ref="J18:J81" si="10">SUM(G18:I18)</f>
        <v>109200</v>
      </c>
      <c r="K18" s="75"/>
      <c r="L18" s="34">
        <f>IF(D18="","",IF(D18=$P$10,$P$8,IF(F18="YES",MROUND(ROUND(1.03*P5,0),100),IF(D18="TOTAL",SUM($L$17:L17),$P$5))))</f>
        <v>61300</v>
      </c>
      <c r="M18" s="34">
        <f>IF(D18="","",IF(D18="TOTAL",SUM($M$17:M17),(ROUND(L18*AK18/100,0))))</f>
        <v>35554</v>
      </c>
      <c r="N18" s="34">
        <f>IF(D18="","",IF(D18="TOTAL",SUM($N$17:N17),(ROUND(L18*AL18/100,0))))</f>
        <v>6130</v>
      </c>
      <c r="O18" s="33">
        <f t="shared" ref="O18:O81" si="11">IFERROR(SUM(L18:N18),"")</f>
        <v>102984</v>
      </c>
      <c r="P18" s="34">
        <f t="shared" si="3"/>
        <v>3700</v>
      </c>
      <c r="Q18" s="34">
        <f t="shared" si="3"/>
        <v>2146</v>
      </c>
      <c r="R18" s="34">
        <f t="shared" si="3"/>
        <v>370</v>
      </c>
      <c r="S18" s="26"/>
      <c r="T18" s="33">
        <f t="shared" ref="T18:T81" si="12">IFERROR(SUM(P18:S18),"")</f>
        <v>6216</v>
      </c>
      <c r="U18" s="27">
        <f>IF(D18="","",IF(D18="TOTAL",SUM($U$17:U17),IF($Z$8="YES",BA18,BD18)))</f>
        <v>111</v>
      </c>
      <c r="V18" s="34">
        <f>IF(D18="","",IF(D18="TOTAL",SUM($V$17:V17),(ROUND(T18*AN18,0))))</f>
        <v>622</v>
      </c>
      <c r="W18" s="26" t="str">
        <f>IF(D18="","",IF(D18=$Y$10,$V$8,IF(D18="TOTAL",SUM($W$17:W17),W17)))</f>
        <v/>
      </c>
      <c r="X18" s="33">
        <f>IF(D18="","",IF(D18="TOTAL",SUM($X$17:X17),(SUM(AH19:AI19))))</f>
        <v>0</v>
      </c>
      <c r="Y18" s="33">
        <f t="shared" ref="Y18:Y81" si="13">IFERROR(SUM(U18:X18),"")</f>
        <v>733</v>
      </c>
      <c r="Z18" s="33">
        <f t="shared" ref="Z18:Z81" si="14">T18-Y18</f>
        <v>5483</v>
      </c>
      <c r="AA18" s="31"/>
      <c r="AB18" s="31"/>
      <c r="AC18" s="35">
        <f>IFERROR(DATE(YEAR(L10),MONTH(L10)+1,DAY(L10)),"")</f>
        <v>45901</v>
      </c>
      <c r="AD18" s="35">
        <f>IFERROR(IF(AC18="","",IF(DATE(YEAR(AC18),MONTH(AC18),DAY(AC18))=DATE(YEAR($O$9),MONTH($O$9)+2,DAY($O$9)),"TOTAL",IF(AC18&gt;$O$9,"",AC18))),"")</f>
        <v>45901</v>
      </c>
      <c r="AE18" s="7">
        <f t="shared" ref="AE18:AE81" si="15">IFERROR(ROUND(P18*AK18/100,0),"")</f>
        <v>2146</v>
      </c>
      <c r="AF18" s="7">
        <f t="shared" ref="AF18:AF81" si="16">IFERROR(VLOOKUP(D18,$AR$15:$BE$211,8,0),"")</f>
        <v>0</v>
      </c>
      <c r="AG18" s="7">
        <f t="shared" ref="AG18:AG81" si="17">IFERROR(VLOOKUP(D18,$AR$15:$BE$211,9,0),"")</f>
        <v>0</v>
      </c>
      <c r="AH18" s="7" t="str">
        <f t="shared" si="4"/>
        <v/>
      </c>
      <c r="AI18" s="7" t="str">
        <f t="shared" si="5"/>
        <v/>
      </c>
      <c r="AK18" s="7">
        <f t="shared" ref="AK18:AK81" si="18">IFERROR(VLOOKUP(D18,$AR$15:$AS$211,2,0),"")</f>
        <v>58</v>
      </c>
      <c r="AL18" s="7">
        <f t="shared" ref="AL18:AL81" si="19">IFERROR(VLOOKUP(D18,$AR$15:$AAT$211,3,0),"")</f>
        <v>10</v>
      </c>
      <c r="AM18" s="7">
        <f t="shared" ref="AM18:AM81" si="20">IFERROR(VLOOKUP(D18,$AR$15:$AAU$211,4,0),"")</f>
        <v>3</v>
      </c>
      <c r="AN18" s="7">
        <f t="shared" ref="AN18:AN81" si="21">IFERROR(VLOOKUP(D18,$AR$15:$AAU$211,5,0),"")</f>
        <v>0.1</v>
      </c>
      <c r="AO18" s="7" t="str">
        <f t="shared" ref="AO18:AO81" si="22">IFERROR(VLOOKUP(D18,$AR$15:$AAU$111,6,0),"")</f>
        <v/>
      </c>
      <c r="AP18" s="7" t="str">
        <f t="shared" ref="AP18:AP81" si="23">IFERROR(VLOOKUP(D18,$AR$15:$AAU$111,7,0),"")</f>
        <v/>
      </c>
      <c r="AQ18" s="2">
        <v>42826</v>
      </c>
      <c r="AR18" s="3" t="str">
        <f t="shared" si="0"/>
        <v>Apr-2017</v>
      </c>
      <c r="AS18" s="7">
        <v>4</v>
      </c>
      <c r="AT18" s="7"/>
      <c r="AV18" s="8">
        <f t="shared" si="6"/>
        <v>0.1</v>
      </c>
      <c r="AY18" s="7">
        <f t="shared" si="1"/>
        <v>0</v>
      </c>
      <c r="AZ18" s="7">
        <f t="shared" si="2"/>
        <v>0</v>
      </c>
      <c r="BA18" s="7">
        <f t="shared" si="7"/>
        <v>111</v>
      </c>
      <c r="BB18" s="7" t="s">
        <v>42</v>
      </c>
      <c r="BC18" s="9">
        <v>750</v>
      </c>
      <c r="BD18" t="str">
        <f t="shared" si="8"/>
        <v/>
      </c>
      <c r="BF18" s="16">
        <v>2022</v>
      </c>
      <c r="BG18" s="16" t="s">
        <v>56</v>
      </c>
      <c r="BH18" s="24" t="s">
        <v>69</v>
      </c>
    </row>
    <row r="19" spans="2:60" ht="25.5" customHeight="1" x14ac:dyDescent="0.25">
      <c r="B19" s="34">
        <f>IF(B18&gt;=$J$9,"",(B18+1))</f>
        <v>3</v>
      </c>
      <c r="C19" s="28">
        <f t="shared" ref="C19:C82" si="24">IFERROR(IF(AC19="","",IF(DATE(YEAR(AC19),MONTH(AC19),DAY(AC19))=DATE(YEAR($O$9),MONTH($O$9)+1,DAY($O$9)),"TOTAL",IF(AC19&gt;$O$9,"",AC19))),"")</f>
        <v>45931</v>
      </c>
      <c r="D19" s="34" t="str">
        <f t="shared" ref="D19:D82" si="25">TEXT(C19,"mmm-yyyy")</f>
        <v>Oct-2025</v>
      </c>
      <c r="E19" s="34" t="str">
        <f t="shared" si="9"/>
        <v>Oct</v>
      </c>
      <c r="F19" s="34" t="str">
        <f t="shared" ref="F19:F82" si="26">IF(D20="","",IF($Y$3=E19,"YES","NO"))</f>
        <v>NO</v>
      </c>
      <c r="G19" s="34">
        <f>IF(D19="","",IF(D19=$O$10,$P$7,IF(F19="YES",MROUND(ROUND(1.03*G18,0),100),IF(D19="TOTAL",SUM($G$17:G18),G18))))</f>
        <v>65000</v>
      </c>
      <c r="H19" s="34">
        <f>IF(D19="","",IF(D19="TOTAL",SUM($H$17:H18),(ROUND(G19*AK19/100,0))))</f>
        <v>37700</v>
      </c>
      <c r="I19" s="34">
        <f>IF(D19="","",IF(D19="TOTAL",SUM($I$17:I18),(ROUND(G19*AL19/100,0))))</f>
        <v>6500</v>
      </c>
      <c r="J19" s="75">
        <f t="shared" si="10"/>
        <v>109200</v>
      </c>
      <c r="K19" s="75"/>
      <c r="L19" s="34">
        <f>IF(D19="","",IF(D19=$P$10,$P$8,IF(F19="YES",MROUND(ROUND(1.03*L18,0),100),IF(D19="TOTAL",SUM($L$17:L18),L18))))</f>
        <v>61300</v>
      </c>
      <c r="M19" s="34">
        <f>IF(D19="","",IF(D19="TOTAL",SUM($M$17:M18),(ROUND(L19*AK19/100,0))))</f>
        <v>35554</v>
      </c>
      <c r="N19" s="34">
        <f>IF(D19="","",IF(D19="TOTAL",SUM($N$17:N18),(ROUND(L19*AL19/100,0))))</f>
        <v>6130</v>
      </c>
      <c r="O19" s="33">
        <f t="shared" si="11"/>
        <v>102984</v>
      </c>
      <c r="P19" s="34">
        <f t="shared" si="3"/>
        <v>3700</v>
      </c>
      <c r="Q19" s="34">
        <f t="shared" si="3"/>
        <v>2146</v>
      </c>
      <c r="R19" s="34">
        <f t="shared" si="3"/>
        <v>370</v>
      </c>
      <c r="S19" s="26"/>
      <c r="T19" s="33">
        <f t="shared" si="12"/>
        <v>6216</v>
      </c>
      <c r="U19" s="27">
        <f>IF(D19="","",IF(D19="TOTAL",SUM($U$17:U18),IF($Z$8="YES",BA19,BD19)))</f>
        <v>0</v>
      </c>
      <c r="V19" s="34">
        <f>IF(D19="","",IF(D19="TOTAL",SUM($V$17:V18),(ROUND(T19*AN19,0))))</f>
        <v>622</v>
      </c>
      <c r="W19" s="26" t="str">
        <f>IF(D19="","",IF(D19=$Y$10,$V$8,IF(D19="TOTAL",SUM($W$17:W18),W18)))</f>
        <v/>
      </c>
      <c r="X19" s="33">
        <f>IF(D19="","",IF(D19="TOTAL",SUM($X$17:X18),(SUM(AH20:AI20))))</f>
        <v>0</v>
      </c>
      <c r="Y19" s="33">
        <f t="shared" si="13"/>
        <v>622</v>
      </c>
      <c r="Z19" s="33">
        <f t="shared" si="14"/>
        <v>5594</v>
      </c>
      <c r="AA19" s="31"/>
      <c r="AB19" s="31"/>
      <c r="AC19" s="35">
        <f>IFERROR(DATE(YEAR(C18),MONTH(C18)+1,DAY(C18)),"")</f>
        <v>45931</v>
      </c>
      <c r="AD19" s="35">
        <f t="shared" ref="AD19:AD82" si="27">IFERROR(IF(AC19="","",IF(DATE(YEAR(AC19),MONTH(AC19),DAY(AC19))=DATE(YEAR($O$9),MONTH($O$9)+1,DAY($O$9)),"TOTAL",IF(AC19&gt;$O$9,"",AC19))),"")</f>
        <v>45931</v>
      </c>
      <c r="AE19" s="7">
        <f t="shared" si="15"/>
        <v>2146</v>
      </c>
      <c r="AF19" s="7">
        <f t="shared" si="16"/>
        <v>0</v>
      </c>
      <c r="AG19" s="7">
        <f t="shared" si="17"/>
        <v>0</v>
      </c>
      <c r="AH19" s="7" t="str">
        <f t="shared" si="4"/>
        <v/>
      </c>
      <c r="AI19" s="7" t="str">
        <f t="shared" si="5"/>
        <v/>
      </c>
      <c r="AK19" s="7">
        <f t="shared" si="18"/>
        <v>58</v>
      </c>
      <c r="AL19" s="7">
        <f t="shared" si="19"/>
        <v>10</v>
      </c>
      <c r="AM19" s="7">
        <f t="shared" si="20"/>
        <v>0</v>
      </c>
      <c r="AN19" s="7">
        <f t="shared" si="21"/>
        <v>0.1</v>
      </c>
      <c r="AO19" s="7" t="str">
        <f t="shared" si="22"/>
        <v/>
      </c>
      <c r="AP19" s="7" t="str">
        <f t="shared" si="23"/>
        <v/>
      </c>
      <c r="AQ19" s="2">
        <v>42856</v>
      </c>
      <c r="AR19" s="3" t="str">
        <f t="shared" si="0"/>
        <v>May-2017</v>
      </c>
      <c r="AS19" s="7">
        <v>4</v>
      </c>
      <c r="AT19" s="7"/>
      <c r="AV19" s="8">
        <f t="shared" si="6"/>
        <v>0.1</v>
      </c>
      <c r="AY19" s="7">
        <f t="shared" si="1"/>
        <v>0</v>
      </c>
      <c r="AZ19" s="7">
        <f t="shared" si="2"/>
        <v>0</v>
      </c>
      <c r="BA19" s="7">
        <f t="shared" si="7"/>
        <v>0</v>
      </c>
      <c r="BB19" s="7" t="s">
        <v>43</v>
      </c>
      <c r="BC19" s="9">
        <v>750</v>
      </c>
      <c r="BD19" t="str">
        <f t="shared" si="8"/>
        <v/>
      </c>
      <c r="BF19" s="16">
        <v>2023</v>
      </c>
      <c r="BG19" s="16" t="s">
        <v>57</v>
      </c>
      <c r="BH19" s="24" t="s">
        <v>70</v>
      </c>
    </row>
    <row r="20" spans="2:60" ht="25.5" customHeight="1" x14ac:dyDescent="0.25">
      <c r="B20" s="34">
        <f t="shared" ref="B20:B83" si="28">IF(B19&gt;=$J$9,"",(B19+1))</f>
        <v>4</v>
      </c>
      <c r="C20" s="28">
        <f t="shared" si="24"/>
        <v>45962</v>
      </c>
      <c r="D20" s="34" t="str">
        <f t="shared" si="25"/>
        <v>Nov-2025</v>
      </c>
      <c r="E20" s="34" t="str">
        <f t="shared" si="9"/>
        <v>Nov</v>
      </c>
      <c r="F20" s="34" t="str">
        <f t="shared" si="26"/>
        <v>NO</v>
      </c>
      <c r="G20" s="34">
        <f>IF(D20="","",IF(D20=$O$10,$P$7,IF(F20="YES",MROUND(ROUND(1.03*G19,0),100),IF(D20="TOTAL",SUM($G$17:G19),G19))))</f>
        <v>65000</v>
      </c>
      <c r="H20" s="34">
        <f>IF(D20="","",IF(D20="TOTAL",SUM($H$17:H19),(ROUND(G20*AK20/100,0))))</f>
        <v>37700</v>
      </c>
      <c r="I20" s="34">
        <f>IF(D20="","",IF(D20="TOTAL",SUM($I$17:I19),(ROUND(G20*AL20/100,0))))</f>
        <v>6500</v>
      </c>
      <c r="J20" s="75">
        <f t="shared" si="10"/>
        <v>109200</v>
      </c>
      <c r="K20" s="75"/>
      <c r="L20" s="34">
        <f>IF(D20="","",IF(D20=$P$10,$P$8,IF(F20="YES",MROUND(ROUND(1.03*L19,0),100),IF(D20="TOTAL",SUM($L$17:L19),L19))))</f>
        <v>61300</v>
      </c>
      <c r="M20" s="34">
        <f>IF(D20="","",IF(D20="TOTAL",SUM($M$17:M19),(ROUND(L20*AK20/100,0))))</f>
        <v>35554</v>
      </c>
      <c r="N20" s="34">
        <f>IF(D20="","",IF(D20="TOTAL",SUM($N$17:N19),(ROUND(L20*AL20/100,0))))</f>
        <v>6130</v>
      </c>
      <c r="O20" s="33">
        <f t="shared" si="11"/>
        <v>102984</v>
      </c>
      <c r="P20" s="34">
        <f t="shared" si="3"/>
        <v>3700</v>
      </c>
      <c r="Q20" s="34">
        <f t="shared" si="3"/>
        <v>2146</v>
      </c>
      <c r="R20" s="34">
        <f t="shared" si="3"/>
        <v>370</v>
      </c>
      <c r="S20" s="26"/>
      <c r="T20" s="33">
        <f t="shared" si="12"/>
        <v>6216</v>
      </c>
      <c r="U20" s="27">
        <f>IF(D20="","",IF(D20="TOTAL",SUM($U$17:U19),IF($Z$8="YES",BA20,BD20)))</f>
        <v>0</v>
      </c>
      <c r="V20" s="34">
        <f>IF(D20="","",IF(D20="TOTAL",SUM($V$17:V19),(ROUND(T20*AN20,0))))</f>
        <v>622</v>
      </c>
      <c r="W20" s="26" t="str">
        <f>IF(D20="","",IF(D20=$Y$10,$V$8,IF(D20="TOTAL",SUM($W$17:W19),W19)))</f>
        <v/>
      </c>
      <c r="X20" s="33">
        <f>IF(D20="","",IF(D20="TOTAL",SUM($X$17:X19),(SUM(AH21:AI21))))</f>
        <v>0</v>
      </c>
      <c r="Y20" s="33">
        <f t="shared" si="13"/>
        <v>622</v>
      </c>
      <c r="Z20" s="33">
        <f t="shared" si="14"/>
        <v>5594</v>
      </c>
      <c r="AA20" s="31"/>
      <c r="AB20" s="31"/>
      <c r="AC20" s="35">
        <f t="shared" ref="AC20:AC83" si="29">IFERROR(DATE(YEAR(C19),MONTH(C19)+1,DAY(C19)),"")</f>
        <v>45962</v>
      </c>
      <c r="AD20" s="35">
        <f t="shared" si="27"/>
        <v>45962</v>
      </c>
      <c r="AE20" s="7">
        <f t="shared" si="15"/>
        <v>2146</v>
      </c>
      <c r="AF20" s="7">
        <f t="shared" si="16"/>
        <v>0</v>
      </c>
      <c r="AG20" s="7">
        <f t="shared" si="17"/>
        <v>0</v>
      </c>
      <c r="AH20" s="7" t="str">
        <f t="shared" si="4"/>
        <v/>
      </c>
      <c r="AI20" s="7" t="str">
        <f t="shared" si="5"/>
        <v/>
      </c>
      <c r="AK20" s="7">
        <f t="shared" si="18"/>
        <v>58</v>
      </c>
      <c r="AL20" s="7">
        <f t="shared" si="19"/>
        <v>10</v>
      </c>
      <c r="AM20" s="7">
        <f t="shared" si="20"/>
        <v>0</v>
      </c>
      <c r="AN20" s="7">
        <f t="shared" si="21"/>
        <v>0.1</v>
      </c>
      <c r="AO20" s="7" t="str">
        <f t="shared" si="22"/>
        <v/>
      </c>
      <c r="AP20" s="7" t="str">
        <f t="shared" si="23"/>
        <v/>
      </c>
      <c r="AQ20" s="2">
        <v>42887</v>
      </c>
      <c r="AR20" s="3" t="str">
        <f t="shared" si="0"/>
        <v>Jun-2017</v>
      </c>
      <c r="AS20" s="7">
        <v>4</v>
      </c>
      <c r="AT20" s="7"/>
      <c r="AV20" s="8">
        <f t="shared" si="6"/>
        <v>0.1</v>
      </c>
      <c r="AY20" s="7">
        <f t="shared" si="1"/>
        <v>0</v>
      </c>
      <c r="AZ20" s="7">
        <f t="shared" si="2"/>
        <v>0</v>
      </c>
      <c r="BA20" s="7">
        <f t="shared" si="7"/>
        <v>0</v>
      </c>
      <c r="BB20" s="7" t="s">
        <v>44</v>
      </c>
      <c r="BC20" s="9">
        <v>750</v>
      </c>
      <c r="BD20" t="str">
        <f t="shared" si="8"/>
        <v/>
      </c>
      <c r="BF20" s="16">
        <v>2024</v>
      </c>
      <c r="BG20" s="16" t="s">
        <v>58</v>
      </c>
      <c r="BH20" s="24" t="s">
        <v>71</v>
      </c>
    </row>
    <row r="21" spans="2:60" ht="25.5" customHeight="1" x14ac:dyDescent="0.25">
      <c r="B21" s="34">
        <f t="shared" si="28"/>
        <v>5</v>
      </c>
      <c r="C21" s="28">
        <f t="shared" si="24"/>
        <v>45992</v>
      </c>
      <c r="D21" s="34" t="str">
        <f t="shared" si="25"/>
        <v>Dec-2025</v>
      </c>
      <c r="E21" s="34" t="str">
        <f t="shared" si="9"/>
        <v>Dec</v>
      </c>
      <c r="F21" s="34" t="str">
        <f t="shared" si="26"/>
        <v>NO</v>
      </c>
      <c r="G21" s="34">
        <f>IF(D21="","",IF(D21=$O$10,$P$7,IF(F21="YES",MROUND(ROUND(1.03*G20,0),100),IF(D21="TOTAL",SUM($G$17:G20),G20))))</f>
        <v>65000</v>
      </c>
      <c r="H21" s="34">
        <f>IF(D21="","",IF(D21="TOTAL",SUM($H$17:H20),(ROUND(G21*AK21/100,0))))</f>
        <v>37700</v>
      </c>
      <c r="I21" s="34">
        <f>IF(D21="","",IF(D21="TOTAL",SUM($I$17:I20),(ROUND(G21*AL21/100,0))))</f>
        <v>6500</v>
      </c>
      <c r="J21" s="75">
        <f t="shared" si="10"/>
        <v>109200</v>
      </c>
      <c r="K21" s="75"/>
      <c r="L21" s="34">
        <f>IF(D21="","",IF(D21=$P$10,$P$8,IF(F21="YES",MROUND(ROUND(1.03*L20,0),100),IF(D21="TOTAL",SUM($L$17:L20),L20))))</f>
        <v>61300</v>
      </c>
      <c r="M21" s="34">
        <f>IF(D21="","",IF(D21="TOTAL",SUM($M$17:M20),(ROUND(L21*AK21/100,0))))</f>
        <v>35554</v>
      </c>
      <c r="N21" s="34">
        <f>IF(D21="","",IF(D21="TOTAL",SUM($N$17:N20),(ROUND(L21*AL21/100,0))))</f>
        <v>6130</v>
      </c>
      <c r="O21" s="33">
        <f t="shared" si="11"/>
        <v>102984</v>
      </c>
      <c r="P21" s="34">
        <f t="shared" si="3"/>
        <v>3700</v>
      </c>
      <c r="Q21" s="34">
        <f t="shared" si="3"/>
        <v>2146</v>
      </c>
      <c r="R21" s="34">
        <f t="shared" si="3"/>
        <v>370</v>
      </c>
      <c r="S21" s="26"/>
      <c r="T21" s="33">
        <f t="shared" si="12"/>
        <v>6216</v>
      </c>
      <c r="U21" s="27">
        <f>IF(D21="","",IF(D21="TOTAL",SUM($U$17:U20),IF($Z$8="YES",BA21,BD21)))</f>
        <v>0</v>
      </c>
      <c r="V21" s="34">
        <f>IF(D21="","",IF(D21="TOTAL",SUM($V$17:V20),(ROUND(T21*AN21,0))))</f>
        <v>622</v>
      </c>
      <c r="W21" s="26" t="str">
        <f>IF(D21="","",IF(D21=$Y$10,$V$8,IF(D21="TOTAL",SUM($W$17:W20),W20)))</f>
        <v/>
      </c>
      <c r="X21" s="33">
        <f>IF(D21="","",IF(D21="TOTAL",SUM($X$17:X20),(SUM(AH22:AI22))))</f>
        <v>0</v>
      </c>
      <c r="Y21" s="33">
        <f t="shared" si="13"/>
        <v>622</v>
      </c>
      <c r="Z21" s="33">
        <f t="shared" si="14"/>
        <v>5594</v>
      </c>
      <c r="AA21" s="31"/>
      <c r="AB21" s="31"/>
      <c r="AC21" s="35">
        <f t="shared" si="29"/>
        <v>45992</v>
      </c>
      <c r="AD21" s="35">
        <f t="shared" si="27"/>
        <v>45992</v>
      </c>
      <c r="AE21" s="7">
        <f t="shared" si="15"/>
        <v>2146</v>
      </c>
      <c r="AF21" s="7">
        <f t="shared" si="16"/>
        <v>0</v>
      </c>
      <c r="AG21" s="7">
        <f t="shared" si="17"/>
        <v>0</v>
      </c>
      <c r="AH21" s="7" t="str">
        <f t="shared" si="4"/>
        <v/>
      </c>
      <c r="AI21" s="7" t="str">
        <f t="shared" si="5"/>
        <v/>
      </c>
      <c r="AK21" s="7">
        <f t="shared" si="18"/>
        <v>58</v>
      </c>
      <c r="AL21" s="7">
        <f t="shared" si="19"/>
        <v>10</v>
      </c>
      <c r="AM21" s="7">
        <f t="shared" si="20"/>
        <v>0</v>
      </c>
      <c r="AN21" s="7">
        <f t="shared" si="21"/>
        <v>0.1</v>
      </c>
      <c r="AO21" s="7" t="str">
        <f t="shared" si="22"/>
        <v/>
      </c>
      <c r="AP21" s="7" t="str">
        <f t="shared" si="23"/>
        <v/>
      </c>
      <c r="AQ21" s="2">
        <v>42917</v>
      </c>
      <c r="AR21" s="3" t="str">
        <f t="shared" si="0"/>
        <v>Jul-2017</v>
      </c>
      <c r="AS21" s="7">
        <v>5</v>
      </c>
      <c r="AT21" s="7"/>
      <c r="AV21" s="8">
        <f t="shared" si="6"/>
        <v>0.1</v>
      </c>
      <c r="AY21" s="7">
        <f t="shared" si="1"/>
        <v>0</v>
      </c>
      <c r="AZ21" s="7">
        <f t="shared" si="2"/>
        <v>0</v>
      </c>
      <c r="BA21" s="7">
        <f t="shared" si="7"/>
        <v>0</v>
      </c>
      <c r="BB21" s="7" t="s">
        <v>45</v>
      </c>
      <c r="BC21" s="9">
        <v>750</v>
      </c>
      <c r="BD21" t="str">
        <f t="shared" si="8"/>
        <v/>
      </c>
      <c r="BF21" s="16">
        <v>2025</v>
      </c>
      <c r="BG21" s="16" t="s">
        <v>59</v>
      </c>
      <c r="BH21" s="24" t="s">
        <v>72</v>
      </c>
    </row>
    <row r="22" spans="2:60" ht="25.5" customHeight="1" x14ac:dyDescent="0.25">
      <c r="B22" s="34">
        <f t="shared" si="28"/>
        <v>6</v>
      </c>
      <c r="C22" s="28">
        <f t="shared" si="24"/>
        <v>46023</v>
      </c>
      <c r="D22" s="34" t="str">
        <f t="shared" si="25"/>
        <v>Jan-2026</v>
      </c>
      <c r="E22" s="34" t="str">
        <f t="shared" si="9"/>
        <v>Jan</v>
      </c>
      <c r="F22" s="34" t="str">
        <f t="shared" si="26"/>
        <v>NO</v>
      </c>
      <c r="G22" s="34">
        <f>IF(D22="","",IF(D22=$O$10,$P$7,IF(F22="YES",MROUND(ROUND(1.03*G21,0),100),IF(D22="TOTAL",SUM($G$17:G21),G21))))</f>
        <v>65000</v>
      </c>
      <c r="H22" s="34">
        <f>IF(D22="","",IF(D22="TOTAL",SUM($H$17:H21),(ROUND(G22*AK22/100,0))))</f>
        <v>37700</v>
      </c>
      <c r="I22" s="34">
        <f>IF(D22="","",IF(D22="TOTAL",SUM($I$17:I21),(ROUND(G22*AL22/100,0))))</f>
        <v>6500</v>
      </c>
      <c r="J22" s="75">
        <f t="shared" si="10"/>
        <v>109200</v>
      </c>
      <c r="K22" s="75"/>
      <c r="L22" s="34">
        <f>IF(D22="","",IF(D22=$P$10,$P$8,IF(F22="YES",MROUND(ROUND(1.03*L21,0),100),IF(D22="TOTAL",SUM($L$17:L21),L21))))</f>
        <v>61300</v>
      </c>
      <c r="M22" s="34">
        <f>IF(D22="","",IF(D22="TOTAL",SUM($M$17:M21),(ROUND(L22*AK22/100,0))))</f>
        <v>35554</v>
      </c>
      <c r="N22" s="34">
        <f>IF(D22="","",IF(D22="TOTAL",SUM($N$17:N21),(ROUND(L22*AL22/100,0))))</f>
        <v>6130</v>
      </c>
      <c r="O22" s="33">
        <f t="shared" si="11"/>
        <v>102984</v>
      </c>
      <c r="P22" s="34">
        <f t="shared" si="3"/>
        <v>3700</v>
      </c>
      <c r="Q22" s="34">
        <f t="shared" si="3"/>
        <v>2146</v>
      </c>
      <c r="R22" s="34">
        <f t="shared" si="3"/>
        <v>370</v>
      </c>
      <c r="S22" s="26"/>
      <c r="T22" s="33">
        <f t="shared" si="12"/>
        <v>6216</v>
      </c>
      <c r="U22" s="27">
        <f>IF(D22="","",IF(D22="TOTAL",SUM($U$17:U21),IF($Z$8="YES",BA22,BD22)))</f>
        <v>0</v>
      </c>
      <c r="V22" s="34">
        <f>IF(D22="","",IF(D22="TOTAL",SUM($V$17:V21),(ROUND(T22*AN22,0))))</f>
        <v>622</v>
      </c>
      <c r="W22" s="26" t="str">
        <f>IF(D22="","",IF(D22=$Y$10,$V$8,IF(D22="TOTAL",SUM($W$17:W21),W21)))</f>
        <v/>
      </c>
      <c r="X22" s="33">
        <f>IF(D22="","",IF(D22="TOTAL",SUM($X$17:X21),(SUM(AH23:AI23))))</f>
        <v>0</v>
      </c>
      <c r="Y22" s="33">
        <f t="shared" si="13"/>
        <v>622</v>
      </c>
      <c r="Z22" s="33">
        <f t="shared" si="14"/>
        <v>5594</v>
      </c>
      <c r="AA22" s="31"/>
      <c r="AB22" s="31"/>
      <c r="AC22" s="35">
        <f t="shared" si="29"/>
        <v>46023</v>
      </c>
      <c r="AD22" s="35">
        <f t="shared" si="27"/>
        <v>46023</v>
      </c>
      <c r="AE22" s="7">
        <f t="shared" si="15"/>
        <v>2146</v>
      </c>
      <c r="AF22" s="7">
        <f t="shared" si="16"/>
        <v>0</v>
      </c>
      <c r="AG22" s="7">
        <f t="shared" si="17"/>
        <v>0</v>
      </c>
      <c r="AH22" s="7" t="str">
        <f t="shared" si="4"/>
        <v/>
      </c>
      <c r="AI22" s="7" t="str">
        <f t="shared" si="5"/>
        <v/>
      </c>
      <c r="AK22" s="7">
        <f t="shared" si="18"/>
        <v>58</v>
      </c>
      <c r="AL22" s="7">
        <f t="shared" si="19"/>
        <v>10</v>
      </c>
      <c r="AM22" s="7">
        <f t="shared" si="20"/>
        <v>0</v>
      </c>
      <c r="AN22" s="7">
        <f t="shared" si="21"/>
        <v>0.1</v>
      </c>
      <c r="AO22" s="7" t="str">
        <f t="shared" si="22"/>
        <v/>
      </c>
      <c r="AP22" s="7" t="str">
        <f t="shared" si="23"/>
        <v/>
      </c>
      <c r="AQ22" s="2">
        <v>42948</v>
      </c>
      <c r="AR22" s="3" t="str">
        <f t="shared" si="0"/>
        <v>Aug-2017</v>
      </c>
      <c r="AS22" s="7">
        <v>5</v>
      </c>
      <c r="AT22" s="7"/>
      <c r="AV22" s="8">
        <f t="shared" si="6"/>
        <v>0.1</v>
      </c>
      <c r="AY22" s="7">
        <f t="shared" si="1"/>
        <v>0</v>
      </c>
      <c r="AZ22" s="7">
        <f t="shared" si="2"/>
        <v>0</v>
      </c>
      <c r="BA22" s="7">
        <f t="shared" si="7"/>
        <v>0</v>
      </c>
      <c r="BB22" s="7" t="s">
        <v>46</v>
      </c>
      <c r="BC22" s="7">
        <v>825</v>
      </c>
      <c r="BD22" t="str">
        <f t="shared" si="8"/>
        <v/>
      </c>
      <c r="BF22" s="16">
        <v>2026</v>
      </c>
      <c r="BG22" s="16" t="s">
        <v>60</v>
      </c>
      <c r="BH22" s="16">
        <v>10</v>
      </c>
    </row>
    <row r="23" spans="2:60" ht="25.5" customHeight="1" x14ac:dyDescent="0.25">
      <c r="B23" s="34">
        <f t="shared" si="28"/>
        <v>7</v>
      </c>
      <c r="C23" s="28">
        <f t="shared" si="24"/>
        <v>46054</v>
      </c>
      <c r="D23" s="34" t="str">
        <f t="shared" si="25"/>
        <v>Feb-2026</v>
      </c>
      <c r="E23" s="34" t="str">
        <f t="shared" si="9"/>
        <v>Feb</v>
      </c>
      <c r="F23" s="34" t="str">
        <f t="shared" si="26"/>
        <v>NO</v>
      </c>
      <c r="G23" s="34">
        <f>IF(D23="","",IF(D23=$O$10,$P$7,IF(F23="YES",MROUND(ROUND(1.03*G22,0),100),IF(D23="TOTAL",SUM($G$17:G22),G22))))</f>
        <v>65000</v>
      </c>
      <c r="H23" s="34">
        <f>IF(D23="","",IF(D23="TOTAL",SUM($H$17:H22),(ROUND(G23*AK23/100,0))))</f>
        <v>37700</v>
      </c>
      <c r="I23" s="34">
        <f>IF(D23="","",IF(D23="TOTAL",SUM($I$17:I22),(ROUND(G23*AL23/100,0))))</f>
        <v>6500</v>
      </c>
      <c r="J23" s="75">
        <f t="shared" si="10"/>
        <v>109200</v>
      </c>
      <c r="K23" s="75"/>
      <c r="L23" s="34">
        <f>IF(D23="","",IF(D23=$P$10,$P$8,IF(F23="YES",MROUND(ROUND(1.03*L22,0),100),IF(D23="TOTAL",SUM($L$17:L22),L22))))</f>
        <v>61300</v>
      </c>
      <c r="M23" s="34">
        <f>IF(D23="","",IF(D23="TOTAL",SUM($M$17:M22),(ROUND(L23*AK23/100,0))))</f>
        <v>35554</v>
      </c>
      <c r="N23" s="34">
        <f>IF(D23="","",IF(D23="TOTAL",SUM($N$17:N22),(ROUND(L23*AL23/100,0))))</f>
        <v>6130</v>
      </c>
      <c r="O23" s="33">
        <f t="shared" si="11"/>
        <v>102984</v>
      </c>
      <c r="P23" s="34">
        <f t="shared" si="3"/>
        <v>3700</v>
      </c>
      <c r="Q23" s="34">
        <f t="shared" si="3"/>
        <v>2146</v>
      </c>
      <c r="R23" s="34">
        <f t="shared" si="3"/>
        <v>370</v>
      </c>
      <c r="S23" s="26"/>
      <c r="T23" s="33">
        <f t="shared" si="12"/>
        <v>6216</v>
      </c>
      <c r="U23" s="27">
        <f>IF(D23="","",IF(D23="TOTAL",SUM($U$17:U22),IF($Z$8="YES",BA23,BD23)))</f>
        <v>0</v>
      </c>
      <c r="V23" s="34">
        <f>IF(D23="","",IF(D23="TOTAL",SUM($V$17:V22),(ROUND(T23*AN23,0))))</f>
        <v>622</v>
      </c>
      <c r="W23" s="26" t="str">
        <f>IF(D23="","",IF(D23=$Y$10,$V$8,IF(D23="TOTAL",SUM($W$17:W22),W22)))</f>
        <v/>
      </c>
      <c r="X23" s="33">
        <f>IF(D23="","",IF(D23="TOTAL",SUM($X$17:X22),(SUM(AH24:AI24))))</f>
        <v>0</v>
      </c>
      <c r="Y23" s="33">
        <f t="shared" si="13"/>
        <v>622</v>
      </c>
      <c r="Z23" s="33">
        <f t="shared" si="14"/>
        <v>5594</v>
      </c>
      <c r="AA23" s="31"/>
      <c r="AB23" s="31"/>
      <c r="AC23" s="35">
        <f t="shared" si="29"/>
        <v>46054</v>
      </c>
      <c r="AD23" s="35">
        <f t="shared" si="27"/>
        <v>46054</v>
      </c>
      <c r="AE23" s="7">
        <f t="shared" si="15"/>
        <v>2146</v>
      </c>
      <c r="AF23" s="7">
        <f t="shared" si="16"/>
        <v>0</v>
      </c>
      <c r="AG23" s="7">
        <f t="shared" si="17"/>
        <v>0</v>
      </c>
      <c r="AH23" s="7" t="str">
        <f t="shared" si="4"/>
        <v/>
      </c>
      <c r="AI23" s="7" t="str">
        <f t="shared" si="5"/>
        <v/>
      </c>
      <c r="AK23" s="7">
        <f t="shared" si="18"/>
        <v>58</v>
      </c>
      <c r="AL23" s="7">
        <f t="shared" si="19"/>
        <v>10</v>
      </c>
      <c r="AM23" s="7">
        <f t="shared" si="20"/>
        <v>0</v>
      </c>
      <c r="AN23" s="7">
        <f t="shared" si="21"/>
        <v>0.1</v>
      </c>
      <c r="AO23" s="7" t="str">
        <f t="shared" si="22"/>
        <v/>
      </c>
      <c r="AP23" s="7" t="str">
        <f t="shared" si="23"/>
        <v/>
      </c>
      <c r="AQ23" s="2">
        <v>42979</v>
      </c>
      <c r="AR23" s="3" t="str">
        <f t="shared" si="0"/>
        <v>Sep-2017</v>
      </c>
      <c r="AS23" s="7">
        <v>5</v>
      </c>
      <c r="AT23" s="7"/>
      <c r="AV23" s="8">
        <f t="shared" si="6"/>
        <v>0.1</v>
      </c>
      <c r="AY23" s="7">
        <f t="shared" si="1"/>
        <v>0</v>
      </c>
      <c r="AZ23" s="7">
        <f t="shared" si="2"/>
        <v>0</v>
      </c>
      <c r="BA23" s="7">
        <f t="shared" si="7"/>
        <v>0</v>
      </c>
      <c r="BB23" s="7" t="s">
        <v>47</v>
      </c>
      <c r="BC23" s="7">
        <v>1300</v>
      </c>
      <c r="BD23" t="str">
        <f t="shared" si="8"/>
        <v/>
      </c>
      <c r="BF23" s="16">
        <v>2027</v>
      </c>
      <c r="BG23" s="16" t="s">
        <v>61</v>
      </c>
      <c r="BH23" s="16">
        <v>11</v>
      </c>
    </row>
    <row r="24" spans="2:60" ht="25.5" customHeight="1" x14ac:dyDescent="0.25">
      <c r="B24" s="34">
        <f t="shared" si="28"/>
        <v>8</v>
      </c>
      <c r="C24" s="28">
        <f t="shared" si="24"/>
        <v>46082</v>
      </c>
      <c r="D24" s="34" t="str">
        <f t="shared" si="25"/>
        <v>Mar-2026</v>
      </c>
      <c r="E24" s="34" t="str">
        <f t="shared" si="9"/>
        <v>Mar</v>
      </c>
      <c r="F24" s="34" t="str">
        <f t="shared" si="26"/>
        <v>NO</v>
      </c>
      <c r="G24" s="34">
        <f>IF(D24="","",IF(D24=$O$10,$P$7,IF(F24="YES",MROUND(ROUND(1.03*G23,0),100),IF(D24="TOTAL",SUM($G$17:G23),G23))))</f>
        <v>65000</v>
      </c>
      <c r="H24" s="34">
        <f>IF(D24="","",IF(D24="TOTAL",SUM($H$17:H23),(ROUND(G24*AK24/100,0))))</f>
        <v>37700</v>
      </c>
      <c r="I24" s="34">
        <f>IF(D24="","",IF(D24="TOTAL",SUM($I$17:I23),(ROUND(G24*AL24/100,0))))</f>
        <v>6500</v>
      </c>
      <c r="J24" s="75">
        <f t="shared" si="10"/>
        <v>109200</v>
      </c>
      <c r="K24" s="75"/>
      <c r="L24" s="34">
        <f>IF(D24="","",IF(D24=$P$10,$P$8,IF(F24="YES",MROUND(ROUND(1.03*L23,0),100),IF(D24="TOTAL",SUM($L$17:L23),L23))))</f>
        <v>61300</v>
      </c>
      <c r="M24" s="34">
        <f>IF(D24="","",IF(D24="TOTAL",SUM($M$17:M23),(ROUND(L24*AK24/100,0))))</f>
        <v>35554</v>
      </c>
      <c r="N24" s="34">
        <f>IF(D24="","",IF(D24="TOTAL",SUM($N$17:N23),(ROUND(L24*AL24/100,0))))</f>
        <v>6130</v>
      </c>
      <c r="O24" s="33">
        <f t="shared" si="11"/>
        <v>102984</v>
      </c>
      <c r="P24" s="34">
        <f t="shared" si="3"/>
        <v>3700</v>
      </c>
      <c r="Q24" s="34">
        <f t="shared" si="3"/>
        <v>2146</v>
      </c>
      <c r="R24" s="34">
        <f t="shared" si="3"/>
        <v>370</v>
      </c>
      <c r="S24" s="26"/>
      <c r="T24" s="33">
        <f t="shared" si="12"/>
        <v>6216</v>
      </c>
      <c r="U24" s="27">
        <f>IF(D24="","",IF(D24="TOTAL",SUM($U$17:U23),IF($Z$8="YES",BA24,BD24)))</f>
        <v>0</v>
      </c>
      <c r="V24" s="34">
        <f>IF(D24="","",IF(D24="TOTAL",SUM($V$17:V23),(ROUND(T24*AN24,0))))</f>
        <v>622</v>
      </c>
      <c r="W24" s="26" t="str">
        <f>IF(D24="","",IF(D24=$Y$10,$V$8,IF(D24="TOTAL",SUM($W$17:W23),W23)))</f>
        <v/>
      </c>
      <c r="X24" s="33">
        <f>IF(D24="","",IF(D24="TOTAL",SUM($X$17:X23),(SUM(AH25:AI25))))</f>
        <v>0</v>
      </c>
      <c r="Y24" s="33">
        <f t="shared" si="13"/>
        <v>622</v>
      </c>
      <c r="Z24" s="33">
        <f t="shared" si="14"/>
        <v>5594</v>
      </c>
      <c r="AA24" s="31"/>
      <c r="AB24" s="31"/>
      <c r="AC24" s="35">
        <f t="shared" si="29"/>
        <v>46082</v>
      </c>
      <c r="AD24" s="35">
        <f t="shared" si="27"/>
        <v>46082</v>
      </c>
      <c r="AE24" s="7">
        <f t="shared" si="15"/>
        <v>2146</v>
      </c>
      <c r="AF24" s="7">
        <f t="shared" si="16"/>
        <v>0</v>
      </c>
      <c r="AG24" s="7">
        <f t="shared" si="17"/>
        <v>0</v>
      </c>
      <c r="AH24" s="7" t="str">
        <f t="shared" si="4"/>
        <v/>
      </c>
      <c r="AI24" s="7" t="str">
        <f t="shared" si="5"/>
        <v/>
      </c>
      <c r="AK24" s="7">
        <f t="shared" si="18"/>
        <v>58</v>
      </c>
      <c r="AL24" s="7">
        <f t="shared" si="19"/>
        <v>10</v>
      </c>
      <c r="AM24" s="7">
        <f t="shared" si="20"/>
        <v>0</v>
      </c>
      <c r="AN24" s="7">
        <f t="shared" si="21"/>
        <v>0.1</v>
      </c>
      <c r="AO24" s="7" t="str">
        <f t="shared" si="22"/>
        <v/>
      </c>
      <c r="AP24" s="7" t="str">
        <f t="shared" si="23"/>
        <v/>
      </c>
      <c r="AQ24" s="2">
        <v>43009</v>
      </c>
      <c r="AR24" s="3" t="str">
        <f t="shared" si="0"/>
        <v>Oct-2017</v>
      </c>
      <c r="AS24" s="7">
        <v>5</v>
      </c>
      <c r="AT24" s="7">
        <v>8</v>
      </c>
      <c r="AV24" s="8">
        <f t="shared" si="6"/>
        <v>0.1</v>
      </c>
      <c r="AY24" s="7">
        <f t="shared" si="1"/>
        <v>0</v>
      </c>
      <c r="AZ24" s="7">
        <f t="shared" si="2"/>
        <v>0</v>
      </c>
      <c r="BA24" s="7">
        <f t="shared" si="7"/>
        <v>0</v>
      </c>
      <c r="BB24" s="7" t="s">
        <v>38</v>
      </c>
      <c r="BC24" s="7">
        <v>1000</v>
      </c>
      <c r="BD24" t="str">
        <f t="shared" si="8"/>
        <v/>
      </c>
      <c r="BG24" s="16" t="s">
        <v>62</v>
      </c>
      <c r="BH24" s="16">
        <v>12</v>
      </c>
    </row>
    <row r="25" spans="2:60" ht="25.5" customHeight="1" x14ac:dyDescent="0.25">
      <c r="B25" s="34" t="str">
        <f t="shared" si="28"/>
        <v/>
      </c>
      <c r="C25" s="28" t="str">
        <f t="shared" si="24"/>
        <v>TOTAL</v>
      </c>
      <c r="D25" s="34" t="str">
        <f t="shared" si="25"/>
        <v>TOTAL</v>
      </c>
      <c r="E25" s="34" t="str">
        <f t="shared" si="9"/>
        <v>TOTAL</v>
      </c>
      <c r="F25" s="34" t="str">
        <f t="shared" si="26"/>
        <v/>
      </c>
      <c r="G25" s="34">
        <f>IF(D25="","",IF(D25=$O$10,$P$7,IF(F25="YES",MROUND(ROUND(1.03*G24,0),100),IF(D25="TOTAL",SUM($G$17:G24),G24))))</f>
        <v>515806</v>
      </c>
      <c r="H25" s="34">
        <f>IF(D25="","",IF(D25="TOTAL",SUM($H$17:H24),(ROUND(G25*AK25/100,0))))</f>
        <v>299167</v>
      </c>
      <c r="I25" s="34">
        <f>IF(D25="","",IF(D25="TOTAL",SUM($I$17:I24),(ROUND(G25*AL25/100,0))))</f>
        <v>51581</v>
      </c>
      <c r="J25" s="75">
        <f t="shared" si="10"/>
        <v>866554</v>
      </c>
      <c r="K25" s="75"/>
      <c r="L25" s="34">
        <f>IF(D25="","",IF(D25=$P$10,$P$8,IF(F25="YES",MROUND(ROUND(1.03*L24,0),100),IF(D25="TOTAL",SUM($L$17:L24),L24))))</f>
        <v>486445</v>
      </c>
      <c r="M25" s="34">
        <f>IF(D25="","",IF(D25="TOTAL",SUM($M$17:M24),(ROUND(L25*AK25/100,0))))</f>
        <v>282138</v>
      </c>
      <c r="N25" s="34">
        <f>IF(D25="","",IF(D25="TOTAL",SUM($N$17:N24),(ROUND(L25*AL25/100,0))))</f>
        <v>48645</v>
      </c>
      <c r="O25" s="33">
        <f t="shared" si="11"/>
        <v>817228</v>
      </c>
      <c r="P25" s="34">
        <f t="shared" si="3"/>
        <v>29361</v>
      </c>
      <c r="Q25" s="34">
        <f t="shared" si="3"/>
        <v>17029</v>
      </c>
      <c r="R25" s="34">
        <f t="shared" si="3"/>
        <v>2936</v>
      </c>
      <c r="S25" s="26"/>
      <c r="T25" s="33">
        <f t="shared" si="12"/>
        <v>49326</v>
      </c>
      <c r="U25" s="27">
        <f>IF(D25="","",IF(D25="TOTAL",SUM($U$17:U24),IF($Z$8="YES",BA25,BD25)))</f>
        <v>215</v>
      </c>
      <c r="V25" s="34">
        <f>IF(D25="","",IF(D25="TOTAL",SUM($V$17:V24),(ROUND(T25*AN25,0))))</f>
        <v>4935</v>
      </c>
      <c r="W25" s="26">
        <f>IF(D25="","",IF(D25=$Y$10,$V$8,IF(D25="TOTAL",SUM($W$17:W24),W24)))</f>
        <v>0</v>
      </c>
      <c r="X25" s="33">
        <f>IF(D25="","",IF(D25="TOTAL",SUM($X$17:X24),(SUM(AH26:AI26))))</f>
        <v>0</v>
      </c>
      <c r="Y25" s="33">
        <f t="shared" si="13"/>
        <v>5150</v>
      </c>
      <c r="Z25" s="33">
        <f t="shared" si="14"/>
        <v>44176</v>
      </c>
      <c r="AA25" s="31"/>
      <c r="AB25" s="31"/>
      <c r="AC25" s="35">
        <f t="shared" si="29"/>
        <v>46113</v>
      </c>
      <c r="AD25" s="35" t="str">
        <f t="shared" si="27"/>
        <v>TOTAL</v>
      </c>
      <c r="AE25" s="7" t="str">
        <f t="shared" si="15"/>
        <v/>
      </c>
      <c r="AF25" s="7" t="str">
        <f t="shared" si="16"/>
        <v/>
      </c>
      <c r="AG25" s="7" t="str">
        <f t="shared" si="17"/>
        <v/>
      </c>
      <c r="AH25" s="7" t="str">
        <f t="shared" si="4"/>
        <v/>
      </c>
      <c r="AI25" s="7" t="str">
        <f t="shared" si="5"/>
        <v/>
      </c>
      <c r="AK25" s="7" t="str">
        <f t="shared" si="18"/>
        <v/>
      </c>
      <c r="AL25" s="7" t="str">
        <f t="shared" si="19"/>
        <v/>
      </c>
      <c r="AM25" s="7" t="str">
        <f t="shared" si="20"/>
        <v/>
      </c>
      <c r="AN25" s="7" t="str">
        <f t="shared" si="21"/>
        <v/>
      </c>
      <c r="AO25" s="7" t="str">
        <f t="shared" si="22"/>
        <v/>
      </c>
      <c r="AP25" s="7" t="str">
        <f t="shared" si="23"/>
        <v/>
      </c>
      <c r="AQ25" s="2">
        <v>43040</v>
      </c>
      <c r="AR25" s="3" t="str">
        <f t="shared" si="0"/>
        <v>Nov-2017</v>
      </c>
      <c r="AS25" s="7">
        <v>5</v>
      </c>
      <c r="AT25" s="7">
        <f t="shared" ref="AT25:AT68" si="30">AT24</f>
        <v>8</v>
      </c>
      <c r="AV25" s="8">
        <f t="shared" si="6"/>
        <v>0.1</v>
      </c>
      <c r="AY25" s="7">
        <f t="shared" si="1"/>
        <v>0</v>
      </c>
      <c r="AZ25" s="7">
        <f t="shared" si="2"/>
        <v>0</v>
      </c>
      <c r="BA25" s="7">
        <f t="shared" si="7"/>
        <v>0</v>
      </c>
      <c r="BB25" s="7" t="s">
        <v>48</v>
      </c>
      <c r="BC25" s="7">
        <v>1000</v>
      </c>
      <c r="BD25" t="str">
        <f t="shared" si="8"/>
        <v/>
      </c>
      <c r="BH25" s="16">
        <v>13</v>
      </c>
    </row>
    <row r="26" spans="2:60" ht="25.5" customHeight="1" x14ac:dyDescent="0.25">
      <c r="B26" s="34" t="str">
        <f t="shared" si="28"/>
        <v/>
      </c>
      <c r="C26" s="28" t="str">
        <f t="shared" si="24"/>
        <v/>
      </c>
      <c r="D26" s="34" t="str">
        <f t="shared" si="25"/>
        <v/>
      </c>
      <c r="E26" s="34" t="str">
        <f t="shared" si="9"/>
        <v/>
      </c>
      <c r="F26" s="34" t="str">
        <f t="shared" si="26"/>
        <v/>
      </c>
      <c r="G26" s="34" t="str">
        <f>IF(D26="","",IF(D26=$O$10,$P$7,IF(F26="YES",MROUND(ROUND(1.03*G25,0),100),IF(D26="TOTAL",SUM($G$17:G25),G25))))</f>
        <v/>
      </c>
      <c r="H26" s="34" t="str">
        <f>IF(D26="","",IF(D26="TOTAL",SUM($H$17:H25),(ROUND(G26*AK26/100,0))))</f>
        <v/>
      </c>
      <c r="I26" s="34" t="str">
        <f>IF(D26="","",IF(D26="TOTAL",SUM($I$17:I25),(ROUND(G26*AL26/100,0))))</f>
        <v/>
      </c>
      <c r="J26" s="75">
        <f t="shared" si="10"/>
        <v>0</v>
      </c>
      <c r="K26" s="75"/>
      <c r="L26" s="34" t="str">
        <f>IF(D26="","",IF(D26=$P$10,$P$8,IF(F26="YES",MROUND(ROUND(1.03*L25,0),100),IF(D26="TOTAL",SUM($L$17:L25),L25))))</f>
        <v/>
      </c>
      <c r="M26" s="34" t="str">
        <f>IF(D26="","",IF(D26="TOTAL",SUM($M$17:M25),(ROUND(L26*AK26/100,0))))</f>
        <v/>
      </c>
      <c r="N26" s="34" t="str">
        <f>IF(D26="","",IF(D26="TOTAL",SUM($N$17:N25),(ROUND(L26*AL26/100,0))))</f>
        <v/>
      </c>
      <c r="O26" s="33">
        <f t="shared" si="11"/>
        <v>0</v>
      </c>
      <c r="P26" s="34" t="str">
        <f t="shared" si="3"/>
        <v/>
      </c>
      <c r="Q26" s="34" t="str">
        <f t="shared" si="3"/>
        <v/>
      </c>
      <c r="R26" s="34" t="str">
        <f t="shared" si="3"/>
        <v/>
      </c>
      <c r="S26" s="26"/>
      <c r="T26" s="33">
        <f t="shared" si="12"/>
        <v>0</v>
      </c>
      <c r="U26" s="27" t="str">
        <f>IF(D26="","",IF(D26="TOTAL",SUM($U$17:U25),IF($Z$8="YES",BA26,BD26)))</f>
        <v/>
      </c>
      <c r="V26" s="34" t="str">
        <f>IF(D26="","",IF(D26="TOTAL",SUM($V$17:V25),(ROUND(T26*AN26,0))))</f>
        <v/>
      </c>
      <c r="W26" s="26" t="str">
        <f>IF(D26="","",IF(D26=$Y$10,$V$8,IF(D26="TOTAL",SUM($W$17:W25),W25)))</f>
        <v/>
      </c>
      <c r="X26" s="33" t="str">
        <f>IF(D26="","",IF(D26="TOTAL",SUM($X$17:X25),(SUM(AH27:AI27))))</f>
        <v/>
      </c>
      <c r="Y26" s="33">
        <f t="shared" si="13"/>
        <v>0</v>
      </c>
      <c r="Z26" s="33">
        <f t="shared" si="14"/>
        <v>0</v>
      </c>
      <c r="AA26" s="31"/>
      <c r="AB26" s="31"/>
      <c r="AC26" s="35" t="str">
        <f t="shared" si="29"/>
        <v/>
      </c>
      <c r="AD26" s="35" t="str">
        <f t="shared" si="27"/>
        <v/>
      </c>
      <c r="AE26" s="7" t="str">
        <f t="shared" si="15"/>
        <v/>
      </c>
      <c r="AF26" s="7" t="str">
        <f t="shared" si="16"/>
        <v/>
      </c>
      <c r="AG26" s="7" t="str">
        <f t="shared" si="17"/>
        <v/>
      </c>
      <c r="AH26" s="7" t="str">
        <f t="shared" si="4"/>
        <v/>
      </c>
      <c r="AI26" s="7" t="str">
        <f t="shared" si="5"/>
        <v/>
      </c>
      <c r="AK26" s="7" t="str">
        <f t="shared" si="18"/>
        <v/>
      </c>
      <c r="AL26" s="7" t="str">
        <f t="shared" si="19"/>
        <v/>
      </c>
      <c r="AM26" s="7" t="str">
        <f t="shared" si="20"/>
        <v/>
      </c>
      <c r="AN26" s="7" t="str">
        <f t="shared" si="21"/>
        <v/>
      </c>
      <c r="AO26" s="7" t="str">
        <f t="shared" si="22"/>
        <v/>
      </c>
      <c r="AP26" s="7" t="str">
        <f t="shared" si="23"/>
        <v/>
      </c>
      <c r="AQ26" s="2">
        <v>43070</v>
      </c>
      <c r="AR26" s="3" t="str">
        <f t="shared" si="0"/>
        <v>Dec-2017</v>
      </c>
      <c r="AS26" s="7">
        <v>5</v>
      </c>
      <c r="AT26" s="7">
        <f t="shared" si="30"/>
        <v>8</v>
      </c>
      <c r="AV26" s="8">
        <f t="shared" si="6"/>
        <v>0.1</v>
      </c>
      <c r="AY26" s="7">
        <f t="shared" si="1"/>
        <v>0</v>
      </c>
      <c r="AZ26" s="7">
        <f t="shared" si="2"/>
        <v>0</v>
      </c>
      <c r="BA26" s="7">
        <f t="shared" si="7"/>
        <v>0</v>
      </c>
      <c r="BB26" s="7" t="s">
        <v>49</v>
      </c>
      <c r="BC26" s="9">
        <v>1450</v>
      </c>
      <c r="BD26" t="str">
        <f t="shared" si="8"/>
        <v/>
      </c>
      <c r="BH26" s="16">
        <v>14</v>
      </c>
    </row>
    <row r="27" spans="2:60" ht="25.5" customHeight="1" x14ac:dyDescent="0.25">
      <c r="B27" s="34" t="str">
        <f t="shared" si="28"/>
        <v/>
      </c>
      <c r="C27" s="28" t="str">
        <f t="shared" si="24"/>
        <v/>
      </c>
      <c r="D27" s="34" t="str">
        <f t="shared" si="25"/>
        <v/>
      </c>
      <c r="E27" s="34" t="str">
        <f t="shared" si="9"/>
        <v/>
      </c>
      <c r="F27" s="34" t="str">
        <f t="shared" si="26"/>
        <v/>
      </c>
      <c r="G27" s="34" t="str">
        <f>IF(D27="","",IF(D27=$O$10,$P$7,IF(F27="YES",MROUND(ROUND(1.03*G26,0),100),IF(D27="TOTAL",SUM($G$17:G26),G26))))</f>
        <v/>
      </c>
      <c r="H27" s="34" t="str">
        <f>IF(D27="","",IF(D27="TOTAL",SUM($H$17:H26),(ROUND(G27*AK27/100,0))))</f>
        <v/>
      </c>
      <c r="I27" s="34" t="str">
        <f>IF(D27="","",IF(D27="TOTAL",SUM($I$17:I26),(ROUND(G27*AL27/100,0))))</f>
        <v/>
      </c>
      <c r="J27" s="75">
        <f t="shared" si="10"/>
        <v>0</v>
      </c>
      <c r="K27" s="75"/>
      <c r="L27" s="34" t="str">
        <f>IF(D27="","",IF(D27=$P$10,$P$8,IF(F27="YES",MROUND(ROUND(1.03*L26,0),100),IF(D27="TOTAL",SUM($L$17:L26),L26))))</f>
        <v/>
      </c>
      <c r="M27" s="34" t="str">
        <f>IF(D27="","",IF(D27="TOTAL",SUM($M$17:M26),(ROUND(L27*AK27/100,0))))</f>
        <v/>
      </c>
      <c r="N27" s="34" t="str">
        <f>IF(D27="","",IF(D27="TOTAL",SUM($N$17:N26),(ROUND(L27*AL27/100,0))))</f>
        <v/>
      </c>
      <c r="O27" s="33">
        <f t="shared" si="11"/>
        <v>0</v>
      </c>
      <c r="P27" s="34" t="str">
        <f t="shared" si="3"/>
        <v/>
      </c>
      <c r="Q27" s="34" t="str">
        <f t="shared" si="3"/>
        <v/>
      </c>
      <c r="R27" s="34" t="str">
        <f t="shared" si="3"/>
        <v/>
      </c>
      <c r="S27" s="26"/>
      <c r="T27" s="33">
        <f t="shared" si="12"/>
        <v>0</v>
      </c>
      <c r="U27" s="27" t="str">
        <f>IF(D27="","",IF(D27="TOTAL",SUM($U$17:U26),IF($Z$8="YES",BA27,BD27)))</f>
        <v/>
      </c>
      <c r="V27" s="34" t="str">
        <f>IF(D27="","",IF(D27="TOTAL",SUM($V$17:V26),(ROUND(T27*AN27,0))))</f>
        <v/>
      </c>
      <c r="W27" s="26" t="str">
        <f>IF(D27="","",IF(D27=$Y$10,$V$8,IF(D27="TOTAL",SUM($W$17:W26),W26)))</f>
        <v/>
      </c>
      <c r="X27" s="33" t="str">
        <f>IF(D27="","",IF(D27="TOTAL",SUM($X$17:X26),(SUM(AH28:AI28))))</f>
        <v/>
      </c>
      <c r="Y27" s="33">
        <f t="shared" si="13"/>
        <v>0</v>
      </c>
      <c r="Z27" s="33">
        <f t="shared" si="14"/>
        <v>0</v>
      </c>
      <c r="AA27" s="31"/>
      <c r="AB27" s="31"/>
      <c r="AC27" s="35" t="str">
        <f t="shared" si="29"/>
        <v/>
      </c>
      <c r="AD27" s="35" t="str">
        <f t="shared" si="27"/>
        <v/>
      </c>
      <c r="AE27" s="7" t="str">
        <f t="shared" si="15"/>
        <v/>
      </c>
      <c r="AF27" s="7" t="str">
        <f t="shared" si="16"/>
        <v/>
      </c>
      <c r="AG27" s="7" t="str">
        <f t="shared" si="17"/>
        <v/>
      </c>
      <c r="AH27" s="7" t="str">
        <f t="shared" si="4"/>
        <v/>
      </c>
      <c r="AI27" s="7" t="str">
        <f t="shared" si="5"/>
        <v/>
      </c>
      <c r="AK27" s="7" t="str">
        <f t="shared" si="18"/>
        <v/>
      </c>
      <c r="AL27" s="7" t="str">
        <f t="shared" si="19"/>
        <v/>
      </c>
      <c r="AM27" s="7" t="str">
        <f t="shared" si="20"/>
        <v/>
      </c>
      <c r="AN27" s="7" t="str">
        <f t="shared" si="21"/>
        <v/>
      </c>
      <c r="AO27" s="7" t="str">
        <f t="shared" si="22"/>
        <v/>
      </c>
      <c r="AP27" s="7" t="str">
        <f t="shared" si="23"/>
        <v/>
      </c>
      <c r="AQ27" s="2">
        <v>43101</v>
      </c>
      <c r="AR27" s="3" t="str">
        <f t="shared" si="0"/>
        <v>Jan-2018</v>
      </c>
      <c r="AS27" s="7">
        <v>7</v>
      </c>
      <c r="AT27" s="7">
        <f t="shared" si="30"/>
        <v>8</v>
      </c>
      <c r="AU27" s="7">
        <v>2</v>
      </c>
      <c r="AV27" s="8">
        <f t="shared" si="6"/>
        <v>0.1</v>
      </c>
      <c r="AY27" s="7">
        <f t="shared" si="1"/>
        <v>0</v>
      </c>
      <c r="AZ27" s="7">
        <f t="shared" si="2"/>
        <v>0</v>
      </c>
      <c r="BA27" s="7">
        <f t="shared" si="7"/>
        <v>0</v>
      </c>
      <c r="BB27" s="7"/>
      <c r="BC27" s="9"/>
      <c r="BD27" t="str">
        <f t="shared" si="8"/>
        <v/>
      </c>
      <c r="BH27" s="16">
        <v>15</v>
      </c>
    </row>
    <row r="28" spans="2:60" ht="25.5" customHeight="1" x14ac:dyDescent="0.25">
      <c r="B28" s="34" t="str">
        <f t="shared" si="28"/>
        <v/>
      </c>
      <c r="C28" s="28" t="str">
        <f t="shared" si="24"/>
        <v/>
      </c>
      <c r="D28" s="34" t="str">
        <f t="shared" si="25"/>
        <v/>
      </c>
      <c r="E28" s="34" t="str">
        <f t="shared" si="9"/>
        <v/>
      </c>
      <c r="F28" s="34" t="str">
        <f t="shared" si="26"/>
        <v/>
      </c>
      <c r="G28" s="34" t="str">
        <f>IF(D28="","",IF(D28=$O$10,$P$7,IF(F28="YES",MROUND(ROUND(1.03*G27,0),100),IF(D28="TOTAL",SUM($G$17:G27),G27))))</f>
        <v/>
      </c>
      <c r="H28" s="34" t="str">
        <f>IF(D28="","",IF(D28="TOTAL",SUM($H$17:H27),(ROUND(G28*AK28/100,0))))</f>
        <v/>
      </c>
      <c r="I28" s="34" t="str">
        <f>IF(D28="","",IF(D28="TOTAL",SUM($I$17:I27),(ROUND(G28*AL28/100,0))))</f>
        <v/>
      </c>
      <c r="J28" s="75">
        <f t="shared" si="10"/>
        <v>0</v>
      </c>
      <c r="K28" s="75"/>
      <c r="L28" s="34" t="str">
        <f>IF(D28="","",IF(D28=$P$10,$P$8,IF(F28="YES",MROUND(ROUND(1.03*L27,0),100),IF(D28="TOTAL",SUM($L$17:L27),L27))))</f>
        <v/>
      </c>
      <c r="M28" s="34" t="str">
        <f>IF(D28="","",IF(D28="TOTAL",SUM($M$17:M27),(ROUND(L28*AK28/100,0))))</f>
        <v/>
      </c>
      <c r="N28" s="34" t="str">
        <f>IF(D28="","",IF(D28="TOTAL",SUM($N$17:N27),(ROUND(L28*AL28/100,0))))</f>
        <v/>
      </c>
      <c r="O28" s="33">
        <f t="shared" si="11"/>
        <v>0</v>
      </c>
      <c r="P28" s="34" t="str">
        <f t="shared" si="3"/>
        <v/>
      </c>
      <c r="Q28" s="34" t="str">
        <f t="shared" si="3"/>
        <v/>
      </c>
      <c r="R28" s="34" t="str">
        <f t="shared" si="3"/>
        <v/>
      </c>
      <c r="S28" s="26"/>
      <c r="T28" s="33">
        <f t="shared" si="12"/>
        <v>0</v>
      </c>
      <c r="U28" s="27" t="str">
        <f>IF(D28="","",IF(D28="TOTAL",SUM($U$17:U27),IF($Z$8="YES",BA28,BD28)))</f>
        <v/>
      </c>
      <c r="V28" s="34" t="str">
        <f>IF(D28="","",IF(D28="TOTAL",SUM($V$17:V27),(ROUND(T28*AN28,0))))</f>
        <v/>
      </c>
      <c r="W28" s="26" t="str">
        <f>IF(D28="","",IF(D28=$Y$10,$V$8,IF(D28="TOTAL",SUM($W$17:W27),W27)))</f>
        <v/>
      </c>
      <c r="X28" s="33" t="str">
        <f>IF(D28="","",IF(D28="TOTAL",SUM($X$17:X27),(SUM(AH29:AI29))))</f>
        <v/>
      </c>
      <c r="Y28" s="33">
        <f t="shared" si="13"/>
        <v>0</v>
      </c>
      <c r="Z28" s="33">
        <f t="shared" si="14"/>
        <v>0</v>
      </c>
      <c r="AA28" s="31"/>
      <c r="AB28" s="31"/>
      <c r="AC28" s="35" t="str">
        <f t="shared" si="29"/>
        <v/>
      </c>
      <c r="AD28" s="35" t="str">
        <f t="shared" si="27"/>
        <v/>
      </c>
      <c r="AE28" s="7" t="str">
        <f t="shared" si="15"/>
        <v/>
      </c>
      <c r="AF28" s="7" t="str">
        <f t="shared" si="16"/>
        <v/>
      </c>
      <c r="AG28" s="7" t="str">
        <f t="shared" si="17"/>
        <v/>
      </c>
      <c r="AH28" s="7" t="str">
        <f t="shared" si="4"/>
        <v/>
      </c>
      <c r="AI28" s="7" t="str">
        <f t="shared" si="5"/>
        <v/>
      </c>
      <c r="AK28" s="7" t="str">
        <f t="shared" si="18"/>
        <v/>
      </c>
      <c r="AL28" s="7" t="str">
        <f t="shared" si="19"/>
        <v/>
      </c>
      <c r="AM28" s="7" t="str">
        <f t="shared" si="20"/>
        <v/>
      </c>
      <c r="AN28" s="7" t="str">
        <f t="shared" si="21"/>
        <v/>
      </c>
      <c r="AO28" s="7" t="str">
        <f t="shared" si="22"/>
        <v/>
      </c>
      <c r="AP28" s="7" t="str">
        <f t="shared" si="23"/>
        <v/>
      </c>
      <c r="AQ28" s="2">
        <v>43132</v>
      </c>
      <c r="AR28" s="3" t="str">
        <f t="shared" si="0"/>
        <v>Feb-2018</v>
      </c>
      <c r="AS28" s="7">
        <v>7</v>
      </c>
      <c r="AT28" s="7">
        <f t="shared" si="30"/>
        <v>8</v>
      </c>
      <c r="AU28" s="7">
        <v>2</v>
      </c>
      <c r="AV28" s="8">
        <f t="shared" si="6"/>
        <v>0.1</v>
      </c>
      <c r="AY28" s="7">
        <f t="shared" si="1"/>
        <v>0</v>
      </c>
      <c r="AZ28" s="7">
        <f t="shared" si="2"/>
        <v>0</v>
      </c>
      <c r="BA28" s="7">
        <f t="shared" si="7"/>
        <v>0</v>
      </c>
      <c r="BB28" s="7"/>
      <c r="BC28" s="9"/>
      <c r="BD28" t="str">
        <f t="shared" si="8"/>
        <v/>
      </c>
      <c r="BH28" s="16">
        <v>16</v>
      </c>
    </row>
    <row r="29" spans="2:60" ht="25.5" customHeight="1" x14ac:dyDescent="0.25">
      <c r="B29" s="34" t="str">
        <f t="shared" si="28"/>
        <v/>
      </c>
      <c r="C29" s="28" t="str">
        <f t="shared" si="24"/>
        <v/>
      </c>
      <c r="D29" s="34" t="str">
        <f t="shared" si="25"/>
        <v/>
      </c>
      <c r="E29" s="34" t="str">
        <f t="shared" si="9"/>
        <v/>
      </c>
      <c r="F29" s="34" t="str">
        <f t="shared" si="26"/>
        <v/>
      </c>
      <c r="G29" s="34" t="str">
        <f>IF(D29="","",IF(D29=$O$10,$P$7,IF(F29="YES",MROUND(ROUND(1.03*G28,0),100),IF(D29="TOTAL",SUM($G$17:G28),G28))))</f>
        <v/>
      </c>
      <c r="H29" s="34" t="str">
        <f>IF(D29="","",IF(D29="TOTAL",SUM($H$17:H28),(ROUND(G29*AK29/100,0))))</f>
        <v/>
      </c>
      <c r="I29" s="34" t="str">
        <f>IF(D29="","",IF(D29="TOTAL",SUM($I$17:I28),(ROUND(G29*AL29/100,0))))</f>
        <v/>
      </c>
      <c r="J29" s="75">
        <f t="shared" si="10"/>
        <v>0</v>
      </c>
      <c r="K29" s="75"/>
      <c r="L29" s="34" t="str">
        <f>IF(D29="","",IF(D29=$P$10,$P$8,IF(F29="YES",MROUND(ROUND(1.03*L28,0),100),IF(D29="TOTAL",SUM($L$17:L28),L28))))</f>
        <v/>
      </c>
      <c r="M29" s="34" t="str">
        <f>IF(D29="","",IF(D29="TOTAL",SUM($M$17:M28),(ROUND(L29*AK29/100,0))))</f>
        <v/>
      </c>
      <c r="N29" s="34" t="str">
        <f>IF(D29="","",IF(D29="TOTAL",SUM($N$17:N28),(ROUND(L29*AL29/100,0))))</f>
        <v/>
      </c>
      <c r="O29" s="33">
        <f t="shared" si="11"/>
        <v>0</v>
      </c>
      <c r="P29" s="34" t="str">
        <f t="shared" si="3"/>
        <v/>
      </c>
      <c r="Q29" s="34" t="str">
        <f t="shared" si="3"/>
        <v/>
      </c>
      <c r="R29" s="34" t="str">
        <f t="shared" si="3"/>
        <v/>
      </c>
      <c r="S29" s="26"/>
      <c r="T29" s="33">
        <f t="shared" si="12"/>
        <v>0</v>
      </c>
      <c r="U29" s="27" t="str">
        <f>IF(D29="","",IF(D29="TOTAL",SUM($U$17:U28),IF($Z$8="YES",BA29,BD29)))</f>
        <v/>
      </c>
      <c r="V29" s="34" t="str">
        <f>IF(D29="","",IF(D29="TOTAL",SUM($V$17:V28),(ROUND(T29*AN29,0))))</f>
        <v/>
      </c>
      <c r="W29" s="26" t="str">
        <f>IF(D29="","",IF(D29=$Y$10,$V$8,IF(D29="TOTAL",SUM($W$17:W28),W28)))</f>
        <v/>
      </c>
      <c r="X29" s="33" t="str">
        <f>IF(D29="","",IF(D29="TOTAL",SUM($X$17:X28),(SUM(AH30:AI30))))</f>
        <v/>
      </c>
      <c r="Y29" s="33">
        <f t="shared" si="13"/>
        <v>0</v>
      </c>
      <c r="Z29" s="33">
        <f t="shared" si="14"/>
        <v>0</v>
      </c>
      <c r="AA29" s="31"/>
      <c r="AB29" s="31"/>
      <c r="AC29" s="35" t="str">
        <f t="shared" si="29"/>
        <v/>
      </c>
      <c r="AD29" s="35" t="str">
        <f t="shared" si="27"/>
        <v/>
      </c>
      <c r="AE29" s="7" t="str">
        <f t="shared" si="15"/>
        <v/>
      </c>
      <c r="AF29" s="7" t="str">
        <f t="shared" si="16"/>
        <v/>
      </c>
      <c r="AG29" s="7" t="str">
        <f t="shared" si="17"/>
        <v/>
      </c>
      <c r="AH29" s="7" t="str">
        <f t="shared" si="4"/>
        <v/>
      </c>
      <c r="AI29" s="7" t="str">
        <f t="shared" si="5"/>
        <v/>
      </c>
      <c r="AK29" s="7" t="str">
        <f t="shared" si="18"/>
        <v/>
      </c>
      <c r="AL29" s="7" t="str">
        <f t="shared" si="19"/>
        <v/>
      </c>
      <c r="AM29" s="7" t="str">
        <f t="shared" si="20"/>
        <v/>
      </c>
      <c r="AN29" s="7" t="str">
        <f t="shared" si="21"/>
        <v/>
      </c>
      <c r="AO29" s="7" t="str">
        <f t="shared" si="22"/>
        <v/>
      </c>
      <c r="AP29" s="7" t="str">
        <f t="shared" si="23"/>
        <v/>
      </c>
      <c r="AQ29" s="2">
        <v>43160</v>
      </c>
      <c r="AR29" s="3" t="str">
        <f t="shared" si="0"/>
        <v>Mar-2018</v>
      </c>
      <c r="AS29" s="7">
        <v>7</v>
      </c>
      <c r="AT29" s="7">
        <f t="shared" si="30"/>
        <v>8</v>
      </c>
      <c r="AV29" s="8">
        <f t="shared" si="6"/>
        <v>0.1</v>
      </c>
      <c r="AY29" s="7">
        <f t="shared" si="1"/>
        <v>0</v>
      </c>
      <c r="AZ29" s="7">
        <f t="shared" si="2"/>
        <v>0</v>
      </c>
      <c r="BA29" s="7">
        <f t="shared" si="7"/>
        <v>0</v>
      </c>
      <c r="BB29" s="7"/>
      <c r="BC29" s="7"/>
      <c r="BD29" t="str">
        <f t="shared" si="8"/>
        <v/>
      </c>
      <c r="BH29" s="16">
        <v>17</v>
      </c>
    </row>
    <row r="30" spans="2:60" ht="25.5" customHeight="1" x14ac:dyDescent="0.25">
      <c r="B30" s="34" t="str">
        <f t="shared" si="28"/>
        <v/>
      </c>
      <c r="C30" s="28" t="str">
        <f t="shared" si="24"/>
        <v/>
      </c>
      <c r="D30" s="34" t="str">
        <f t="shared" si="25"/>
        <v/>
      </c>
      <c r="E30" s="34" t="str">
        <f t="shared" si="9"/>
        <v/>
      </c>
      <c r="F30" s="34" t="str">
        <f t="shared" si="26"/>
        <v/>
      </c>
      <c r="G30" s="34" t="str">
        <f>IF(D30="","",IF(D30=$O$10,$P$7,IF(F30="YES",MROUND(ROUND(1.03*G29,0),100),IF(D30="TOTAL",SUM($G$17:G29),G29))))</f>
        <v/>
      </c>
      <c r="H30" s="34" t="str">
        <f>IF(D30="","",IF(D30="TOTAL",SUM($H$17:H29),(ROUND(G30*AK30/100,0))))</f>
        <v/>
      </c>
      <c r="I30" s="34" t="str">
        <f>IF(D30="","",IF(D30="TOTAL",SUM($I$17:I29),(ROUND(G30*AL30/100,0))))</f>
        <v/>
      </c>
      <c r="J30" s="75">
        <f t="shared" si="10"/>
        <v>0</v>
      </c>
      <c r="K30" s="75"/>
      <c r="L30" s="34" t="str">
        <f>IF(D30="","",IF(D30=$P$10,$P$8,IF(F30="YES",MROUND(ROUND(1.03*L29,0),100),IF(D30="TOTAL",SUM($L$17:L29),L29))))</f>
        <v/>
      </c>
      <c r="M30" s="34" t="str">
        <f>IF(D30="","",IF(D30="TOTAL",SUM($M$17:M29),(ROUND(L30*AK30/100,0))))</f>
        <v/>
      </c>
      <c r="N30" s="34" t="str">
        <f>IF(D30="","",IF(D30="TOTAL",SUM($N$17:N29),(ROUND(L30*AL30/100,0))))</f>
        <v/>
      </c>
      <c r="O30" s="33">
        <f t="shared" si="11"/>
        <v>0</v>
      </c>
      <c r="P30" s="34" t="str">
        <f t="shared" si="3"/>
        <v/>
      </c>
      <c r="Q30" s="34" t="str">
        <f t="shared" si="3"/>
        <v/>
      </c>
      <c r="R30" s="34" t="str">
        <f t="shared" si="3"/>
        <v/>
      </c>
      <c r="S30" s="26"/>
      <c r="T30" s="33">
        <f t="shared" si="12"/>
        <v>0</v>
      </c>
      <c r="U30" s="27" t="str">
        <f>IF(D30="","",IF(D30="TOTAL",SUM($U$17:U29),IF($Z$8="YES",BA30,BD30)))</f>
        <v/>
      </c>
      <c r="V30" s="34" t="str">
        <f>IF(D30="","",IF(D30="TOTAL",SUM($V$17:V29),(ROUND(T30*AN30,0))))</f>
        <v/>
      </c>
      <c r="W30" s="26" t="str">
        <f>IF(D30="","",IF(D30=$Y$10,$V$8,IF(D30="TOTAL",SUM($W$17:W29),W29)))</f>
        <v/>
      </c>
      <c r="X30" s="33" t="str">
        <f>IF(D30="","",IF(D30="TOTAL",SUM($X$17:X29),(SUM(AH31:AI31))))</f>
        <v/>
      </c>
      <c r="Y30" s="33">
        <f t="shared" si="13"/>
        <v>0</v>
      </c>
      <c r="Z30" s="33">
        <f t="shared" si="14"/>
        <v>0</v>
      </c>
      <c r="AA30" s="31"/>
      <c r="AB30" s="31"/>
      <c r="AC30" s="35" t="str">
        <f t="shared" si="29"/>
        <v/>
      </c>
      <c r="AD30" s="35" t="str">
        <f t="shared" si="27"/>
        <v/>
      </c>
      <c r="AE30" s="7" t="str">
        <f t="shared" si="15"/>
        <v/>
      </c>
      <c r="AF30" s="7" t="str">
        <f t="shared" si="16"/>
        <v/>
      </c>
      <c r="AG30" s="7" t="str">
        <f t="shared" si="17"/>
        <v/>
      </c>
      <c r="AH30" s="7" t="str">
        <f t="shared" si="4"/>
        <v/>
      </c>
      <c r="AI30" s="7" t="str">
        <f t="shared" si="5"/>
        <v/>
      </c>
      <c r="AK30" s="7" t="str">
        <f t="shared" si="18"/>
        <v/>
      </c>
      <c r="AL30" s="7" t="str">
        <f t="shared" si="19"/>
        <v/>
      </c>
      <c r="AM30" s="7" t="str">
        <f t="shared" si="20"/>
        <v/>
      </c>
      <c r="AN30" s="7" t="str">
        <f t="shared" si="21"/>
        <v/>
      </c>
      <c r="AO30" s="7" t="str">
        <f t="shared" si="22"/>
        <v/>
      </c>
      <c r="AP30" s="7" t="str">
        <f t="shared" si="23"/>
        <v/>
      </c>
      <c r="AQ30" s="2">
        <v>43191</v>
      </c>
      <c r="AR30" s="3" t="str">
        <f t="shared" si="0"/>
        <v>Apr-2018</v>
      </c>
      <c r="AS30" s="7">
        <v>7</v>
      </c>
      <c r="AT30" s="7">
        <f t="shared" si="30"/>
        <v>8</v>
      </c>
      <c r="AV30" s="8">
        <f t="shared" si="6"/>
        <v>0.1</v>
      </c>
      <c r="AY30" s="7">
        <f t="shared" si="1"/>
        <v>0</v>
      </c>
      <c r="AZ30" s="7">
        <f t="shared" si="2"/>
        <v>0</v>
      </c>
      <c r="BA30" s="7">
        <f t="shared" si="7"/>
        <v>0</v>
      </c>
      <c r="BB30" s="7"/>
      <c r="BC30" s="7"/>
      <c r="BD30" t="str">
        <f t="shared" si="8"/>
        <v/>
      </c>
      <c r="BH30" s="16">
        <v>18</v>
      </c>
    </row>
    <row r="31" spans="2:60" ht="25.5" customHeight="1" x14ac:dyDescent="0.25">
      <c r="B31" s="34" t="str">
        <f t="shared" si="28"/>
        <v/>
      </c>
      <c r="C31" s="28" t="str">
        <f t="shared" si="24"/>
        <v/>
      </c>
      <c r="D31" s="34" t="str">
        <f t="shared" si="25"/>
        <v/>
      </c>
      <c r="E31" s="34" t="str">
        <f t="shared" si="9"/>
        <v/>
      </c>
      <c r="F31" s="34" t="str">
        <f t="shared" si="26"/>
        <v/>
      </c>
      <c r="G31" s="34" t="str">
        <f>IF(D31="","",IF(D31=$O$10,$P$7,IF(F31="YES",MROUND(ROUND(1.03*G30,0),100),IF(D31="TOTAL",SUM($G$17:G30),G30))))</f>
        <v/>
      </c>
      <c r="H31" s="34" t="str">
        <f>IF(D31="","",IF(D31="TOTAL",SUM($H$17:H30),(ROUND(G31*AK31/100,0))))</f>
        <v/>
      </c>
      <c r="I31" s="34" t="str">
        <f>IF(D31="","",IF(D31="TOTAL",SUM($I$17:I30),(ROUND(G31*AL31/100,0))))</f>
        <v/>
      </c>
      <c r="J31" s="75">
        <f t="shared" si="10"/>
        <v>0</v>
      </c>
      <c r="K31" s="75"/>
      <c r="L31" s="34" t="str">
        <f>IF(D31="","",IF(D31=$P$10,$P$8,IF(F31="YES",MROUND(ROUND(1.03*L30,0),100),IF(D31="TOTAL",SUM($L$17:L30),L30))))</f>
        <v/>
      </c>
      <c r="M31" s="34" t="str">
        <f>IF(D31="","",IF(D31="TOTAL",SUM($M$17:M30),(ROUND(L31*AK31/100,0))))</f>
        <v/>
      </c>
      <c r="N31" s="34" t="str">
        <f>IF(D31="","",IF(D31="TOTAL",SUM($N$17:N30),(ROUND(L31*AL31/100,0))))</f>
        <v/>
      </c>
      <c r="O31" s="33">
        <f t="shared" si="11"/>
        <v>0</v>
      </c>
      <c r="P31" s="34" t="str">
        <f t="shared" si="3"/>
        <v/>
      </c>
      <c r="Q31" s="34" t="str">
        <f t="shared" si="3"/>
        <v/>
      </c>
      <c r="R31" s="34" t="str">
        <f t="shared" si="3"/>
        <v/>
      </c>
      <c r="S31" s="26"/>
      <c r="T31" s="33">
        <f t="shared" si="12"/>
        <v>0</v>
      </c>
      <c r="U31" s="27" t="str">
        <f>IF(D31="","",IF(D31="TOTAL",SUM($U$17:U30),IF($Z$8="YES",BA31,BD31)))</f>
        <v/>
      </c>
      <c r="V31" s="34" t="str">
        <f>IF(D31="","",IF(D31="TOTAL",SUM($V$17:V30),(ROUND(T31*AN31,0))))</f>
        <v/>
      </c>
      <c r="W31" s="26" t="str">
        <f>IF(D31="","",IF(D31=$Y$10,$V$8,IF(D31="TOTAL",SUM($W$17:W30),W30)))</f>
        <v/>
      </c>
      <c r="X31" s="33" t="str">
        <f>IF(D31="","",IF(D31="TOTAL",SUM($X$17:X30),(SUM(AH32:AI32))))</f>
        <v/>
      </c>
      <c r="Y31" s="33">
        <f t="shared" si="13"/>
        <v>0</v>
      </c>
      <c r="Z31" s="33">
        <f t="shared" si="14"/>
        <v>0</v>
      </c>
      <c r="AA31" s="31"/>
      <c r="AB31" s="31"/>
      <c r="AC31" s="35" t="str">
        <f t="shared" si="29"/>
        <v/>
      </c>
      <c r="AD31" s="35" t="str">
        <f t="shared" si="27"/>
        <v/>
      </c>
      <c r="AE31" s="7" t="str">
        <f t="shared" si="15"/>
        <v/>
      </c>
      <c r="AF31" s="7" t="str">
        <f t="shared" si="16"/>
        <v/>
      </c>
      <c r="AG31" s="7" t="str">
        <f t="shared" si="17"/>
        <v/>
      </c>
      <c r="AH31" s="7" t="str">
        <f t="shared" si="4"/>
        <v/>
      </c>
      <c r="AI31" s="7" t="str">
        <f t="shared" si="5"/>
        <v/>
      </c>
      <c r="AK31" s="7" t="str">
        <f t="shared" si="18"/>
        <v/>
      </c>
      <c r="AL31" s="7" t="str">
        <f t="shared" si="19"/>
        <v/>
      </c>
      <c r="AM31" s="7" t="str">
        <f t="shared" si="20"/>
        <v/>
      </c>
      <c r="AN31" s="7" t="str">
        <f t="shared" si="21"/>
        <v/>
      </c>
      <c r="AO31" s="7" t="str">
        <f t="shared" si="22"/>
        <v/>
      </c>
      <c r="AP31" s="7" t="str">
        <f t="shared" si="23"/>
        <v/>
      </c>
      <c r="AQ31" s="2">
        <v>43221</v>
      </c>
      <c r="AR31" s="3" t="str">
        <f t="shared" si="0"/>
        <v>May-2018</v>
      </c>
      <c r="AS31" s="7">
        <v>7</v>
      </c>
      <c r="AT31" s="7">
        <f t="shared" si="30"/>
        <v>8</v>
      </c>
      <c r="AV31" s="8">
        <f t="shared" si="6"/>
        <v>0.1</v>
      </c>
      <c r="AY31" s="7">
        <f t="shared" si="1"/>
        <v>0</v>
      </c>
      <c r="AZ31" s="7">
        <f t="shared" si="2"/>
        <v>0</v>
      </c>
      <c r="BA31" s="7">
        <f t="shared" si="7"/>
        <v>0</v>
      </c>
      <c r="BB31" s="7"/>
      <c r="BC31" s="7"/>
      <c r="BD31" t="str">
        <f t="shared" si="8"/>
        <v/>
      </c>
      <c r="BH31" s="16">
        <v>19</v>
      </c>
    </row>
    <row r="32" spans="2:60" ht="25.5" customHeight="1" x14ac:dyDescent="0.25">
      <c r="B32" s="34" t="str">
        <f t="shared" si="28"/>
        <v/>
      </c>
      <c r="C32" s="28" t="str">
        <f t="shared" si="24"/>
        <v/>
      </c>
      <c r="D32" s="34" t="str">
        <f t="shared" si="25"/>
        <v/>
      </c>
      <c r="E32" s="34" t="str">
        <f t="shared" si="9"/>
        <v/>
      </c>
      <c r="F32" s="34" t="str">
        <f t="shared" si="26"/>
        <v/>
      </c>
      <c r="G32" s="34" t="str">
        <f>IF(D32="","",IF(D32=$O$10,$P$7,IF(F32="YES",MROUND(ROUND(1.03*G31,0),100),IF(D32="TOTAL",SUM($G$17:G31),G31))))</f>
        <v/>
      </c>
      <c r="H32" s="34" t="str">
        <f>IF(D32="","",IF(D32="TOTAL",SUM($H$17:H31),(ROUND(G32*AK32/100,0))))</f>
        <v/>
      </c>
      <c r="I32" s="34" t="str">
        <f>IF(D32="","",IF(D32="TOTAL",SUM($I$17:I31),(ROUND(G32*AL32/100,0))))</f>
        <v/>
      </c>
      <c r="J32" s="75">
        <f t="shared" si="10"/>
        <v>0</v>
      </c>
      <c r="K32" s="75"/>
      <c r="L32" s="34" t="str">
        <f>IF(D32="","",IF(D32=$P$10,$P$8,IF(F32="YES",MROUND(ROUND(1.03*L31,0),100),IF(D32="TOTAL",SUM($L$17:L31),L31))))</f>
        <v/>
      </c>
      <c r="M32" s="34" t="str">
        <f>IF(D32="","",IF(D32="TOTAL",SUM($M$17:M31),(ROUND(L32*AK32/100,0))))</f>
        <v/>
      </c>
      <c r="N32" s="34" t="str">
        <f>IF(D32="","",IF(D32="TOTAL",SUM($N$17:N31),(ROUND(L32*AL32/100,0))))</f>
        <v/>
      </c>
      <c r="O32" s="33">
        <f t="shared" si="11"/>
        <v>0</v>
      </c>
      <c r="P32" s="34" t="str">
        <f t="shared" si="3"/>
        <v/>
      </c>
      <c r="Q32" s="34" t="str">
        <f t="shared" si="3"/>
        <v/>
      </c>
      <c r="R32" s="34" t="str">
        <f t="shared" si="3"/>
        <v/>
      </c>
      <c r="S32" s="26"/>
      <c r="T32" s="33">
        <f t="shared" si="12"/>
        <v>0</v>
      </c>
      <c r="U32" s="27" t="str">
        <f>IF(D32="","",IF(D32="TOTAL",SUM($U$17:U31),IF($Z$8="YES",BA32,BD32)))</f>
        <v/>
      </c>
      <c r="V32" s="34" t="str">
        <f>IF(D32="","",IF(D32="TOTAL",SUM($V$17:V31),(ROUND(T32*AN32,0))))</f>
        <v/>
      </c>
      <c r="W32" s="26" t="str">
        <f>IF(D32="","",IF(D32=$Y$10,$V$8,IF(D32="TOTAL",SUM($W$17:W31),W31)))</f>
        <v/>
      </c>
      <c r="X32" s="33" t="str">
        <f>IF(D32="","",IF(D32="TOTAL",SUM($X$17:X31),(SUM(AH33:AI33))))</f>
        <v/>
      </c>
      <c r="Y32" s="33">
        <f t="shared" si="13"/>
        <v>0</v>
      </c>
      <c r="Z32" s="33">
        <f t="shared" si="14"/>
        <v>0</v>
      </c>
      <c r="AA32" s="31"/>
      <c r="AB32" s="31"/>
      <c r="AC32" s="35" t="str">
        <f t="shared" si="29"/>
        <v/>
      </c>
      <c r="AD32" s="35" t="str">
        <f t="shared" si="27"/>
        <v/>
      </c>
      <c r="AE32" s="7" t="str">
        <f t="shared" si="15"/>
        <v/>
      </c>
      <c r="AF32" s="7" t="str">
        <f t="shared" si="16"/>
        <v/>
      </c>
      <c r="AG32" s="7" t="str">
        <f t="shared" si="17"/>
        <v/>
      </c>
      <c r="AH32" s="7" t="str">
        <f t="shared" si="4"/>
        <v/>
      </c>
      <c r="AI32" s="7" t="str">
        <f t="shared" si="5"/>
        <v/>
      </c>
      <c r="AK32" s="7" t="str">
        <f t="shared" si="18"/>
        <v/>
      </c>
      <c r="AL32" s="7" t="str">
        <f t="shared" si="19"/>
        <v/>
      </c>
      <c r="AM32" s="7" t="str">
        <f t="shared" si="20"/>
        <v/>
      </c>
      <c r="AN32" s="7" t="str">
        <f t="shared" si="21"/>
        <v/>
      </c>
      <c r="AO32" s="7" t="str">
        <f t="shared" si="22"/>
        <v/>
      </c>
      <c r="AP32" s="7" t="str">
        <f t="shared" si="23"/>
        <v/>
      </c>
      <c r="AQ32" s="2">
        <v>43252</v>
      </c>
      <c r="AR32" s="3" t="str">
        <f t="shared" si="0"/>
        <v>Jun-2018</v>
      </c>
      <c r="AS32" s="7">
        <v>7</v>
      </c>
      <c r="AT32" s="7">
        <f t="shared" si="30"/>
        <v>8</v>
      </c>
      <c r="AV32" s="8">
        <f t="shared" si="6"/>
        <v>0.1</v>
      </c>
      <c r="AY32" s="7">
        <f t="shared" si="1"/>
        <v>0</v>
      </c>
      <c r="AZ32" s="7">
        <f t="shared" si="2"/>
        <v>0</v>
      </c>
      <c r="BA32" s="7">
        <f t="shared" si="7"/>
        <v>0</v>
      </c>
      <c r="BB32" s="7"/>
      <c r="BC32" s="7"/>
      <c r="BD32" t="str">
        <f t="shared" si="8"/>
        <v/>
      </c>
      <c r="BH32" s="16">
        <v>20</v>
      </c>
    </row>
    <row r="33" spans="2:60" ht="25.5" customHeight="1" x14ac:dyDescent="0.25">
      <c r="B33" s="34" t="str">
        <f t="shared" si="28"/>
        <v/>
      </c>
      <c r="C33" s="28" t="str">
        <f>IFERROR(IF(AC33="","",IF(DATE(YEAR(AC33),MONTH(AC33),DAY(AC33))=DATE(YEAR($O$9),MONTH($O$9)+1,DAY($O$9)),"TOTAL",IF(AC33&gt;$O$9,"",AC33))),"")</f>
        <v/>
      </c>
      <c r="D33" s="34" t="str">
        <f t="shared" si="25"/>
        <v/>
      </c>
      <c r="E33" s="34" t="str">
        <f t="shared" si="9"/>
        <v/>
      </c>
      <c r="F33" s="34" t="str">
        <f t="shared" si="26"/>
        <v/>
      </c>
      <c r="G33" s="34" t="str">
        <f>IF(D33="","",IF(D33=$O$10,$P$7,IF(F33="YES",MROUND(ROUND(1.03*G32,0),100),IF(D33="TOTAL",SUM($G$17:G32),G32))))</f>
        <v/>
      </c>
      <c r="H33" s="34" t="str">
        <f>IF(D33="","",IF(D33="TOTAL",SUM($H$17:H32),(ROUND(G33*AK33/100,0))))</f>
        <v/>
      </c>
      <c r="I33" s="34" t="str">
        <f>IF(D33="","",IF(D33="TOTAL",SUM($I$17:I32),(ROUND(G33*AL33/100,0))))</f>
        <v/>
      </c>
      <c r="J33" s="75">
        <f t="shared" si="10"/>
        <v>0</v>
      </c>
      <c r="K33" s="75"/>
      <c r="L33" s="34" t="str">
        <f>IF(D33="","",IF(D33=$P$10,$P$8,IF(F33="YES",MROUND(ROUND(1.03*L32,0),100),IF(D33="TOTAL",SUM($L$17:L32),L32))))</f>
        <v/>
      </c>
      <c r="M33" s="34" t="str">
        <f>IF(D33="","",IF(D33="TOTAL",SUM($M$17:M32),(ROUND(L33*AK33/100,0))))</f>
        <v/>
      </c>
      <c r="N33" s="34" t="str">
        <f>IF(D33="","",IF(D33="TOTAL",SUM($N$17:N32),(ROUND(L33*AL33/100,0))))</f>
        <v/>
      </c>
      <c r="O33" s="33">
        <f t="shared" si="11"/>
        <v>0</v>
      </c>
      <c r="P33" s="34" t="str">
        <f t="shared" si="3"/>
        <v/>
      </c>
      <c r="Q33" s="34" t="str">
        <f t="shared" si="3"/>
        <v/>
      </c>
      <c r="R33" s="34" t="str">
        <f t="shared" si="3"/>
        <v/>
      </c>
      <c r="S33" s="26"/>
      <c r="T33" s="33">
        <f t="shared" si="12"/>
        <v>0</v>
      </c>
      <c r="U33" s="27" t="str">
        <f>IF(D33="","",IF(D33="TOTAL",SUM($U$17:U32),IF($Z$8="YES",BA33,BD33)))</f>
        <v/>
      </c>
      <c r="V33" s="34" t="str">
        <f>IF(D33="","",IF(D33="TOTAL",SUM($V$17:V32),(ROUND(T33*AN33,0))))</f>
        <v/>
      </c>
      <c r="W33" s="26" t="str">
        <f>IF(D33="","",IF(D33=$Y$10,$V$8,IF(D33="TOTAL",SUM($W$17:W32),W32)))</f>
        <v/>
      </c>
      <c r="X33" s="33" t="str">
        <f>IF(D33="","",IF(D33="TOTAL",SUM($X$17:X32),(SUM(AH34:AI34))))</f>
        <v/>
      </c>
      <c r="Y33" s="33">
        <f t="shared" si="13"/>
        <v>0</v>
      </c>
      <c r="Z33" s="33">
        <f t="shared" si="14"/>
        <v>0</v>
      </c>
      <c r="AA33" s="31"/>
      <c r="AB33" s="31"/>
      <c r="AC33" s="35" t="str">
        <f t="shared" si="29"/>
        <v/>
      </c>
      <c r="AD33" s="35" t="str">
        <f t="shared" si="27"/>
        <v/>
      </c>
      <c r="AE33" s="7" t="str">
        <f t="shared" si="15"/>
        <v/>
      </c>
      <c r="AF33" s="7" t="str">
        <f t="shared" si="16"/>
        <v/>
      </c>
      <c r="AG33" s="7" t="str">
        <f t="shared" si="17"/>
        <v/>
      </c>
      <c r="AH33" s="7" t="str">
        <f t="shared" si="4"/>
        <v/>
      </c>
      <c r="AI33" s="7" t="str">
        <f t="shared" si="5"/>
        <v/>
      </c>
      <c r="AK33" s="7" t="str">
        <f t="shared" si="18"/>
        <v/>
      </c>
      <c r="AL33" s="7" t="str">
        <f t="shared" si="19"/>
        <v/>
      </c>
      <c r="AM33" s="7" t="str">
        <f t="shared" si="20"/>
        <v/>
      </c>
      <c r="AN33" s="7" t="str">
        <f t="shared" si="21"/>
        <v/>
      </c>
      <c r="AO33" s="7" t="str">
        <f t="shared" si="22"/>
        <v/>
      </c>
      <c r="AP33" s="7" t="str">
        <f t="shared" si="23"/>
        <v/>
      </c>
      <c r="AQ33" s="2">
        <v>43282</v>
      </c>
      <c r="AR33" s="3" t="str">
        <f t="shared" si="0"/>
        <v>Jul-2018</v>
      </c>
      <c r="AS33" s="7">
        <v>9</v>
      </c>
      <c r="AT33" s="7">
        <f t="shared" si="30"/>
        <v>8</v>
      </c>
      <c r="AU33" s="7">
        <v>2</v>
      </c>
      <c r="AV33" s="8">
        <f t="shared" si="6"/>
        <v>0.1</v>
      </c>
      <c r="AY33" s="7">
        <f t="shared" si="1"/>
        <v>0</v>
      </c>
      <c r="AZ33" s="7">
        <f t="shared" si="2"/>
        <v>0</v>
      </c>
      <c r="BA33" s="7">
        <f t="shared" si="7"/>
        <v>0</v>
      </c>
      <c r="BB33" s="7"/>
      <c r="BC33" s="7"/>
      <c r="BD33" t="str">
        <f t="shared" si="8"/>
        <v/>
      </c>
      <c r="BH33" s="16">
        <v>21</v>
      </c>
    </row>
    <row r="34" spans="2:60" ht="25.5" customHeight="1" x14ac:dyDescent="0.25">
      <c r="B34" s="34" t="str">
        <f t="shared" si="28"/>
        <v/>
      </c>
      <c r="C34" s="28" t="str">
        <f t="shared" si="24"/>
        <v/>
      </c>
      <c r="D34" s="34" t="str">
        <f t="shared" si="25"/>
        <v/>
      </c>
      <c r="E34" s="34" t="str">
        <f t="shared" si="9"/>
        <v/>
      </c>
      <c r="F34" s="34" t="str">
        <f t="shared" si="26"/>
        <v/>
      </c>
      <c r="G34" s="34" t="str">
        <f>IF(D34="","",IF(D34=$O$10,$P$7,IF(F34="YES",MROUND(ROUND(1.03*G33,0),100),IF(D34="TOTAL",SUM($G$17:G33),G33))))</f>
        <v/>
      </c>
      <c r="H34" s="34" t="str">
        <f>IF(D34="","",IF(D34="TOTAL",SUM($H$17:H33),(ROUND(G34*AK34/100,0))))</f>
        <v/>
      </c>
      <c r="I34" s="34" t="str">
        <f>IF(D34="","",IF(D34="TOTAL",SUM($I$17:I33),(ROUND(G34*AL34/100,0))))</f>
        <v/>
      </c>
      <c r="J34" s="75">
        <f t="shared" si="10"/>
        <v>0</v>
      </c>
      <c r="K34" s="75"/>
      <c r="L34" s="34" t="str">
        <f>IF(D34="","",IF(D34=$P$10,$P$8,IF(F34="YES",MROUND(ROUND(1.03*L33,0),100),IF(D34="TOTAL",SUM($L$17:L33),L33))))</f>
        <v/>
      </c>
      <c r="M34" s="34" t="str">
        <f>IF(D34="","",IF(D34="TOTAL",SUM($M$17:M33),(ROUND(L34*AK34/100,0))))</f>
        <v/>
      </c>
      <c r="N34" s="34" t="str">
        <f>IF(D34="","",IF(D34="TOTAL",SUM($N$17:N33),(ROUND(L34*AL34/100,0))))</f>
        <v/>
      </c>
      <c r="O34" s="33">
        <f t="shared" si="11"/>
        <v>0</v>
      </c>
      <c r="P34" s="34" t="str">
        <f t="shared" si="3"/>
        <v/>
      </c>
      <c r="Q34" s="34" t="str">
        <f t="shared" si="3"/>
        <v/>
      </c>
      <c r="R34" s="34" t="str">
        <f t="shared" si="3"/>
        <v/>
      </c>
      <c r="S34" s="26"/>
      <c r="T34" s="33">
        <f t="shared" si="12"/>
        <v>0</v>
      </c>
      <c r="U34" s="27" t="str">
        <f>IF(D34="","",IF(D34="TOTAL",SUM($U$17:U33),IF($Z$8="YES",BA34,BD34)))</f>
        <v/>
      </c>
      <c r="V34" s="34" t="str">
        <f>IF(D34="","",IF(D34="TOTAL",SUM($V$17:V33),(ROUND(T34*AN34,0))))</f>
        <v/>
      </c>
      <c r="W34" s="26" t="str">
        <f>IF(D34="","",IF(D34=$Y$10,$V$8,IF(D34="TOTAL",SUM($W$17:W33),W33)))</f>
        <v/>
      </c>
      <c r="X34" s="33" t="str">
        <f>IF(D34="","",IF(D34="TOTAL",SUM($X$17:X33),(SUM(AH35:AI35))))</f>
        <v/>
      </c>
      <c r="Y34" s="33">
        <f t="shared" si="13"/>
        <v>0</v>
      </c>
      <c r="Z34" s="33">
        <f t="shared" si="14"/>
        <v>0</v>
      </c>
      <c r="AA34" s="31"/>
      <c r="AB34" s="31"/>
      <c r="AC34" s="35" t="str">
        <f t="shared" si="29"/>
        <v/>
      </c>
      <c r="AD34" s="35" t="str">
        <f t="shared" si="27"/>
        <v/>
      </c>
      <c r="AE34" s="7" t="str">
        <f t="shared" si="15"/>
        <v/>
      </c>
      <c r="AF34" s="7" t="str">
        <f t="shared" si="16"/>
        <v/>
      </c>
      <c r="AG34" s="7" t="str">
        <f t="shared" si="17"/>
        <v/>
      </c>
      <c r="AH34" s="7" t="str">
        <f t="shared" si="4"/>
        <v/>
      </c>
      <c r="AI34" s="7" t="str">
        <f t="shared" si="5"/>
        <v/>
      </c>
      <c r="AK34" s="7" t="str">
        <f t="shared" si="18"/>
        <v/>
      </c>
      <c r="AL34" s="7" t="str">
        <f t="shared" si="19"/>
        <v/>
      </c>
      <c r="AM34" s="7" t="str">
        <f t="shared" si="20"/>
        <v/>
      </c>
      <c r="AN34" s="7" t="str">
        <f t="shared" si="21"/>
        <v/>
      </c>
      <c r="AO34" s="7" t="str">
        <f t="shared" si="22"/>
        <v/>
      </c>
      <c r="AP34" s="7" t="str">
        <f t="shared" si="23"/>
        <v/>
      </c>
      <c r="AQ34" s="2">
        <v>43313</v>
      </c>
      <c r="AR34" s="3" t="str">
        <f t="shared" si="0"/>
        <v>Aug-2018</v>
      </c>
      <c r="AS34" s="7">
        <v>9</v>
      </c>
      <c r="AT34" s="7">
        <f t="shared" si="30"/>
        <v>8</v>
      </c>
      <c r="AU34" s="7">
        <v>2</v>
      </c>
      <c r="AV34" s="8">
        <f t="shared" si="6"/>
        <v>0.1</v>
      </c>
      <c r="AY34" s="7">
        <f t="shared" si="1"/>
        <v>0</v>
      </c>
      <c r="AZ34" s="7">
        <f t="shared" si="2"/>
        <v>0</v>
      </c>
      <c r="BA34" s="7">
        <f t="shared" si="7"/>
        <v>0</v>
      </c>
      <c r="BB34" s="7"/>
      <c r="BC34" s="7"/>
      <c r="BD34" t="str">
        <f t="shared" si="8"/>
        <v/>
      </c>
      <c r="BH34" s="16">
        <v>22</v>
      </c>
    </row>
    <row r="35" spans="2:60" ht="25.5" customHeight="1" x14ac:dyDescent="0.25">
      <c r="B35" s="34" t="str">
        <f t="shared" si="28"/>
        <v/>
      </c>
      <c r="C35" s="28" t="str">
        <f t="shared" si="24"/>
        <v/>
      </c>
      <c r="D35" s="34" t="str">
        <f t="shared" si="25"/>
        <v/>
      </c>
      <c r="E35" s="34" t="str">
        <f t="shared" si="9"/>
        <v/>
      </c>
      <c r="F35" s="34" t="str">
        <f t="shared" si="26"/>
        <v/>
      </c>
      <c r="G35" s="34" t="str">
        <f>IF(D35="","",IF(D35=$O$10,$P$7,IF(F35="YES",MROUND(ROUND(1.03*G34,0),100),IF(D35="TOTAL",SUM($G$17:G34),G34))))</f>
        <v/>
      </c>
      <c r="H35" s="34" t="str">
        <f>IF(D35="","",IF(D35="TOTAL",SUM($H$17:H34),(ROUND(G35*AK35/100,0))))</f>
        <v/>
      </c>
      <c r="I35" s="34" t="str">
        <f>IF(D35="","",IF(D35="TOTAL",SUM($I$17:I34),(ROUND(G35*AL35/100,0))))</f>
        <v/>
      </c>
      <c r="J35" s="75">
        <f t="shared" si="10"/>
        <v>0</v>
      </c>
      <c r="K35" s="75"/>
      <c r="L35" s="34" t="str">
        <f>IF(D35="","",IF(D35=$P$10,$P$8,IF(F35="YES",MROUND(ROUND(1.03*L34,0),100),IF(D35="TOTAL",SUM($L$17:L34),L34))))</f>
        <v/>
      </c>
      <c r="M35" s="34" t="str">
        <f>IF(D35="","",IF(D35="TOTAL",SUM($M$17:M34),(ROUND(L35*AK35/100,0))))</f>
        <v/>
      </c>
      <c r="N35" s="34" t="str">
        <f>IF(D35="","",IF(D35="TOTAL",SUM($N$17:N34),(ROUND(L35*AL35/100,0))))</f>
        <v/>
      </c>
      <c r="O35" s="33">
        <f t="shared" si="11"/>
        <v>0</v>
      </c>
      <c r="P35" s="34" t="str">
        <f t="shared" si="3"/>
        <v/>
      </c>
      <c r="Q35" s="34" t="str">
        <f t="shared" si="3"/>
        <v/>
      </c>
      <c r="R35" s="34" t="str">
        <f t="shared" si="3"/>
        <v/>
      </c>
      <c r="S35" s="26"/>
      <c r="T35" s="33">
        <f t="shared" si="12"/>
        <v>0</v>
      </c>
      <c r="U35" s="27" t="str">
        <f>IF(D35="","",IF(D35="TOTAL",SUM($U$17:U34),IF($Z$8="YES",BA35,BD35)))</f>
        <v/>
      </c>
      <c r="V35" s="34" t="str">
        <f>IF(D35="","",IF(D35="TOTAL",SUM($V$17:V34),(ROUND(T35*AN35,0))))</f>
        <v/>
      </c>
      <c r="W35" s="26" t="str">
        <f>IF(D35="","",IF(D35=$Y$10,$V$8,IF(D35="TOTAL",SUM($W$17:W34),W34)))</f>
        <v/>
      </c>
      <c r="X35" s="33" t="str">
        <f>IF(D35="","",IF(D35="TOTAL",SUM($X$17:X34),(SUM(AH36:AI36))))</f>
        <v/>
      </c>
      <c r="Y35" s="33">
        <f t="shared" si="13"/>
        <v>0</v>
      </c>
      <c r="Z35" s="33">
        <f t="shared" si="14"/>
        <v>0</v>
      </c>
      <c r="AA35" s="31"/>
      <c r="AB35" s="31"/>
      <c r="AC35" s="35" t="str">
        <f t="shared" si="29"/>
        <v/>
      </c>
      <c r="AD35" s="35" t="str">
        <f t="shared" si="27"/>
        <v/>
      </c>
      <c r="AE35" s="7" t="str">
        <f t="shared" si="15"/>
        <v/>
      </c>
      <c r="AF35" s="7" t="str">
        <f t="shared" si="16"/>
        <v/>
      </c>
      <c r="AG35" s="7" t="str">
        <f t="shared" si="17"/>
        <v/>
      </c>
      <c r="AH35" s="7" t="str">
        <f t="shared" si="4"/>
        <v/>
      </c>
      <c r="AI35" s="7" t="str">
        <f t="shared" si="5"/>
        <v/>
      </c>
      <c r="AK35" s="7" t="str">
        <f t="shared" si="18"/>
        <v/>
      </c>
      <c r="AL35" s="7" t="str">
        <f t="shared" si="19"/>
        <v/>
      </c>
      <c r="AM35" s="7" t="str">
        <f t="shared" si="20"/>
        <v/>
      </c>
      <c r="AN35" s="7" t="str">
        <f t="shared" si="21"/>
        <v/>
      </c>
      <c r="AO35" s="7" t="str">
        <f t="shared" si="22"/>
        <v/>
      </c>
      <c r="AP35" s="7" t="str">
        <f t="shared" si="23"/>
        <v/>
      </c>
      <c r="AQ35" s="2">
        <v>43344</v>
      </c>
      <c r="AR35" s="3" t="str">
        <f t="shared" si="0"/>
        <v>Sep-2018</v>
      </c>
      <c r="AS35" s="7">
        <v>9</v>
      </c>
      <c r="AT35" s="7">
        <f t="shared" si="30"/>
        <v>8</v>
      </c>
      <c r="AV35" s="8">
        <f t="shared" si="6"/>
        <v>0.1</v>
      </c>
      <c r="AY35" s="7">
        <f t="shared" si="1"/>
        <v>0</v>
      </c>
      <c r="AZ35" s="7">
        <f t="shared" si="2"/>
        <v>0</v>
      </c>
      <c r="BA35" s="7">
        <f t="shared" si="7"/>
        <v>0</v>
      </c>
      <c r="BB35" s="7"/>
      <c r="BC35" s="7"/>
      <c r="BD35" t="str">
        <f t="shared" si="8"/>
        <v/>
      </c>
      <c r="BH35" s="16">
        <v>23</v>
      </c>
    </row>
    <row r="36" spans="2:60" ht="25.5" customHeight="1" x14ac:dyDescent="0.25">
      <c r="B36" s="34" t="str">
        <f t="shared" si="28"/>
        <v/>
      </c>
      <c r="C36" s="28" t="str">
        <f t="shared" si="24"/>
        <v/>
      </c>
      <c r="D36" s="34" t="str">
        <f t="shared" si="25"/>
        <v/>
      </c>
      <c r="E36" s="34" t="str">
        <f t="shared" si="9"/>
        <v/>
      </c>
      <c r="F36" s="34" t="str">
        <f t="shared" si="26"/>
        <v/>
      </c>
      <c r="G36" s="34" t="str">
        <f>IF(D36="","",IF(D36=$O$10,$P$7,IF(F36="YES",MROUND(ROUND(1.03*G35,0),100),IF(D36="TOTAL",SUM($G$17:G35),G35))))</f>
        <v/>
      </c>
      <c r="H36" s="34" t="str">
        <f>IF(D36="","",IF(D36="TOTAL",SUM($H$17:H35),(ROUND(G36*AK36/100,0))))</f>
        <v/>
      </c>
      <c r="I36" s="34" t="str">
        <f>IF(D36="","",IF(D36="TOTAL",SUM($I$17:I35),(ROUND(G36*AL36/100,0))))</f>
        <v/>
      </c>
      <c r="J36" s="75">
        <f t="shared" si="10"/>
        <v>0</v>
      </c>
      <c r="K36" s="75"/>
      <c r="L36" s="34" t="str">
        <f>IF(D36="","",IF(D36=$P$10,$P$8,IF(F36="YES",MROUND(ROUND(1.03*L35,0),100),IF(D36="TOTAL",SUM($L$17:L35),L35))))</f>
        <v/>
      </c>
      <c r="M36" s="34" t="str">
        <f>IF(D36="","",IF(D36="TOTAL",SUM($M$17:M35),(ROUND(L36*AK36/100,0))))</f>
        <v/>
      </c>
      <c r="N36" s="34" t="str">
        <f>IF(D36="","",IF(D36="TOTAL",SUM($N$17:N35),(ROUND(L36*AL36/100,0))))</f>
        <v/>
      </c>
      <c r="O36" s="33">
        <f t="shared" si="11"/>
        <v>0</v>
      </c>
      <c r="P36" s="34" t="str">
        <f t="shared" si="3"/>
        <v/>
      </c>
      <c r="Q36" s="34" t="str">
        <f t="shared" si="3"/>
        <v/>
      </c>
      <c r="R36" s="34" t="str">
        <f t="shared" si="3"/>
        <v/>
      </c>
      <c r="S36" s="26"/>
      <c r="T36" s="33">
        <f t="shared" si="12"/>
        <v>0</v>
      </c>
      <c r="U36" s="27" t="str">
        <f>IF(D36="","",IF(D36="TOTAL",SUM($U$17:U35),IF($Z$8="YES",BA36,BD36)))</f>
        <v/>
      </c>
      <c r="V36" s="34" t="str">
        <f>IF(D36="","",IF(D36="TOTAL",SUM($V$17:V35),(ROUND(T36*AN36,0))))</f>
        <v/>
      </c>
      <c r="W36" s="26" t="str">
        <f>IF(D36="","",IF(D36=$Y$10,$V$8,IF(D36="TOTAL",SUM($W$17:W35),W35)))</f>
        <v/>
      </c>
      <c r="X36" s="33" t="str">
        <f>IF(D36="","",IF(D36="TOTAL",SUM($X$17:X35),(SUM(AH37:AI37))))</f>
        <v/>
      </c>
      <c r="Y36" s="33">
        <f t="shared" si="13"/>
        <v>0</v>
      </c>
      <c r="Z36" s="33">
        <f t="shared" si="14"/>
        <v>0</v>
      </c>
      <c r="AA36" s="31"/>
      <c r="AB36" s="31"/>
      <c r="AC36" s="35" t="str">
        <f t="shared" si="29"/>
        <v/>
      </c>
      <c r="AD36" s="35" t="str">
        <f t="shared" si="27"/>
        <v/>
      </c>
      <c r="AE36" s="7" t="str">
        <f t="shared" si="15"/>
        <v/>
      </c>
      <c r="AF36" s="7" t="str">
        <f t="shared" si="16"/>
        <v/>
      </c>
      <c r="AG36" s="7" t="str">
        <f t="shared" si="17"/>
        <v/>
      </c>
      <c r="AH36" s="7" t="str">
        <f t="shared" si="4"/>
        <v/>
      </c>
      <c r="AI36" s="7" t="str">
        <f t="shared" si="5"/>
        <v/>
      </c>
      <c r="AK36" s="7" t="str">
        <f t="shared" si="18"/>
        <v/>
      </c>
      <c r="AL36" s="7" t="str">
        <f t="shared" si="19"/>
        <v/>
      </c>
      <c r="AM36" s="7" t="str">
        <f t="shared" si="20"/>
        <v/>
      </c>
      <c r="AN36" s="7" t="str">
        <f t="shared" si="21"/>
        <v/>
      </c>
      <c r="AO36" s="7" t="str">
        <f t="shared" si="22"/>
        <v/>
      </c>
      <c r="AP36" s="7" t="str">
        <f t="shared" si="23"/>
        <v/>
      </c>
      <c r="AQ36" s="2">
        <v>43374</v>
      </c>
      <c r="AR36" s="3" t="str">
        <f t="shared" si="0"/>
        <v>Oct-2018</v>
      </c>
      <c r="AS36" s="7">
        <v>9</v>
      </c>
      <c r="AT36" s="7">
        <f t="shared" si="30"/>
        <v>8</v>
      </c>
      <c r="AV36" s="8">
        <f t="shared" si="6"/>
        <v>0.1</v>
      </c>
      <c r="AY36" s="7">
        <f t="shared" si="1"/>
        <v>0</v>
      </c>
      <c r="AZ36" s="7">
        <f t="shared" si="2"/>
        <v>0</v>
      </c>
      <c r="BA36" s="7">
        <f t="shared" si="7"/>
        <v>0</v>
      </c>
      <c r="BB36" s="7"/>
      <c r="BC36" s="7"/>
      <c r="BD36" t="str">
        <f t="shared" si="8"/>
        <v/>
      </c>
      <c r="BH36" s="16">
        <v>24</v>
      </c>
    </row>
    <row r="37" spans="2:60" ht="25.5" customHeight="1" x14ac:dyDescent="0.25">
      <c r="B37" s="34" t="str">
        <f t="shared" si="28"/>
        <v/>
      </c>
      <c r="C37" s="28" t="str">
        <f t="shared" si="24"/>
        <v/>
      </c>
      <c r="D37" s="34" t="str">
        <f t="shared" si="25"/>
        <v/>
      </c>
      <c r="E37" s="34" t="str">
        <f t="shared" si="9"/>
        <v/>
      </c>
      <c r="F37" s="34" t="str">
        <f t="shared" si="26"/>
        <v/>
      </c>
      <c r="G37" s="34" t="str">
        <f>IF(D37="","",IF(D37=$O$10,$P$7,IF(F37="YES",MROUND(ROUND(1.03*G36,0),100),IF(D37="TOTAL",SUM($G$17:G36),G36))))</f>
        <v/>
      </c>
      <c r="H37" s="34" t="str">
        <f>IF(D37="","",IF(D37="TOTAL",SUM($H$17:H36),(ROUND(G37*AK37/100,0))))</f>
        <v/>
      </c>
      <c r="I37" s="34" t="str">
        <f>IF(D37="","",IF(D37="TOTAL",SUM($I$17:I36),(ROUND(G37*AL37/100,0))))</f>
        <v/>
      </c>
      <c r="J37" s="75">
        <f t="shared" si="10"/>
        <v>0</v>
      </c>
      <c r="K37" s="75"/>
      <c r="L37" s="34" t="str">
        <f>IF(D37="","",IF(D37=$P$10,$P$8,IF(F37="YES",MROUND(ROUND(1.03*L36,0),100),IF(D37="TOTAL",SUM($L$17:L36),L36))))</f>
        <v/>
      </c>
      <c r="M37" s="34" t="str">
        <f>IF(D37="","",IF(D37="TOTAL",SUM($M$17:M36),(ROUND(L37*AK37/100,0))))</f>
        <v/>
      </c>
      <c r="N37" s="34" t="str">
        <f>IF(D37="","",IF(D37="TOTAL",SUM($N$17:N36),(ROUND(L37*AL37/100,0))))</f>
        <v/>
      </c>
      <c r="O37" s="33">
        <f t="shared" si="11"/>
        <v>0</v>
      </c>
      <c r="P37" s="34" t="str">
        <f t="shared" si="3"/>
        <v/>
      </c>
      <c r="Q37" s="34" t="str">
        <f t="shared" si="3"/>
        <v/>
      </c>
      <c r="R37" s="34" t="str">
        <f t="shared" si="3"/>
        <v/>
      </c>
      <c r="S37" s="26"/>
      <c r="T37" s="33">
        <f t="shared" si="12"/>
        <v>0</v>
      </c>
      <c r="U37" s="27" t="str">
        <f>IF(D37="","",IF(D37="TOTAL",SUM($U$17:U36),IF($Z$8="YES",BA37,BD37)))</f>
        <v/>
      </c>
      <c r="V37" s="34" t="str">
        <f>IF(D37="","",IF(D37="TOTAL",SUM($V$17:V36),(ROUND(T37*AN37,0))))</f>
        <v/>
      </c>
      <c r="W37" s="26" t="str">
        <f>IF(D37="","",IF(D37=$Y$10,$V$8,IF(D37="TOTAL",SUM($W$17:W36),W36)))</f>
        <v/>
      </c>
      <c r="X37" s="33" t="str">
        <f>IF(D37="","",IF(D37="TOTAL",SUM($X$17:X36),(SUM(AH38:AI38))))</f>
        <v/>
      </c>
      <c r="Y37" s="33">
        <f t="shared" si="13"/>
        <v>0</v>
      </c>
      <c r="Z37" s="33">
        <f t="shared" si="14"/>
        <v>0</v>
      </c>
      <c r="AA37" s="31"/>
      <c r="AB37" s="31"/>
      <c r="AC37" s="35" t="str">
        <f t="shared" si="29"/>
        <v/>
      </c>
      <c r="AD37" s="35" t="str">
        <f t="shared" si="27"/>
        <v/>
      </c>
      <c r="AE37" s="7" t="str">
        <f t="shared" si="15"/>
        <v/>
      </c>
      <c r="AF37" s="7" t="str">
        <f t="shared" si="16"/>
        <v/>
      </c>
      <c r="AG37" s="7" t="str">
        <f t="shared" si="17"/>
        <v/>
      </c>
      <c r="AH37" s="7" t="str">
        <f t="shared" si="4"/>
        <v/>
      </c>
      <c r="AI37" s="7" t="str">
        <f t="shared" si="5"/>
        <v/>
      </c>
      <c r="AK37" s="7" t="str">
        <f t="shared" si="18"/>
        <v/>
      </c>
      <c r="AL37" s="7" t="str">
        <f t="shared" si="19"/>
        <v/>
      </c>
      <c r="AM37" s="7" t="str">
        <f t="shared" si="20"/>
        <v/>
      </c>
      <c r="AN37" s="7" t="str">
        <f t="shared" si="21"/>
        <v/>
      </c>
      <c r="AO37" s="7" t="str">
        <f t="shared" si="22"/>
        <v/>
      </c>
      <c r="AP37" s="7" t="str">
        <f t="shared" si="23"/>
        <v/>
      </c>
      <c r="AQ37" s="2">
        <v>43405</v>
      </c>
      <c r="AR37" s="3" t="str">
        <f t="shared" si="0"/>
        <v>Nov-2018</v>
      </c>
      <c r="AS37" s="7">
        <v>9</v>
      </c>
      <c r="AT37" s="7">
        <f t="shared" si="30"/>
        <v>8</v>
      </c>
      <c r="AV37" s="8">
        <f t="shared" si="6"/>
        <v>0.1</v>
      </c>
      <c r="AY37" s="7">
        <f t="shared" si="1"/>
        <v>0</v>
      </c>
      <c r="AZ37" s="7">
        <f t="shared" si="2"/>
        <v>0</v>
      </c>
      <c r="BA37" s="7">
        <f t="shared" si="7"/>
        <v>0</v>
      </c>
      <c r="BB37" s="7"/>
      <c r="BC37" s="7"/>
      <c r="BD37" t="str">
        <f t="shared" si="8"/>
        <v/>
      </c>
      <c r="BH37" s="16">
        <v>25</v>
      </c>
    </row>
    <row r="38" spans="2:60" ht="25.5" customHeight="1" x14ac:dyDescent="0.25">
      <c r="B38" s="34" t="str">
        <f t="shared" si="28"/>
        <v/>
      </c>
      <c r="C38" s="28" t="str">
        <f t="shared" si="24"/>
        <v/>
      </c>
      <c r="D38" s="34" t="str">
        <f t="shared" si="25"/>
        <v/>
      </c>
      <c r="E38" s="34" t="str">
        <f t="shared" si="9"/>
        <v/>
      </c>
      <c r="F38" s="34" t="str">
        <f t="shared" si="26"/>
        <v/>
      </c>
      <c r="G38" s="34" t="str">
        <f>IF(D38="","",IF(D38=$O$10,$P$7,IF(F38="YES",MROUND(ROUND(1.03*G37,0),100),IF(D38="TOTAL",SUM($G$17:G37),G37))))</f>
        <v/>
      </c>
      <c r="H38" s="34" t="str">
        <f>IF(D38="","",IF(D38="TOTAL",SUM($H$17:H37),(ROUND(G38*AK38/100,0))))</f>
        <v/>
      </c>
      <c r="I38" s="34" t="str">
        <f>IF(D38="","",IF(D38="TOTAL",SUM($I$17:I37),(ROUND(G38*AL38/100,0))))</f>
        <v/>
      </c>
      <c r="J38" s="75">
        <f t="shared" si="10"/>
        <v>0</v>
      </c>
      <c r="K38" s="75"/>
      <c r="L38" s="34" t="str">
        <f>IF(D38="","",IF(D38=$P$10,$P$8,IF(F38="YES",MROUND(ROUND(1.03*L37,0),100),IF(D38="TOTAL",SUM($L$17:L37),L37))))</f>
        <v/>
      </c>
      <c r="M38" s="34" t="str">
        <f>IF(D38="","",IF(D38="TOTAL",SUM($M$17:M37),(ROUND(L38*AK38/100,0))))</f>
        <v/>
      </c>
      <c r="N38" s="34" t="str">
        <f>IF(D38="","",IF(D38="TOTAL",SUM($N$17:N37),(ROUND(L38*AL38/100,0))))</f>
        <v/>
      </c>
      <c r="O38" s="33">
        <f t="shared" si="11"/>
        <v>0</v>
      </c>
      <c r="P38" s="34" t="str">
        <f t="shared" si="3"/>
        <v/>
      </c>
      <c r="Q38" s="34" t="str">
        <f t="shared" si="3"/>
        <v/>
      </c>
      <c r="R38" s="34" t="str">
        <f t="shared" si="3"/>
        <v/>
      </c>
      <c r="S38" s="26"/>
      <c r="T38" s="33">
        <f t="shared" si="12"/>
        <v>0</v>
      </c>
      <c r="U38" s="27" t="str">
        <f>IF(D38="","",IF(D38="TOTAL",SUM($U$17:U37),IF($Z$8="YES",BA38,BD38)))</f>
        <v/>
      </c>
      <c r="V38" s="34" t="str">
        <f>IF(D38="","",IF(D38="TOTAL",SUM($V$17:V37),(ROUND(T38*AN38,0))))</f>
        <v/>
      </c>
      <c r="W38" s="26" t="str">
        <f>IF(D38="","",IF(D38=$Y$10,$V$8,IF(D38="TOTAL",SUM($W$17:W37),W37)))</f>
        <v/>
      </c>
      <c r="X38" s="33" t="str">
        <f>IF(D38="","",IF(D38="TOTAL",SUM($X$17:X37),(SUM(AH39:AI39))))</f>
        <v/>
      </c>
      <c r="Y38" s="33">
        <f t="shared" si="13"/>
        <v>0</v>
      </c>
      <c r="Z38" s="33">
        <f t="shared" si="14"/>
        <v>0</v>
      </c>
      <c r="AA38" s="31"/>
      <c r="AB38" s="31"/>
      <c r="AC38" s="35" t="str">
        <f t="shared" si="29"/>
        <v/>
      </c>
      <c r="AD38" s="35" t="str">
        <f t="shared" si="27"/>
        <v/>
      </c>
      <c r="AE38" s="7" t="str">
        <f t="shared" si="15"/>
        <v/>
      </c>
      <c r="AF38" s="7" t="str">
        <f t="shared" si="16"/>
        <v/>
      </c>
      <c r="AG38" s="7" t="str">
        <f t="shared" si="17"/>
        <v/>
      </c>
      <c r="AH38" s="7" t="str">
        <f t="shared" si="4"/>
        <v/>
      </c>
      <c r="AI38" s="7" t="str">
        <f t="shared" si="5"/>
        <v/>
      </c>
      <c r="AK38" s="7" t="str">
        <f t="shared" si="18"/>
        <v/>
      </c>
      <c r="AL38" s="7" t="str">
        <f t="shared" si="19"/>
        <v/>
      </c>
      <c r="AM38" s="7" t="str">
        <f t="shared" si="20"/>
        <v/>
      </c>
      <c r="AN38" s="7" t="str">
        <f t="shared" si="21"/>
        <v/>
      </c>
      <c r="AO38" s="7" t="str">
        <f t="shared" si="22"/>
        <v/>
      </c>
      <c r="AP38" s="7" t="str">
        <f t="shared" si="23"/>
        <v/>
      </c>
      <c r="AQ38" s="2">
        <v>43435</v>
      </c>
      <c r="AR38" s="3" t="str">
        <f t="shared" si="0"/>
        <v>Dec-2018</v>
      </c>
      <c r="AS38" s="7">
        <v>9</v>
      </c>
      <c r="AT38" s="7">
        <f t="shared" si="30"/>
        <v>8</v>
      </c>
      <c r="AV38" s="8">
        <f t="shared" si="6"/>
        <v>0.1</v>
      </c>
      <c r="AY38" s="7">
        <f t="shared" si="1"/>
        <v>0</v>
      </c>
      <c r="AZ38" s="7">
        <f t="shared" si="2"/>
        <v>0</v>
      </c>
      <c r="BA38" s="7">
        <f t="shared" si="7"/>
        <v>0</v>
      </c>
      <c r="BB38" s="7"/>
      <c r="BC38" s="7"/>
      <c r="BD38" t="str">
        <f t="shared" si="8"/>
        <v/>
      </c>
      <c r="BH38" s="16">
        <v>26</v>
      </c>
    </row>
    <row r="39" spans="2:60" ht="25.5" customHeight="1" x14ac:dyDescent="0.25">
      <c r="B39" s="34" t="str">
        <f t="shared" si="28"/>
        <v/>
      </c>
      <c r="C39" s="28" t="str">
        <f t="shared" si="24"/>
        <v/>
      </c>
      <c r="D39" s="34" t="str">
        <f t="shared" si="25"/>
        <v/>
      </c>
      <c r="E39" s="34" t="str">
        <f t="shared" si="9"/>
        <v/>
      </c>
      <c r="F39" s="34" t="str">
        <f t="shared" si="26"/>
        <v/>
      </c>
      <c r="G39" s="34" t="str">
        <f>IF(D39="","",IF(D39=$O$10,$P$7,IF(F39="YES",MROUND(ROUND(1.03*G38,0),100),IF(D39="TOTAL",SUM($G$17:G38),G38))))</f>
        <v/>
      </c>
      <c r="H39" s="34" t="str">
        <f>IF(D39="","",IF(D39="TOTAL",SUM($H$17:H38),(ROUND(G39*AK39/100,0))))</f>
        <v/>
      </c>
      <c r="I39" s="34" t="str">
        <f>IF(D39="","",IF(D39="TOTAL",SUM($I$17:I38),(ROUND(G39*AL39/100,0))))</f>
        <v/>
      </c>
      <c r="J39" s="75">
        <f t="shared" si="10"/>
        <v>0</v>
      </c>
      <c r="K39" s="75"/>
      <c r="L39" s="34" t="str">
        <f>IF(D39="","",IF(D39=$P$10,$P$8,IF(F39="YES",MROUND(ROUND(1.03*L38,0),100),IF(D39="TOTAL",SUM($L$17:L38),L38))))</f>
        <v/>
      </c>
      <c r="M39" s="34" t="str">
        <f>IF(D39="","",IF(D39="TOTAL",SUM($M$17:M38),(ROUND(L39*AK39/100,0))))</f>
        <v/>
      </c>
      <c r="N39" s="34" t="str">
        <f>IF(D39="","",IF(D39="TOTAL",SUM($N$17:N38),(ROUND(L39*AL39/100,0))))</f>
        <v/>
      </c>
      <c r="O39" s="33">
        <f t="shared" si="11"/>
        <v>0</v>
      </c>
      <c r="P39" s="34" t="str">
        <f t="shared" si="3"/>
        <v/>
      </c>
      <c r="Q39" s="34" t="str">
        <f t="shared" si="3"/>
        <v/>
      </c>
      <c r="R39" s="34" t="str">
        <f t="shared" si="3"/>
        <v/>
      </c>
      <c r="S39" s="26"/>
      <c r="T39" s="33">
        <f t="shared" si="12"/>
        <v>0</v>
      </c>
      <c r="U39" s="27" t="str">
        <f>IF(D39="","",IF(D39="TOTAL",SUM($U$17:U38),IF($Z$8="YES",BA39,BD39)))</f>
        <v/>
      </c>
      <c r="V39" s="34" t="str">
        <f>IF(D39="","",IF(D39="TOTAL",SUM($V$17:V38),(ROUND(T39*AN39,0))))</f>
        <v/>
      </c>
      <c r="W39" s="26" t="str">
        <f>IF(D39="","",IF(D39=$Y$10,$V$8,IF(D39="TOTAL",SUM($W$17:W38),W38)))</f>
        <v/>
      </c>
      <c r="X39" s="33" t="str">
        <f>IF(D39="","",IF(D39="TOTAL",SUM($X$17:X38),(SUM(AH40:AI40))))</f>
        <v/>
      </c>
      <c r="Y39" s="33">
        <f t="shared" si="13"/>
        <v>0</v>
      </c>
      <c r="Z39" s="33">
        <f t="shared" si="14"/>
        <v>0</v>
      </c>
      <c r="AA39" s="31"/>
      <c r="AB39" s="31"/>
      <c r="AC39" s="35" t="str">
        <f t="shared" si="29"/>
        <v/>
      </c>
      <c r="AD39" s="35" t="str">
        <f t="shared" si="27"/>
        <v/>
      </c>
      <c r="AE39" s="7" t="str">
        <f t="shared" si="15"/>
        <v/>
      </c>
      <c r="AF39" s="7" t="str">
        <f t="shared" si="16"/>
        <v/>
      </c>
      <c r="AG39" s="7" t="str">
        <f t="shared" si="17"/>
        <v/>
      </c>
      <c r="AH39" s="7" t="str">
        <f t="shared" si="4"/>
        <v/>
      </c>
      <c r="AI39" s="7" t="str">
        <f t="shared" si="5"/>
        <v/>
      </c>
      <c r="AK39" s="7" t="str">
        <f t="shared" si="18"/>
        <v/>
      </c>
      <c r="AL39" s="7" t="str">
        <f t="shared" si="19"/>
        <v/>
      </c>
      <c r="AM39" s="7" t="str">
        <f t="shared" si="20"/>
        <v/>
      </c>
      <c r="AN39" s="7" t="str">
        <f t="shared" si="21"/>
        <v/>
      </c>
      <c r="AO39" s="7" t="str">
        <f t="shared" si="22"/>
        <v/>
      </c>
      <c r="AP39" s="7" t="str">
        <f t="shared" si="23"/>
        <v/>
      </c>
      <c r="AQ39" s="2">
        <v>43466</v>
      </c>
      <c r="AR39" s="3" t="str">
        <f t="shared" si="0"/>
        <v>Jan-2019</v>
      </c>
      <c r="AS39" s="7">
        <v>12</v>
      </c>
      <c r="AT39" s="7">
        <f t="shared" si="30"/>
        <v>8</v>
      </c>
      <c r="AU39" s="7">
        <v>3</v>
      </c>
      <c r="AV39" s="8">
        <f t="shared" si="6"/>
        <v>0.1</v>
      </c>
      <c r="AY39" s="7">
        <f t="shared" si="1"/>
        <v>0</v>
      </c>
      <c r="AZ39" s="7">
        <f t="shared" si="2"/>
        <v>0</v>
      </c>
      <c r="BA39" s="7">
        <f t="shared" si="7"/>
        <v>0</v>
      </c>
      <c r="BD39" t="str">
        <f t="shared" si="8"/>
        <v/>
      </c>
      <c r="BH39" s="16">
        <v>27</v>
      </c>
    </row>
    <row r="40" spans="2:60" ht="25.5" customHeight="1" x14ac:dyDescent="0.25">
      <c r="B40" s="34" t="str">
        <f t="shared" si="28"/>
        <v/>
      </c>
      <c r="C40" s="28" t="str">
        <f t="shared" si="24"/>
        <v/>
      </c>
      <c r="D40" s="34" t="str">
        <f t="shared" si="25"/>
        <v/>
      </c>
      <c r="E40" s="34" t="str">
        <f t="shared" si="9"/>
        <v/>
      </c>
      <c r="F40" s="34" t="str">
        <f t="shared" si="26"/>
        <v/>
      </c>
      <c r="G40" s="34" t="str">
        <f>IF(D40="","",IF(D40=$O$10,$P$7,IF(F40="YES",MROUND(ROUND(1.03*G39,0),100),IF(D40="TOTAL",SUM($G$17:G39),G39))))</f>
        <v/>
      </c>
      <c r="H40" s="34" t="str">
        <f>IF(D40="","",IF(D40="TOTAL",SUM($H$17:H39),(ROUND(G40*AK40/100,0))))</f>
        <v/>
      </c>
      <c r="I40" s="34" t="str">
        <f>IF(D40="","",IF(D40="TOTAL",SUM($I$17:I39),(ROUND(G40*AL40/100,0))))</f>
        <v/>
      </c>
      <c r="J40" s="75">
        <f t="shared" si="10"/>
        <v>0</v>
      </c>
      <c r="K40" s="75"/>
      <c r="L40" s="34" t="str">
        <f>IF(D40="","",IF(D40=$P$10,$P$8,IF(F40="YES",MROUND(ROUND(1.03*L39,0),100),IF(D40="TOTAL",SUM($L$17:L39),L39))))</f>
        <v/>
      </c>
      <c r="M40" s="34" t="str">
        <f>IF(D40="","",IF(D40="TOTAL",SUM($M$17:M39),(ROUND(L40*AK40/100,0))))</f>
        <v/>
      </c>
      <c r="N40" s="34" t="str">
        <f>IF(D40="","",IF(D40="TOTAL",SUM($N$17:N39),(ROUND(L40*AL40/100,0))))</f>
        <v/>
      </c>
      <c r="O40" s="33">
        <f t="shared" si="11"/>
        <v>0</v>
      </c>
      <c r="P40" s="34" t="str">
        <f t="shared" si="3"/>
        <v/>
      </c>
      <c r="Q40" s="34" t="str">
        <f t="shared" si="3"/>
        <v/>
      </c>
      <c r="R40" s="34" t="str">
        <f t="shared" si="3"/>
        <v/>
      </c>
      <c r="S40" s="26"/>
      <c r="T40" s="33">
        <f t="shared" si="12"/>
        <v>0</v>
      </c>
      <c r="U40" s="27" t="str">
        <f>IF(D40="","",IF(D40="TOTAL",SUM($U$17:U39),IF($Z$8="YES",BA40,BD40)))</f>
        <v/>
      </c>
      <c r="V40" s="34" t="str">
        <f>IF(D40="","",IF(D40="TOTAL",SUM($V$17:V39),(ROUND(T40*AN40,0))))</f>
        <v/>
      </c>
      <c r="W40" s="26" t="str">
        <f>IF(D40="","",IF(D40=$Y$10,$V$8,IF(D40="TOTAL",SUM($W$17:W39),W39)))</f>
        <v/>
      </c>
      <c r="X40" s="33" t="str">
        <f>IF(D40="","",IF(D40="TOTAL",SUM($X$17:X39),(SUM(AH41:AI41))))</f>
        <v/>
      </c>
      <c r="Y40" s="33">
        <f t="shared" si="13"/>
        <v>0</v>
      </c>
      <c r="Z40" s="33">
        <f t="shared" si="14"/>
        <v>0</v>
      </c>
      <c r="AA40" s="31"/>
      <c r="AB40" s="31"/>
      <c r="AC40" s="35" t="str">
        <f t="shared" si="29"/>
        <v/>
      </c>
      <c r="AD40" s="35" t="str">
        <f t="shared" si="27"/>
        <v/>
      </c>
      <c r="AE40" s="7" t="str">
        <f t="shared" si="15"/>
        <v/>
      </c>
      <c r="AF40" s="7" t="str">
        <f t="shared" si="16"/>
        <v/>
      </c>
      <c r="AG40" s="7" t="str">
        <f t="shared" si="17"/>
        <v/>
      </c>
      <c r="AH40" s="7" t="str">
        <f t="shared" si="4"/>
        <v/>
      </c>
      <c r="AI40" s="7" t="str">
        <f t="shared" si="5"/>
        <v/>
      </c>
      <c r="AK40" s="7" t="str">
        <f t="shared" si="18"/>
        <v/>
      </c>
      <c r="AL40" s="7" t="str">
        <f t="shared" si="19"/>
        <v/>
      </c>
      <c r="AM40" s="7" t="str">
        <f t="shared" si="20"/>
        <v/>
      </c>
      <c r="AN40" s="7" t="str">
        <f t="shared" si="21"/>
        <v/>
      </c>
      <c r="AO40" s="7" t="str">
        <f t="shared" si="22"/>
        <v/>
      </c>
      <c r="AP40" s="7" t="str">
        <f t="shared" si="23"/>
        <v/>
      </c>
      <c r="AQ40" s="2">
        <v>43497</v>
      </c>
      <c r="AR40" s="3" t="str">
        <f t="shared" si="0"/>
        <v>Feb-2019</v>
      </c>
      <c r="AS40" s="7">
        <v>12</v>
      </c>
      <c r="AT40" s="7">
        <f t="shared" si="30"/>
        <v>8</v>
      </c>
      <c r="AU40" s="7">
        <v>3</v>
      </c>
      <c r="AV40" s="8">
        <f t="shared" si="6"/>
        <v>0.1</v>
      </c>
      <c r="AY40" s="7">
        <f t="shared" si="1"/>
        <v>0</v>
      </c>
      <c r="AZ40" s="7">
        <f t="shared" si="2"/>
        <v>0</v>
      </c>
      <c r="BA40" s="7">
        <f t="shared" si="7"/>
        <v>0</v>
      </c>
      <c r="BD40" t="str">
        <f t="shared" si="8"/>
        <v/>
      </c>
      <c r="BH40" s="16">
        <v>28</v>
      </c>
    </row>
    <row r="41" spans="2:60" ht="25.5" customHeight="1" x14ac:dyDescent="0.25">
      <c r="B41" s="34" t="str">
        <f t="shared" si="28"/>
        <v/>
      </c>
      <c r="C41" s="28" t="str">
        <f t="shared" si="24"/>
        <v/>
      </c>
      <c r="D41" s="34" t="str">
        <f t="shared" si="25"/>
        <v/>
      </c>
      <c r="E41" s="34" t="str">
        <f t="shared" si="9"/>
        <v/>
      </c>
      <c r="F41" s="34" t="str">
        <f t="shared" si="26"/>
        <v/>
      </c>
      <c r="G41" s="34" t="str">
        <f>IF(D41="","",IF(D41=$O$10,$P$7,IF(F41="YES",MROUND(ROUND(1.03*G40,0),100),IF(D41="TOTAL",SUM($G$17:G40),G40))))</f>
        <v/>
      </c>
      <c r="H41" s="34" t="str">
        <f>IF(D41="","",IF(D41="TOTAL",SUM($H$17:H40),(ROUND(G41*AK41/100,0))))</f>
        <v/>
      </c>
      <c r="I41" s="34" t="str">
        <f>IF(D41="","",IF(D41="TOTAL",SUM($I$17:I40),(ROUND(G41*AL41/100,0))))</f>
        <v/>
      </c>
      <c r="J41" s="75">
        <f t="shared" si="10"/>
        <v>0</v>
      </c>
      <c r="K41" s="75"/>
      <c r="L41" s="34" t="str">
        <f>IF(D41="","",IF(D41=$P$10,$P$8,IF(F41="YES",MROUND(ROUND(1.03*L40,0),100),IF(D41="TOTAL",SUM($L$17:L40),L40))))</f>
        <v/>
      </c>
      <c r="M41" s="34" t="str">
        <f>IF(D41="","",IF(D41="TOTAL",SUM($M$17:M40),(ROUND(L41*AK41/100,0))))</f>
        <v/>
      </c>
      <c r="N41" s="34" t="str">
        <f>IF(D41="","",IF(D41="TOTAL",SUM($N$17:N40),(ROUND(L41*AL41/100,0))))</f>
        <v/>
      </c>
      <c r="O41" s="33">
        <f t="shared" si="11"/>
        <v>0</v>
      </c>
      <c r="P41" s="34" t="str">
        <f t="shared" si="3"/>
        <v/>
      </c>
      <c r="Q41" s="34" t="str">
        <f t="shared" si="3"/>
        <v/>
      </c>
      <c r="R41" s="34" t="str">
        <f t="shared" si="3"/>
        <v/>
      </c>
      <c r="S41" s="26"/>
      <c r="T41" s="33">
        <f t="shared" si="12"/>
        <v>0</v>
      </c>
      <c r="U41" s="27" t="str">
        <f>IF(D41="","",IF(D41="TOTAL",SUM($U$17:U40),IF($Z$8="YES",BA41,BD41)))</f>
        <v/>
      </c>
      <c r="V41" s="34" t="str">
        <f>IF(D41="","",IF(D41="TOTAL",SUM($V$17:V40),(ROUND(T41*AN41,0))))</f>
        <v/>
      </c>
      <c r="W41" s="26" t="str">
        <f>IF(D41="","",IF(D41=$Y$10,$V$8,IF(D41="TOTAL",SUM($W$17:W40),W40)))</f>
        <v/>
      </c>
      <c r="X41" s="33" t="str">
        <f>IF(D41="","",IF(D41="TOTAL",SUM($X$17:X40),(SUM(AH42:AI42))))</f>
        <v/>
      </c>
      <c r="Y41" s="33">
        <f t="shared" si="13"/>
        <v>0</v>
      </c>
      <c r="Z41" s="33">
        <f t="shared" si="14"/>
        <v>0</v>
      </c>
      <c r="AA41" s="31"/>
      <c r="AB41" s="31"/>
      <c r="AC41" s="35" t="str">
        <f t="shared" si="29"/>
        <v/>
      </c>
      <c r="AD41" s="35" t="str">
        <f t="shared" si="27"/>
        <v/>
      </c>
      <c r="AE41" s="7" t="str">
        <f t="shared" si="15"/>
        <v/>
      </c>
      <c r="AF41" s="7" t="str">
        <f t="shared" si="16"/>
        <v/>
      </c>
      <c r="AG41" s="7" t="str">
        <f t="shared" si="17"/>
        <v/>
      </c>
      <c r="AH41" s="7" t="str">
        <f t="shared" si="4"/>
        <v/>
      </c>
      <c r="AI41" s="7" t="str">
        <f t="shared" si="5"/>
        <v/>
      </c>
      <c r="AK41" s="7" t="str">
        <f t="shared" si="18"/>
        <v/>
      </c>
      <c r="AL41" s="7" t="str">
        <f t="shared" si="19"/>
        <v/>
      </c>
      <c r="AM41" s="7" t="str">
        <f t="shared" si="20"/>
        <v/>
      </c>
      <c r="AN41" s="7" t="str">
        <f t="shared" si="21"/>
        <v/>
      </c>
      <c r="AO41" s="7" t="str">
        <f t="shared" si="22"/>
        <v/>
      </c>
      <c r="AP41" s="7" t="str">
        <f t="shared" si="23"/>
        <v/>
      </c>
      <c r="AQ41" s="2">
        <v>43525</v>
      </c>
      <c r="AR41" s="3" t="str">
        <f t="shared" si="0"/>
        <v>Mar-2019</v>
      </c>
      <c r="AS41" s="7">
        <v>12</v>
      </c>
      <c r="AT41" s="7">
        <f t="shared" si="30"/>
        <v>8</v>
      </c>
      <c r="AV41" s="8">
        <f t="shared" si="6"/>
        <v>0.1</v>
      </c>
      <c r="AY41" s="7">
        <f t="shared" si="1"/>
        <v>0</v>
      </c>
      <c r="AZ41" s="7">
        <f t="shared" si="2"/>
        <v>0</v>
      </c>
      <c r="BA41" s="7">
        <f t="shared" si="7"/>
        <v>0</v>
      </c>
      <c r="BD41" t="str">
        <f t="shared" si="8"/>
        <v/>
      </c>
      <c r="BH41" s="16">
        <v>29</v>
      </c>
    </row>
    <row r="42" spans="2:60" ht="25.5" customHeight="1" x14ac:dyDescent="0.25">
      <c r="B42" s="34" t="str">
        <f t="shared" si="28"/>
        <v/>
      </c>
      <c r="C42" s="28" t="str">
        <f t="shared" si="24"/>
        <v/>
      </c>
      <c r="D42" s="34" t="str">
        <f t="shared" si="25"/>
        <v/>
      </c>
      <c r="E42" s="34" t="str">
        <f t="shared" si="9"/>
        <v/>
      </c>
      <c r="F42" s="34" t="str">
        <f t="shared" si="26"/>
        <v/>
      </c>
      <c r="G42" s="34" t="str">
        <f>IF(D42="","",IF(D42=$O$10,$P$7,IF(F42="YES",MROUND(ROUND(1.03*G41,0),100),IF(D42="TOTAL",SUM($G$17:G41),G41))))</f>
        <v/>
      </c>
      <c r="H42" s="34" t="str">
        <f>IF(D42="","",IF(D42="TOTAL",SUM($H$17:H41),(ROUND(G42*AK42/100,0))))</f>
        <v/>
      </c>
      <c r="I42" s="34" t="str">
        <f>IF(D42="","",IF(D42="TOTAL",SUM($I$17:I41),(ROUND(G42*AL42/100,0))))</f>
        <v/>
      </c>
      <c r="J42" s="75">
        <f t="shared" si="10"/>
        <v>0</v>
      </c>
      <c r="K42" s="75"/>
      <c r="L42" s="34" t="str">
        <f>IF(D42="","",IF(D42=$P$10,$P$8,IF(F42="YES",MROUND(ROUND(1.03*L41,0),100),IF(D42="TOTAL",SUM($L$17:L41),L41))))</f>
        <v/>
      </c>
      <c r="M42" s="34" t="str">
        <f>IF(D42="","",IF(D42="TOTAL",SUM($M$17:M41),(ROUND(L42*AK42/100,0))))</f>
        <v/>
      </c>
      <c r="N42" s="34" t="str">
        <f>IF(D42="","",IF(D42="TOTAL",SUM($N$17:N41),(ROUND(L42*AL42/100,0))))</f>
        <v/>
      </c>
      <c r="O42" s="33">
        <f t="shared" si="11"/>
        <v>0</v>
      </c>
      <c r="P42" s="34" t="str">
        <f t="shared" si="3"/>
        <v/>
      </c>
      <c r="Q42" s="34" t="str">
        <f t="shared" si="3"/>
        <v/>
      </c>
      <c r="R42" s="34" t="str">
        <f t="shared" si="3"/>
        <v/>
      </c>
      <c r="S42" s="26"/>
      <c r="T42" s="33">
        <f t="shared" si="12"/>
        <v>0</v>
      </c>
      <c r="U42" s="27" t="str">
        <f>IF(D42="","",IF(D42="TOTAL",SUM($U$17:U41),IF($Z$8="YES",BA42,BD42)))</f>
        <v/>
      </c>
      <c r="V42" s="34" t="str">
        <f>IF(D42="","",IF(D42="TOTAL",SUM($V$17:V41),(ROUND(T42*AN42,0))))</f>
        <v/>
      </c>
      <c r="W42" s="26" t="str">
        <f>IF(D42="","",IF(D42=$Y$10,$V$8,IF(D42="TOTAL",SUM($W$17:W41),W41)))</f>
        <v/>
      </c>
      <c r="X42" s="33" t="str">
        <f>IF(D42="","",IF(D42="TOTAL",SUM($X$17:X41),(SUM(AH43:AI43))))</f>
        <v/>
      </c>
      <c r="Y42" s="33">
        <f t="shared" si="13"/>
        <v>0</v>
      </c>
      <c r="Z42" s="33">
        <f t="shared" si="14"/>
        <v>0</v>
      </c>
      <c r="AA42" s="31"/>
      <c r="AB42" s="31"/>
      <c r="AC42" s="35" t="str">
        <f t="shared" si="29"/>
        <v/>
      </c>
      <c r="AD42" s="35" t="str">
        <f t="shared" si="27"/>
        <v/>
      </c>
      <c r="AE42" s="7" t="str">
        <f t="shared" si="15"/>
        <v/>
      </c>
      <c r="AF42" s="7" t="str">
        <f t="shared" si="16"/>
        <v/>
      </c>
      <c r="AG42" s="7" t="str">
        <f t="shared" si="17"/>
        <v/>
      </c>
      <c r="AH42" s="7" t="str">
        <f t="shared" si="4"/>
        <v/>
      </c>
      <c r="AI42" s="7" t="str">
        <f t="shared" si="5"/>
        <v/>
      </c>
      <c r="AK42" s="7" t="str">
        <f t="shared" si="18"/>
        <v/>
      </c>
      <c r="AL42" s="7" t="str">
        <f t="shared" si="19"/>
        <v/>
      </c>
      <c r="AM42" s="7" t="str">
        <f t="shared" si="20"/>
        <v/>
      </c>
      <c r="AN42" s="7" t="str">
        <f t="shared" si="21"/>
        <v/>
      </c>
      <c r="AO42" s="7" t="str">
        <f t="shared" si="22"/>
        <v/>
      </c>
      <c r="AP42" s="7" t="str">
        <f t="shared" si="23"/>
        <v/>
      </c>
      <c r="AQ42" s="2">
        <v>43556</v>
      </c>
      <c r="AR42" s="3" t="str">
        <f t="shared" si="0"/>
        <v>Apr-2019</v>
      </c>
      <c r="AS42" s="7">
        <v>12</v>
      </c>
      <c r="AT42" s="7">
        <f t="shared" si="30"/>
        <v>8</v>
      </c>
      <c r="AV42" s="8">
        <f t="shared" si="6"/>
        <v>0.1</v>
      </c>
      <c r="AY42" s="7">
        <f t="shared" si="1"/>
        <v>0</v>
      </c>
      <c r="AZ42" s="7">
        <f t="shared" si="2"/>
        <v>0</v>
      </c>
      <c r="BA42" s="7">
        <f t="shared" si="7"/>
        <v>0</v>
      </c>
      <c r="BD42" t="str">
        <f t="shared" si="8"/>
        <v/>
      </c>
      <c r="BH42" s="16">
        <v>30</v>
      </c>
    </row>
    <row r="43" spans="2:60" ht="25.5" customHeight="1" x14ac:dyDescent="0.25">
      <c r="B43" s="34" t="str">
        <f t="shared" si="28"/>
        <v/>
      </c>
      <c r="C43" s="28" t="str">
        <f t="shared" si="24"/>
        <v/>
      </c>
      <c r="D43" s="34" t="str">
        <f t="shared" si="25"/>
        <v/>
      </c>
      <c r="E43" s="34" t="str">
        <f t="shared" si="9"/>
        <v/>
      </c>
      <c r="F43" s="34" t="str">
        <f t="shared" si="26"/>
        <v/>
      </c>
      <c r="G43" s="34" t="str">
        <f>IF(D43="","",IF(D43=$O$10,$P$7,IF(F43="YES",MROUND(ROUND(1.03*G42,0),100),IF(D43="TOTAL",SUM($G$17:G42),G42))))</f>
        <v/>
      </c>
      <c r="H43" s="34" t="str">
        <f>IF(D43="","",IF(D43="TOTAL",SUM($H$17:H42),(ROUND(G43*AK43/100,0))))</f>
        <v/>
      </c>
      <c r="I43" s="34" t="str">
        <f>IF(D43="","",IF(D43="TOTAL",SUM($I$17:I42),(ROUND(G43*AL43/100,0))))</f>
        <v/>
      </c>
      <c r="J43" s="75">
        <f t="shared" si="10"/>
        <v>0</v>
      </c>
      <c r="K43" s="75"/>
      <c r="L43" s="34" t="str">
        <f>IF(D43="","",IF(D43=$P$10,$P$8,IF(F43="YES",MROUND(ROUND(1.03*L42,0),100),IF(D43="TOTAL",SUM($L$17:L42),L42))))</f>
        <v/>
      </c>
      <c r="M43" s="34" t="str">
        <f>IF(D43="","",IF(D43="TOTAL",SUM($M$17:M42),(ROUND(L43*AK43/100,0))))</f>
        <v/>
      </c>
      <c r="N43" s="34" t="str">
        <f>IF(D43="","",IF(D43="TOTAL",SUM($N$17:N42),(ROUND(L43*AL43/100,0))))</f>
        <v/>
      </c>
      <c r="O43" s="33">
        <f t="shared" si="11"/>
        <v>0</v>
      </c>
      <c r="P43" s="34" t="str">
        <f t="shared" si="3"/>
        <v/>
      </c>
      <c r="Q43" s="34" t="str">
        <f t="shared" si="3"/>
        <v/>
      </c>
      <c r="R43" s="34" t="str">
        <f t="shared" si="3"/>
        <v/>
      </c>
      <c r="S43" s="26"/>
      <c r="T43" s="33">
        <f t="shared" si="12"/>
        <v>0</v>
      </c>
      <c r="U43" s="27" t="str">
        <f>IF(D43="","",IF(D43="TOTAL",SUM($U$17:U42),IF($Z$8="YES",BA43,BD43)))</f>
        <v/>
      </c>
      <c r="V43" s="34" t="str">
        <f>IF(D43="","",IF(D43="TOTAL",SUM($V$17:V42),(ROUND(T43*AN43,0))))</f>
        <v/>
      </c>
      <c r="W43" s="26" t="str">
        <f>IF(D43="","",IF(D43=$Y$10,$V$8,IF(D43="TOTAL",SUM($W$17:W42),W42)))</f>
        <v/>
      </c>
      <c r="X43" s="33" t="str">
        <f>IF(D43="","",IF(D43="TOTAL",SUM($X$17:X42),(SUM(AH44:AI44))))</f>
        <v/>
      </c>
      <c r="Y43" s="33">
        <f t="shared" si="13"/>
        <v>0</v>
      </c>
      <c r="Z43" s="33">
        <f t="shared" si="14"/>
        <v>0</v>
      </c>
      <c r="AA43" s="31"/>
      <c r="AB43" s="31"/>
      <c r="AC43" s="35" t="str">
        <f t="shared" si="29"/>
        <v/>
      </c>
      <c r="AD43" s="35" t="str">
        <f t="shared" si="27"/>
        <v/>
      </c>
      <c r="AE43" s="7" t="str">
        <f t="shared" si="15"/>
        <v/>
      </c>
      <c r="AF43" s="7" t="str">
        <f t="shared" si="16"/>
        <v/>
      </c>
      <c r="AG43" s="7" t="str">
        <f t="shared" si="17"/>
        <v/>
      </c>
      <c r="AH43" s="7" t="str">
        <f t="shared" si="4"/>
        <v/>
      </c>
      <c r="AI43" s="7" t="str">
        <f t="shared" si="5"/>
        <v/>
      </c>
      <c r="AK43" s="7" t="str">
        <f t="shared" si="18"/>
        <v/>
      </c>
      <c r="AL43" s="7" t="str">
        <f t="shared" si="19"/>
        <v/>
      </c>
      <c r="AM43" s="7" t="str">
        <f t="shared" si="20"/>
        <v/>
      </c>
      <c r="AN43" s="7" t="str">
        <f t="shared" si="21"/>
        <v/>
      </c>
      <c r="AO43" s="7" t="str">
        <f t="shared" si="22"/>
        <v/>
      </c>
      <c r="AP43" s="7" t="str">
        <f t="shared" si="23"/>
        <v/>
      </c>
      <c r="AQ43" s="2">
        <v>43586</v>
      </c>
      <c r="AR43" s="3" t="str">
        <f t="shared" si="0"/>
        <v>May-2019</v>
      </c>
      <c r="AS43" s="7">
        <v>12</v>
      </c>
      <c r="AT43" s="7">
        <f t="shared" si="30"/>
        <v>8</v>
      </c>
      <c r="AV43" s="8">
        <f t="shared" si="6"/>
        <v>0.1</v>
      </c>
      <c r="AY43" s="7">
        <f t="shared" si="1"/>
        <v>0</v>
      </c>
      <c r="AZ43" s="7">
        <f t="shared" si="2"/>
        <v>0</v>
      </c>
      <c r="BA43" s="7">
        <f t="shared" si="7"/>
        <v>0</v>
      </c>
      <c r="BD43" t="str">
        <f t="shared" si="8"/>
        <v/>
      </c>
      <c r="BH43" s="16">
        <v>31</v>
      </c>
    </row>
    <row r="44" spans="2:60" ht="25.5" customHeight="1" x14ac:dyDescent="0.25">
      <c r="B44" s="34" t="str">
        <f t="shared" si="28"/>
        <v/>
      </c>
      <c r="C44" s="28" t="str">
        <f t="shared" si="24"/>
        <v/>
      </c>
      <c r="D44" s="34" t="str">
        <f t="shared" si="25"/>
        <v/>
      </c>
      <c r="E44" s="34" t="str">
        <f t="shared" si="9"/>
        <v/>
      </c>
      <c r="F44" s="34" t="str">
        <f t="shared" si="26"/>
        <v/>
      </c>
      <c r="G44" s="34" t="str">
        <f>IF(D44="","",IF(D44=$O$10,$P$7,IF(F44="YES",MROUND(ROUND(1.03*G43,0),100),IF(D44="TOTAL",SUM($G$17:G43),G43))))</f>
        <v/>
      </c>
      <c r="H44" s="34" t="str">
        <f>IF(D44="","",IF(D44="TOTAL",SUM($H$17:H43),(ROUND(G44*AK44/100,0))))</f>
        <v/>
      </c>
      <c r="I44" s="34" t="str">
        <f>IF(D44="","",IF(D44="TOTAL",SUM($I$17:I43),(ROUND(G44*AL44/100,0))))</f>
        <v/>
      </c>
      <c r="J44" s="75">
        <f t="shared" si="10"/>
        <v>0</v>
      </c>
      <c r="K44" s="75"/>
      <c r="L44" s="34" t="str">
        <f>IF(D44="","",IF(D44=$P$10,$P$8,IF(F44="YES",MROUND(ROUND(1.03*L43,0),100),IF(D44="TOTAL",SUM($L$17:L43),L43))))</f>
        <v/>
      </c>
      <c r="M44" s="34" t="str">
        <f>IF(D44="","",IF(D44="TOTAL",SUM($M$17:M43),(ROUND(L44*AK44/100,0))))</f>
        <v/>
      </c>
      <c r="N44" s="34" t="str">
        <f>IF(D44="","",IF(D44="TOTAL",SUM($N$17:N43),(ROUND(L44*AL44/100,0))))</f>
        <v/>
      </c>
      <c r="O44" s="33">
        <f t="shared" si="11"/>
        <v>0</v>
      </c>
      <c r="P44" s="34" t="str">
        <f t="shared" si="3"/>
        <v/>
      </c>
      <c r="Q44" s="34" t="str">
        <f t="shared" si="3"/>
        <v/>
      </c>
      <c r="R44" s="34" t="str">
        <f t="shared" si="3"/>
        <v/>
      </c>
      <c r="S44" s="26"/>
      <c r="T44" s="33">
        <f t="shared" si="12"/>
        <v>0</v>
      </c>
      <c r="U44" s="27" t="str">
        <f>IF(D44="","",IF(D44="TOTAL",SUM($U$17:U43),IF($Z$8="YES",BA44,BD44)))</f>
        <v/>
      </c>
      <c r="V44" s="34" t="str">
        <f>IF(D44="","",IF(D44="TOTAL",SUM($V$17:V43),(ROUND(T44*AN44,0))))</f>
        <v/>
      </c>
      <c r="W44" s="26" t="str">
        <f>IF(D44="","",IF(D44=$Y$10,$V$8,IF(D44="TOTAL",SUM($W$17:W43),W43)))</f>
        <v/>
      </c>
      <c r="X44" s="33" t="str">
        <f>IF(D44="","",IF(D44="TOTAL",SUM($X$17:X43),(SUM(AH45:AI45))))</f>
        <v/>
      </c>
      <c r="Y44" s="33">
        <f t="shared" si="13"/>
        <v>0</v>
      </c>
      <c r="Z44" s="33">
        <f t="shared" si="14"/>
        <v>0</v>
      </c>
      <c r="AA44" s="31"/>
      <c r="AB44" s="31"/>
      <c r="AC44" s="35" t="str">
        <f t="shared" si="29"/>
        <v/>
      </c>
      <c r="AD44" s="35" t="str">
        <f t="shared" si="27"/>
        <v/>
      </c>
      <c r="AE44" s="7" t="str">
        <f t="shared" si="15"/>
        <v/>
      </c>
      <c r="AF44" s="7" t="str">
        <f t="shared" si="16"/>
        <v/>
      </c>
      <c r="AG44" s="7" t="str">
        <f t="shared" si="17"/>
        <v/>
      </c>
      <c r="AH44" s="7" t="str">
        <f t="shared" si="4"/>
        <v/>
      </c>
      <c r="AI44" s="7" t="str">
        <f t="shared" si="5"/>
        <v/>
      </c>
      <c r="AK44" s="7" t="str">
        <f t="shared" si="18"/>
        <v/>
      </c>
      <c r="AL44" s="7" t="str">
        <f t="shared" si="19"/>
        <v/>
      </c>
      <c r="AM44" s="7" t="str">
        <f t="shared" si="20"/>
        <v/>
      </c>
      <c r="AN44" s="7" t="str">
        <f t="shared" si="21"/>
        <v/>
      </c>
      <c r="AO44" s="7" t="str">
        <f t="shared" si="22"/>
        <v/>
      </c>
      <c r="AP44" s="7" t="str">
        <f t="shared" si="23"/>
        <v/>
      </c>
      <c r="AQ44" s="2">
        <v>43617</v>
      </c>
      <c r="AR44" s="3" t="str">
        <f t="shared" si="0"/>
        <v>Jun-2019</v>
      </c>
      <c r="AS44" s="7">
        <v>12</v>
      </c>
      <c r="AT44" s="7">
        <f t="shared" si="30"/>
        <v>8</v>
      </c>
      <c r="AV44" s="8">
        <f t="shared" si="6"/>
        <v>0.1</v>
      </c>
      <c r="AY44" s="7">
        <f t="shared" si="1"/>
        <v>0</v>
      </c>
      <c r="AZ44" s="7">
        <f t="shared" si="2"/>
        <v>0</v>
      </c>
      <c r="BA44" s="7">
        <f t="shared" si="7"/>
        <v>0</v>
      </c>
      <c r="BD44" t="str">
        <f t="shared" si="8"/>
        <v/>
      </c>
    </row>
    <row r="45" spans="2:60" ht="25.5" customHeight="1" x14ac:dyDescent="0.25">
      <c r="B45" s="34" t="str">
        <f t="shared" si="28"/>
        <v/>
      </c>
      <c r="C45" s="28" t="str">
        <f t="shared" si="24"/>
        <v/>
      </c>
      <c r="D45" s="34" t="str">
        <f t="shared" si="25"/>
        <v/>
      </c>
      <c r="E45" s="34" t="str">
        <f t="shared" si="9"/>
        <v/>
      </c>
      <c r="F45" s="34" t="str">
        <f t="shared" si="26"/>
        <v/>
      </c>
      <c r="G45" s="34" t="str">
        <f>IF(D45="","",IF(D45=$O$10,$P$7,IF(F45="YES",MROUND(ROUND(1.03*G44,0),100),IF(D45="TOTAL",SUM($G$17:G44),G44))))</f>
        <v/>
      </c>
      <c r="H45" s="34" t="str">
        <f>IF(D45="","",IF(D45="TOTAL",SUM($H$17:H44),(ROUND(G45*AK45/100,0))))</f>
        <v/>
      </c>
      <c r="I45" s="34" t="str">
        <f>IF(D45="","",IF(D45="TOTAL",SUM($I$17:I44),(ROUND(G45*AL45/100,0))))</f>
        <v/>
      </c>
      <c r="J45" s="75">
        <f t="shared" si="10"/>
        <v>0</v>
      </c>
      <c r="K45" s="75"/>
      <c r="L45" s="34" t="str">
        <f>IF(D45="","",IF(D45=$P$10,$P$8,IF(F45="YES",MROUND(ROUND(1.03*L44,0),100),IF(D45="TOTAL",SUM($L$17:L44),L44))))</f>
        <v/>
      </c>
      <c r="M45" s="34" t="str">
        <f>IF(D45="","",IF(D45="TOTAL",SUM($M$17:M44),(ROUND(L45*AK45/100,0))))</f>
        <v/>
      </c>
      <c r="N45" s="34" t="str">
        <f>IF(D45="","",IF(D45="TOTAL",SUM($N$17:N44),(ROUND(L45*AL45/100,0))))</f>
        <v/>
      </c>
      <c r="O45" s="33">
        <f t="shared" si="11"/>
        <v>0</v>
      </c>
      <c r="P45" s="34" t="str">
        <f t="shared" si="3"/>
        <v/>
      </c>
      <c r="Q45" s="34" t="str">
        <f t="shared" si="3"/>
        <v/>
      </c>
      <c r="R45" s="34" t="str">
        <f t="shared" si="3"/>
        <v/>
      </c>
      <c r="S45" s="26"/>
      <c r="T45" s="33">
        <f t="shared" si="12"/>
        <v>0</v>
      </c>
      <c r="U45" s="27" t="str">
        <f>IF(D45="","",IF(D45="TOTAL",SUM($U$17:U44),IF($Z$8="YES",BA45,BD45)))</f>
        <v/>
      </c>
      <c r="V45" s="34" t="str">
        <f>IF(D45="","",IF(D45="TOTAL",SUM($V$17:V44),(ROUND(T45*AN45,0))))</f>
        <v/>
      </c>
      <c r="W45" s="26" t="str">
        <f>IF(D45="","",IF(D45=$Y$10,$V$8,IF(D45="TOTAL",SUM($W$17:W44),W44)))</f>
        <v/>
      </c>
      <c r="X45" s="33" t="str">
        <f>IF(D45="","",IF(D45="TOTAL",SUM($X$17:X44),(SUM(AH46:AI46))))</f>
        <v/>
      </c>
      <c r="Y45" s="33">
        <f t="shared" si="13"/>
        <v>0</v>
      </c>
      <c r="Z45" s="33">
        <f t="shared" si="14"/>
        <v>0</v>
      </c>
      <c r="AA45" s="31"/>
      <c r="AB45" s="31"/>
      <c r="AC45" s="35" t="str">
        <f t="shared" si="29"/>
        <v/>
      </c>
      <c r="AD45" s="35" t="str">
        <f t="shared" si="27"/>
        <v/>
      </c>
      <c r="AE45" s="7" t="str">
        <f t="shared" si="15"/>
        <v/>
      </c>
      <c r="AF45" s="7" t="str">
        <f t="shared" si="16"/>
        <v/>
      </c>
      <c r="AG45" s="7" t="str">
        <f t="shared" si="17"/>
        <v/>
      </c>
      <c r="AH45" s="7" t="str">
        <f t="shared" si="4"/>
        <v/>
      </c>
      <c r="AI45" s="7" t="str">
        <f t="shared" si="5"/>
        <v/>
      </c>
      <c r="AK45" s="7" t="str">
        <f t="shared" si="18"/>
        <v/>
      </c>
      <c r="AL45" s="7" t="str">
        <f t="shared" si="19"/>
        <v/>
      </c>
      <c r="AM45" s="7" t="str">
        <f t="shared" si="20"/>
        <v/>
      </c>
      <c r="AN45" s="7" t="str">
        <f t="shared" si="21"/>
        <v/>
      </c>
      <c r="AO45" s="7" t="str">
        <f t="shared" si="22"/>
        <v/>
      </c>
      <c r="AP45" s="7" t="str">
        <f t="shared" si="23"/>
        <v/>
      </c>
      <c r="AQ45" s="2">
        <v>43647</v>
      </c>
      <c r="AR45" s="3" t="str">
        <f t="shared" si="0"/>
        <v>Jul-2019</v>
      </c>
      <c r="AS45" s="7">
        <v>17</v>
      </c>
      <c r="AT45" s="7">
        <f t="shared" si="30"/>
        <v>8</v>
      </c>
      <c r="AU45" s="7">
        <v>5</v>
      </c>
      <c r="AV45" s="8">
        <f t="shared" si="6"/>
        <v>0.1</v>
      </c>
      <c r="AY45" s="7">
        <f t="shared" si="1"/>
        <v>0</v>
      </c>
      <c r="AZ45" s="7">
        <f t="shared" si="2"/>
        <v>0</v>
      </c>
      <c r="BA45" s="7">
        <f t="shared" si="7"/>
        <v>0</v>
      </c>
      <c r="BD45" t="str">
        <f t="shared" si="8"/>
        <v/>
      </c>
    </row>
    <row r="46" spans="2:60" ht="25.5" customHeight="1" x14ac:dyDescent="0.25">
      <c r="B46" s="34" t="str">
        <f t="shared" si="28"/>
        <v/>
      </c>
      <c r="C46" s="28" t="str">
        <f t="shared" si="24"/>
        <v/>
      </c>
      <c r="D46" s="34" t="str">
        <f t="shared" si="25"/>
        <v/>
      </c>
      <c r="E46" s="34" t="str">
        <f t="shared" si="9"/>
        <v/>
      </c>
      <c r="F46" s="34" t="str">
        <f t="shared" si="26"/>
        <v/>
      </c>
      <c r="G46" s="34" t="str">
        <f>IF(D46="","",IF(D46=$O$10,$P$7,IF(F46="YES",MROUND(ROUND(1.03*G45,0),100),IF(D46="TOTAL",SUM($G$17:G45),G45))))</f>
        <v/>
      </c>
      <c r="H46" s="34" t="str">
        <f>IF(D46="","",IF(D46="TOTAL",SUM($H$17:H45),(ROUND(G46*AK46/100,0))))</f>
        <v/>
      </c>
      <c r="I46" s="34" t="str">
        <f>IF(D46="","",IF(D46="TOTAL",SUM($I$17:I45),(ROUND(G46*AL46/100,0))))</f>
        <v/>
      </c>
      <c r="J46" s="75">
        <f t="shared" si="10"/>
        <v>0</v>
      </c>
      <c r="K46" s="75"/>
      <c r="L46" s="34" t="str">
        <f>IF(D46="","",IF(D46=$P$10,$P$8,IF(F46="YES",MROUND(ROUND(1.03*L45,0),100),IF(D46="TOTAL",SUM($L$17:L45),L45))))</f>
        <v/>
      </c>
      <c r="M46" s="34" t="str">
        <f>IF(D46="","",IF(D46="TOTAL",SUM($M$17:M45),(ROUND(L46*AK46/100,0))))</f>
        <v/>
      </c>
      <c r="N46" s="34" t="str">
        <f>IF(D46="","",IF(D46="TOTAL",SUM($N$17:N45),(ROUND(L46*AL46/100,0))))</f>
        <v/>
      </c>
      <c r="O46" s="33">
        <f t="shared" si="11"/>
        <v>0</v>
      </c>
      <c r="P46" s="34" t="str">
        <f t="shared" si="3"/>
        <v/>
      </c>
      <c r="Q46" s="34" t="str">
        <f t="shared" si="3"/>
        <v/>
      </c>
      <c r="R46" s="34" t="str">
        <f t="shared" si="3"/>
        <v/>
      </c>
      <c r="S46" s="26"/>
      <c r="T46" s="33">
        <f t="shared" si="12"/>
        <v>0</v>
      </c>
      <c r="U46" s="27" t="str">
        <f>IF(D46="","",IF(D46="TOTAL",SUM($U$17:U45),IF($Z$8="YES",BA46,BD46)))</f>
        <v/>
      </c>
      <c r="V46" s="34" t="str">
        <f>IF(D46="","",IF(D46="TOTAL",SUM($V$17:V45),(ROUND(T46*AN46,0))))</f>
        <v/>
      </c>
      <c r="W46" s="26" t="str">
        <f>IF(D46="","",IF(D46=$Y$10,$V$8,IF(D46="TOTAL",SUM($W$17:W45),W45)))</f>
        <v/>
      </c>
      <c r="X46" s="33" t="str">
        <f>IF(D46="","",IF(D46="TOTAL",SUM($X$17:X45),(SUM(AH47:AI47))))</f>
        <v/>
      </c>
      <c r="Y46" s="33">
        <f t="shared" si="13"/>
        <v>0</v>
      </c>
      <c r="Z46" s="33">
        <f t="shared" si="14"/>
        <v>0</v>
      </c>
      <c r="AA46" s="31"/>
      <c r="AB46" s="31"/>
      <c r="AC46" s="35" t="str">
        <f t="shared" si="29"/>
        <v/>
      </c>
      <c r="AD46" s="35" t="str">
        <f t="shared" si="27"/>
        <v/>
      </c>
      <c r="AE46" s="7" t="str">
        <f t="shared" si="15"/>
        <v/>
      </c>
      <c r="AF46" s="7" t="str">
        <f t="shared" si="16"/>
        <v/>
      </c>
      <c r="AG46" s="7" t="str">
        <f t="shared" si="17"/>
        <v/>
      </c>
      <c r="AH46" s="7" t="str">
        <f t="shared" si="4"/>
        <v/>
      </c>
      <c r="AI46" s="7" t="str">
        <f t="shared" si="5"/>
        <v/>
      </c>
      <c r="AK46" s="7" t="str">
        <f t="shared" si="18"/>
        <v/>
      </c>
      <c r="AL46" s="7" t="str">
        <f t="shared" si="19"/>
        <v/>
      </c>
      <c r="AM46" s="7" t="str">
        <f t="shared" si="20"/>
        <v/>
      </c>
      <c r="AN46" s="7" t="str">
        <f t="shared" si="21"/>
        <v/>
      </c>
      <c r="AO46" s="7" t="str">
        <f t="shared" si="22"/>
        <v/>
      </c>
      <c r="AP46" s="7" t="str">
        <f t="shared" si="23"/>
        <v/>
      </c>
      <c r="AQ46" s="2">
        <v>43678</v>
      </c>
      <c r="AR46" s="3" t="str">
        <f t="shared" si="0"/>
        <v>Aug-2019</v>
      </c>
      <c r="AS46" s="7">
        <v>17</v>
      </c>
      <c r="AT46" s="7">
        <f t="shared" si="30"/>
        <v>8</v>
      </c>
      <c r="AU46" s="7">
        <v>5</v>
      </c>
      <c r="AV46" s="8">
        <f t="shared" si="6"/>
        <v>0.1</v>
      </c>
      <c r="AY46" s="7">
        <f t="shared" si="1"/>
        <v>0</v>
      </c>
      <c r="AZ46" s="7">
        <f t="shared" si="2"/>
        <v>0</v>
      </c>
      <c r="BA46" s="7">
        <f t="shared" si="7"/>
        <v>0</v>
      </c>
      <c r="BD46" t="str">
        <f t="shared" si="8"/>
        <v/>
      </c>
    </row>
    <row r="47" spans="2:60" ht="25.5" customHeight="1" x14ac:dyDescent="0.25">
      <c r="B47" s="34" t="str">
        <f t="shared" si="28"/>
        <v/>
      </c>
      <c r="C47" s="28" t="str">
        <f t="shared" si="24"/>
        <v/>
      </c>
      <c r="D47" s="34" t="str">
        <f t="shared" si="25"/>
        <v/>
      </c>
      <c r="E47" s="34" t="str">
        <f t="shared" si="9"/>
        <v/>
      </c>
      <c r="F47" s="34" t="str">
        <f t="shared" si="26"/>
        <v/>
      </c>
      <c r="G47" s="34" t="str">
        <f>IF(D47="","",IF(D47=$O$10,$P$7,IF(F47="YES",MROUND(ROUND(1.03*G46,0),100),IF(D47="TOTAL",SUM($G$17:G46),G46))))</f>
        <v/>
      </c>
      <c r="H47" s="34" t="str">
        <f>IF(D47="","",IF(D47="TOTAL",SUM($H$17:H46),(ROUND(G47*AK47/100,0))))</f>
        <v/>
      </c>
      <c r="I47" s="34" t="str">
        <f>IF(D47="","",IF(D47="TOTAL",SUM($I$17:I46),(ROUND(G47*AL47/100,0))))</f>
        <v/>
      </c>
      <c r="J47" s="75">
        <f t="shared" si="10"/>
        <v>0</v>
      </c>
      <c r="K47" s="75"/>
      <c r="L47" s="34" t="str">
        <f>IF(D47="","",IF(D47=$P$10,$P$8,IF(F47="YES",MROUND(ROUND(1.03*L46,0),100),IF(D47="TOTAL",SUM($L$17:L46),L46))))</f>
        <v/>
      </c>
      <c r="M47" s="34" t="str">
        <f>IF(D47="","",IF(D47="TOTAL",SUM($M$17:M46),(ROUND(L47*AK47/100,0))))</f>
        <v/>
      </c>
      <c r="N47" s="34" t="str">
        <f>IF(D47="","",IF(D47="TOTAL",SUM($N$17:N46),(ROUND(L47*AL47/100,0))))</f>
        <v/>
      </c>
      <c r="O47" s="33">
        <f t="shared" si="11"/>
        <v>0</v>
      </c>
      <c r="P47" s="34" t="str">
        <f t="shared" si="3"/>
        <v/>
      </c>
      <c r="Q47" s="34" t="str">
        <f t="shared" si="3"/>
        <v/>
      </c>
      <c r="R47" s="34" t="str">
        <f t="shared" si="3"/>
        <v/>
      </c>
      <c r="S47" s="26"/>
      <c r="T47" s="33">
        <f t="shared" si="12"/>
        <v>0</v>
      </c>
      <c r="U47" s="27" t="str">
        <f>IF(D47="","",IF(D47="TOTAL",SUM($U$17:U46),IF($Z$8="YES",BA47,BD47)))</f>
        <v/>
      </c>
      <c r="V47" s="34" t="str">
        <f>IF(D47="","",IF(D47="TOTAL",SUM($V$17:V46),(ROUND(T47*AN47,0))))</f>
        <v/>
      </c>
      <c r="W47" s="26" t="str">
        <f>IF(D47="","",IF(D47=$Y$10,$V$8,IF(D47="TOTAL",SUM($W$17:W46),W46)))</f>
        <v/>
      </c>
      <c r="X47" s="33" t="str">
        <f>IF(D47="","",IF(D47="TOTAL",SUM($X$17:X46),(SUM(AH48:AI48))))</f>
        <v/>
      </c>
      <c r="Y47" s="33">
        <f t="shared" si="13"/>
        <v>0</v>
      </c>
      <c r="Z47" s="33">
        <f t="shared" si="14"/>
        <v>0</v>
      </c>
      <c r="AA47" s="31"/>
      <c r="AB47" s="31"/>
      <c r="AC47" s="35" t="str">
        <f t="shared" si="29"/>
        <v/>
      </c>
      <c r="AD47" s="35" t="str">
        <f t="shared" si="27"/>
        <v/>
      </c>
      <c r="AE47" s="7" t="str">
        <f t="shared" si="15"/>
        <v/>
      </c>
      <c r="AF47" s="7" t="str">
        <f t="shared" si="16"/>
        <v/>
      </c>
      <c r="AG47" s="7" t="str">
        <f t="shared" si="17"/>
        <v/>
      </c>
      <c r="AH47" s="7" t="str">
        <f t="shared" si="4"/>
        <v/>
      </c>
      <c r="AI47" s="7" t="str">
        <f t="shared" si="5"/>
        <v/>
      </c>
      <c r="AK47" s="7" t="str">
        <f t="shared" si="18"/>
        <v/>
      </c>
      <c r="AL47" s="7" t="str">
        <f t="shared" si="19"/>
        <v/>
      </c>
      <c r="AM47" s="7" t="str">
        <f t="shared" si="20"/>
        <v/>
      </c>
      <c r="AN47" s="7" t="str">
        <f t="shared" si="21"/>
        <v/>
      </c>
      <c r="AO47" s="7" t="str">
        <f t="shared" si="22"/>
        <v/>
      </c>
      <c r="AP47" s="7" t="str">
        <f t="shared" si="23"/>
        <v/>
      </c>
      <c r="AQ47" s="2">
        <v>43709</v>
      </c>
      <c r="AR47" s="3" t="str">
        <f t="shared" si="0"/>
        <v>Sep-2019</v>
      </c>
      <c r="AS47" s="7">
        <v>17</v>
      </c>
      <c r="AT47" s="7">
        <f t="shared" si="30"/>
        <v>8</v>
      </c>
      <c r="AU47" s="7">
        <v>5</v>
      </c>
      <c r="AV47" s="8">
        <f t="shared" si="6"/>
        <v>0.1</v>
      </c>
      <c r="AY47" s="7">
        <f t="shared" si="1"/>
        <v>0</v>
      </c>
      <c r="AZ47" s="7">
        <f t="shared" si="2"/>
        <v>0</v>
      </c>
      <c r="BA47" s="7">
        <f t="shared" si="7"/>
        <v>0</v>
      </c>
      <c r="BD47" t="str">
        <f t="shared" si="8"/>
        <v/>
      </c>
    </row>
    <row r="48" spans="2:60" ht="25.5" customHeight="1" x14ac:dyDescent="0.25">
      <c r="B48" s="34" t="str">
        <f t="shared" si="28"/>
        <v/>
      </c>
      <c r="C48" s="28" t="str">
        <f t="shared" si="24"/>
        <v/>
      </c>
      <c r="D48" s="34" t="str">
        <f t="shared" si="25"/>
        <v/>
      </c>
      <c r="E48" s="34" t="str">
        <f t="shared" si="9"/>
        <v/>
      </c>
      <c r="F48" s="34" t="str">
        <f t="shared" si="26"/>
        <v/>
      </c>
      <c r="G48" s="34" t="str">
        <f>IF(D48="","",IF(D48=$O$10,$P$7,IF(F48="YES",MROUND(ROUND(1.03*G47,0),100),IF(D48="TOTAL",SUM($G$17:G47),G47))))</f>
        <v/>
      </c>
      <c r="H48" s="34" t="str">
        <f>IF(D48="","",IF(D48="TOTAL",SUM($H$17:H47),(ROUND(G48*AK48/100,0))))</f>
        <v/>
      </c>
      <c r="I48" s="34" t="str">
        <f>IF(D48="","",IF(D48="TOTAL",SUM($I$17:I47),(ROUND(G48*AL48/100,0))))</f>
        <v/>
      </c>
      <c r="J48" s="75">
        <f t="shared" si="10"/>
        <v>0</v>
      </c>
      <c r="K48" s="75"/>
      <c r="L48" s="34" t="str">
        <f>IF(D48="","",IF(D48=$P$10,$P$8,IF(F48="YES",MROUND(ROUND(1.03*L47,0),100),IF(D48="TOTAL",SUM($L$17:L47),L47))))</f>
        <v/>
      </c>
      <c r="M48" s="34" t="str">
        <f>IF(D48="","",IF(D48="TOTAL",SUM($M$17:M47),(ROUND(L48*AK48/100,0))))</f>
        <v/>
      </c>
      <c r="N48" s="34" t="str">
        <f>IF(D48="","",IF(D48="TOTAL",SUM($N$17:N47),(ROUND(L48*AL48/100,0))))</f>
        <v/>
      </c>
      <c r="O48" s="33">
        <f t="shared" si="11"/>
        <v>0</v>
      </c>
      <c r="P48" s="34" t="str">
        <f t="shared" si="3"/>
        <v/>
      </c>
      <c r="Q48" s="34" t="str">
        <f t="shared" si="3"/>
        <v/>
      </c>
      <c r="R48" s="34" t="str">
        <f t="shared" si="3"/>
        <v/>
      </c>
      <c r="S48" s="26"/>
      <c r="T48" s="33">
        <f t="shared" si="12"/>
        <v>0</v>
      </c>
      <c r="U48" s="27" t="str">
        <f>IF(D48="","",IF(D48="TOTAL",SUM($U$17:U47),IF($Z$8="YES",BA48,BD48)))</f>
        <v/>
      </c>
      <c r="V48" s="34" t="str">
        <f>IF(D48="","",IF(D48="TOTAL",SUM($V$17:V47),(ROUND(T48*AN48,0))))</f>
        <v/>
      </c>
      <c r="W48" s="26" t="str">
        <f>IF(D48="","",IF(D48=$Y$10,$V$8,IF(D48="TOTAL",SUM($W$17:W47),W47)))</f>
        <v/>
      </c>
      <c r="X48" s="33" t="str">
        <f>IF(D48="","",IF(D48="TOTAL",SUM($X$17:X47),(SUM(AH49:AI49))))</f>
        <v/>
      </c>
      <c r="Y48" s="33">
        <f t="shared" si="13"/>
        <v>0</v>
      </c>
      <c r="Z48" s="33">
        <f t="shared" si="14"/>
        <v>0</v>
      </c>
      <c r="AA48" s="31"/>
      <c r="AB48" s="31"/>
      <c r="AC48" s="35" t="str">
        <f t="shared" si="29"/>
        <v/>
      </c>
      <c r="AD48" s="35" t="str">
        <f t="shared" si="27"/>
        <v/>
      </c>
      <c r="AE48" s="7" t="str">
        <f t="shared" si="15"/>
        <v/>
      </c>
      <c r="AF48" s="7" t="str">
        <f t="shared" si="16"/>
        <v/>
      </c>
      <c r="AG48" s="7" t="str">
        <f t="shared" si="17"/>
        <v/>
      </c>
      <c r="AH48" s="7" t="str">
        <f t="shared" si="4"/>
        <v/>
      </c>
      <c r="AI48" s="7" t="str">
        <f t="shared" si="5"/>
        <v/>
      </c>
      <c r="AK48" s="7" t="str">
        <f t="shared" si="18"/>
        <v/>
      </c>
      <c r="AL48" s="7" t="str">
        <f t="shared" si="19"/>
        <v/>
      </c>
      <c r="AM48" s="7" t="str">
        <f t="shared" si="20"/>
        <v/>
      </c>
      <c r="AN48" s="7" t="str">
        <f t="shared" si="21"/>
        <v/>
      </c>
      <c r="AO48" s="7" t="str">
        <f t="shared" si="22"/>
        <v/>
      </c>
      <c r="AP48" s="7" t="str">
        <f t="shared" si="23"/>
        <v/>
      </c>
      <c r="AQ48" s="2">
        <v>43739</v>
      </c>
      <c r="AR48" s="3" t="str">
        <f t="shared" si="0"/>
        <v>Oct-2019</v>
      </c>
      <c r="AS48" s="7">
        <v>17</v>
      </c>
      <c r="AT48" s="7">
        <f t="shared" si="30"/>
        <v>8</v>
      </c>
      <c r="AU48" s="7">
        <v>5</v>
      </c>
      <c r="AV48" s="8">
        <f t="shared" si="6"/>
        <v>0.1</v>
      </c>
      <c r="AY48" s="7">
        <f t="shared" si="1"/>
        <v>0</v>
      </c>
      <c r="AZ48" s="7">
        <f t="shared" si="2"/>
        <v>0</v>
      </c>
      <c r="BA48" s="7">
        <f t="shared" si="7"/>
        <v>0</v>
      </c>
      <c r="BD48" t="str">
        <f t="shared" si="8"/>
        <v/>
      </c>
    </row>
    <row r="49" spans="2:56" ht="25.5" customHeight="1" x14ac:dyDescent="0.25">
      <c r="B49" s="34" t="str">
        <f t="shared" si="28"/>
        <v/>
      </c>
      <c r="C49" s="28" t="str">
        <f t="shared" si="24"/>
        <v/>
      </c>
      <c r="D49" s="34" t="str">
        <f t="shared" si="25"/>
        <v/>
      </c>
      <c r="E49" s="34" t="str">
        <f t="shared" si="9"/>
        <v/>
      </c>
      <c r="F49" s="34" t="str">
        <f t="shared" si="26"/>
        <v/>
      </c>
      <c r="G49" s="34" t="str">
        <f>IF(D49="","",IF(D49=$O$10,$P$7,IF(F49="YES",MROUND(ROUND(1.03*G48,0),100),IF(D49="TOTAL",SUM($G$17:G48),G48))))</f>
        <v/>
      </c>
      <c r="H49" s="34" t="str">
        <f>IF(D49="","",IF(D49="TOTAL",SUM($H$17:H48),(ROUND(G49*AK49/100,0))))</f>
        <v/>
      </c>
      <c r="I49" s="34" t="str">
        <f>IF(D49="","",IF(D49="TOTAL",SUM($I$17:I48),(ROUND(G49*AL49/100,0))))</f>
        <v/>
      </c>
      <c r="J49" s="75">
        <f t="shared" si="10"/>
        <v>0</v>
      </c>
      <c r="K49" s="75"/>
      <c r="L49" s="34" t="str">
        <f>IF(D49="","",IF(D49=$P$10,$P$8,IF(F49="YES",MROUND(ROUND(1.03*L48,0),100),IF(D49="TOTAL",SUM($L$17:L48),L48))))</f>
        <v/>
      </c>
      <c r="M49" s="34" t="str">
        <f>IF(D49="","",IF(D49="TOTAL",SUM($M$17:M48),(ROUND(L49*AK49/100,0))))</f>
        <v/>
      </c>
      <c r="N49" s="34" t="str">
        <f>IF(D49="","",IF(D49="TOTAL",SUM($N$17:N48),(ROUND(L49*AL49/100,0))))</f>
        <v/>
      </c>
      <c r="O49" s="33">
        <f t="shared" si="11"/>
        <v>0</v>
      </c>
      <c r="P49" s="34" t="str">
        <f t="shared" ref="P49:R80" si="31">IFERROR(MIN(G49-L49),"")</f>
        <v/>
      </c>
      <c r="Q49" s="34" t="str">
        <f t="shared" si="31"/>
        <v/>
      </c>
      <c r="R49" s="34" t="str">
        <f t="shared" si="31"/>
        <v/>
      </c>
      <c r="S49" s="26"/>
      <c r="T49" s="33">
        <f t="shared" si="12"/>
        <v>0</v>
      </c>
      <c r="U49" s="27" t="str">
        <f>IF(D49="","",IF(D49="TOTAL",SUM($U$17:U48),IF($Z$8="YES",BA49,BD49)))</f>
        <v/>
      </c>
      <c r="V49" s="34" t="str">
        <f>IF(D49="","",IF(D49="TOTAL",SUM($V$17:V48),(ROUND(T49*AN49,0))))</f>
        <v/>
      </c>
      <c r="W49" s="26" t="str">
        <f>IF(D49="","",IF(D49=$Y$10,$V$8,IF(D49="TOTAL",SUM($W$17:W48),W48)))</f>
        <v/>
      </c>
      <c r="X49" s="33" t="str">
        <f>IF(D49="","",IF(D49="TOTAL",SUM($X$17:X48),(SUM(AH50:AI50))))</f>
        <v/>
      </c>
      <c r="Y49" s="33">
        <f t="shared" si="13"/>
        <v>0</v>
      </c>
      <c r="Z49" s="33">
        <f t="shared" si="14"/>
        <v>0</v>
      </c>
      <c r="AA49" s="31"/>
      <c r="AB49" s="31"/>
      <c r="AC49" s="35" t="str">
        <f t="shared" si="29"/>
        <v/>
      </c>
      <c r="AD49" s="35" t="str">
        <f t="shared" si="27"/>
        <v/>
      </c>
      <c r="AE49" s="7" t="str">
        <f t="shared" si="15"/>
        <v/>
      </c>
      <c r="AF49" s="7" t="str">
        <f t="shared" si="16"/>
        <v/>
      </c>
      <c r="AG49" s="7" t="str">
        <f t="shared" si="17"/>
        <v/>
      </c>
      <c r="AH49" s="7" t="str">
        <f t="shared" si="4"/>
        <v/>
      </c>
      <c r="AI49" s="7" t="str">
        <f t="shared" si="5"/>
        <v/>
      </c>
      <c r="AK49" s="7" t="str">
        <f t="shared" si="18"/>
        <v/>
      </c>
      <c r="AL49" s="7" t="str">
        <f t="shared" si="19"/>
        <v/>
      </c>
      <c r="AM49" s="7" t="str">
        <f t="shared" si="20"/>
        <v/>
      </c>
      <c r="AN49" s="7" t="str">
        <f t="shared" si="21"/>
        <v/>
      </c>
      <c r="AO49" s="7" t="str">
        <f t="shared" si="22"/>
        <v/>
      </c>
      <c r="AP49" s="7" t="str">
        <f t="shared" si="23"/>
        <v/>
      </c>
      <c r="AQ49" s="2">
        <v>43770</v>
      </c>
      <c r="AR49" s="3" t="str">
        <f t="shared" si="0"/>
        <v>Nov-2019</v>
      </c>
      <c r="AS49" s="7">
        <v>17</v>
      </c>
      <c r="AT49" s="7">
        <f t="shared" si="30"/>
        <v>8</v>
      </c>
      <c r="AU49" s="7">
        <v>5</v>
      </c>
      <c r="AV49" s="8">
        <f t="shared" si="6"/>
        <v>0.1</v>
      </c>
      <c r="AY49" s="7">
        <f t="shared" si="1"/>
        <v>0</v>
      </c>
      <c r="AZ49" s="7">
        <f t="shared" si="2"/>
        <v>0</v>
      </c>
      <c r="BA49" s="7">
        <f t="shared" si="7"/>
        <v>0</v>
      </c>
      <c r="BD49" t="str">
        <f t="shared" ref="BD49:BD80" si="32">IFERROR(VLOOKUP($AE$3,$BB$14:$BC$38,2,0),"")</f>
        <v/>
      </c>
    </row>
    <row r="50" spans="2:56" ht="25.5" customHeight="1" x14ac:dyDescent="0.25">
      <c r="B50" s="34" t="str">
        <f t="shared" si="28"/>
        <v/>
      </c>
      <c r="C50" s="28" t="str">
        <f t="shared" si="24"/>
        <v/>
      </c>
      <c r="D50" s="34" t="str">
        <f t="shared" si="25"/>
        <v/>
      </c>
      <c r="E50" s="34" t="str">
        <f t="shared" si="9"/>
        <v/>
      </c>
      <c r="F50" s="34" t="str">
        <f t="shared" si="26"/>
        <v/>
      </c>
      <c r="G50" s="34" t="str">
        <f>IF(D50="","",IF(D50=$O$10,$P$7,IF(F50="YES",MROUND(ROUND(1.03*G49,0),100),IF(D50="TOTAL",SUM($G$17:G49),G49))))</f>
        <v/>
      </c>
      <c r="H50" s="34" t="str">
        <f>IF(D50="","",IF(D50="TOTAL",SUM($H$17:H49),(ROUND(G50*AK50/100,0))))</f>
        <v/>
      </c>
      <c r="I50" s="34" t="str">
        <f>IF(D50="","",IF(D50="TOTAL",SUM($I$17:I49),(ROUND(G50*AL50/100,0))))</f>
        <v/>
      </c>
      <c r="J50" s="75">
        <f t="shared" si="10"/>
        <v>0</v>
      </c>
      <c r="K50" s="75"/>
      <c r="L50" s="34" t="str">
        <f>IF(D50="","",IF(D50=$P$10,$P$8,IF(F50="YES",MROUND(ROUND(1.03*L49,0),100),IF(D50="TOTAL",SUM($L$17:L49),L49))))</f>
        <v/>
      </c>
      <c r="M50" s="34" t="str">
        <f>IF(D50="","",IF(D50="TOTAL",SUM($M$17:M49),(ROUND(L50*AK50/100,0))))</f>
        <v/>
      </c>
      <c r="N50" s="34" t="str">
        <f>IF(D50="","",IF(D50="TOTAL",SUM($N$17:N49),(ROUND(L50*AL50/100,0))))</f>
        <v/>
      </c>
      <c r="O50" s="33">
        <f t="shared" si="11"/>
        <v>0</v>
      </c>
      <c r="P50" s="34" t="str">
        <f t="shared" si="31"/>
        <v/>
      </c>
      <c r="Q50" s="34" t="str">
        <f t="shared" si="31"/>
        <v/>
      </c>
      <c r="R50" s="34" t="str">
        <f t="shared" si="31"/>
        <v/>
      </c>
      <c r="S50" s="26"/>
      <c r="T50" s="33">
        <f t="shared" si="12"/>
        <v>0</v>
      </c>
      <c r="U50" s="27" t="str">
        <f>IF(D50="","",IF(D50="TOTAL",SUM($U$17:U49),IF($Z$8="YES",BA50,BD50)))</f>
        <v/>
      </c>
      <c r="V50" s="34" t="str">
        <f>IF(D50="","",IF(D50="TOTAL",SUM($V$17:V49),(ROUND(T50*AN50,0))))</f>
        <v/>
      </c>
      <c r="W50" s="26" t="str">
        <f>IF(D50="","",IF(D50=$Y$10,$V$8,IF(D50="TOTAL",SUM($W$17:W49),W49)))</f>
        <v/>
      </c>
      <c r="X50" s="33" t="str">
        <f>IF(D50="","",IF(D50="TOTAL",SUM($X$17:X49),(SUM(AH51:AI51))))</f>
        <v/>
      </c>
      <c r="Y50" s="33">
        <f t="shared" si="13"/>
        <v>0</v>
      </c>
      <c r="Z50" s="33">
        <f t="shared" si="14"/>
        <v>0</v>
      </c>
      <c r="AA50" s="31"/>
      <c r="AB50" s="31"/>
      <c r="AC50" s="35" t="str">
        <f t="shared" si="29"/>
        <v/>
      </c>
      <c r="AD50" s="35" t="str">
        <f t="shared" si="27"/>
        <v/>
      </c>
      <c r="AE50" s="7" t="str">
        <f t="shared" si="15"/>
        <v/>
      </c>
      <c r="AF50" s="7" t="str">
        <f t="shared" si="16"/>
        <v/>
      </c>
      <c r="AG50" s="7" t="str">
        <f t="shared" si="17"/>
        <v/>
      </c>
      <c r="AH50" s="7" t="str">
        <f t="shared" si="4"/>
        <v/>
      </c>
      <c r="AI50" s="7" t="str">
        <f t="shared" si="5"/>
        <v/>
      </c>
      <c r="AK50" s="7" t="str">
        <f t="shared" si="18"/>
        <v/>
      </c>
      <c r="AL50" s="7" t="str">
        <f t="shared" si="19"/>
        <v/>
      </c>
      <c r="AM50" s="7" t="str">
        <f t="shared" si="20"/>
        <v/>
      </c>
      <c r="AN50" s="7" t="str">
        <f t="shared" si="21"/>
        <v/>
      </c>
      <c r="AO50" s="7" t="str">
        <f t="shared" si="22"/>
        <v/>
      </c>
      <c r="AP50" s="7" t="str">
        <f t="shared" si="23"/>
        <v/>
      </c>
      <c r="AQ50" s="2">
        <v>43800</v>
      </c>
      <c r="AR50" s="3" t="str">
        <f t="shared" si="0"/>
        <v>Dec-2019</v>
      </c>
      <c r="AS50" s="7">
        <v>17</v>
      </c>
      <c r="AT50" s="7">
        <f t="shared" si="30"/>
        <v>8</v>
      </c>
      <c r="AU50" s="7">
        <v>5</v>
      </c>
      <c r="AV50" s="8">
        <f t="shared" si="6"/>
        <v>0.1</v>
      </c>
      <c r="AY50" s="7">
        <f t="shared" si="1"/>
        <v>0</v>
      </c>
      <c r="AZ50" s="7">
        <f t="shared" si="2"/>
        <v>0</v>
      </c>
      <c r="BA50" s="7">
        <f t="shared" si="7"/>
        <v>0</v>
      </c>
      <c r="BD50" t="str">
        <f t="shared" si="32"/>
        <v/>
      </c>
    </row>
    <row r="51" spans="2:56" ht="25.5" customHeight="1" x14ac:dyDescent="0.25">
      <c r="B51" s="34" t="str">
        <f t="shared" si="28"/>
        <v/>
      </c>
      <c r="C51" s="28" t="str">
        <f t="shared" si="24"/>
        <v/>
      </c>
      <c r="D51" s="34" t="str">
        <f t="shared" si="25"/>
        <v/>
      </c>
      <c r="E51" s="34" t="str">
        <f t="shared" si="9"/>
        <v/>
      </c>
      <c r="F51" s="34" t="str">
        <f t="shared" si="26"/>
        <v/>
      </c>
      <c r="G51" s="34" t="str">
        <f>IF(D51="","",IF(D51=$O$10,$P$7,IF(F51="YES",MROUND(ROUND(1.03*G50,0),100),IF(D51="TOTAL",SUM($G$17:G50),G50))))</f>
        <v/>
      </c>
      <c r="H51" s="34" t="str">
        <f>IF(D51="","",IF(D51="TOTAL",SUM($H$17:H50),(ROUND(G51*AK51/100,0))))</f>
        <v/>
      </c>
      <c r="I51" s="34" t="str">
        <f>IF(D51="","",IF(D51="TOTAL",SUM($I$17:I50),(ROUND(G51*AL51/100,0))))</f>
        <v/>
      </c>
      <c r="J51" s="75">
        <f t="shared" si="10"/>
        <v>0</v>
      </c>
      <c r="K51" s="75"/>
      <c r="L51" s="34" t="str">
        <f>IF(D51="","",IF(D51=$P$10,$P$8,IF(F51="YES",MROUND(ROUND(1.03*L50,0),100),IF(D51="TOTAL",SUM($L$17:L50),L50))))</f>
        <v/>
      </c>
      <c r="M51" s="34" t="str">
        <f>IF(D51="","",IF(D51="TOTAL",SUM($M$17:M50),(ROUND(L51*AK51/100,0))))</f>
        <v/>
      </c>
      <c r="N51" s="34" t="str">
        <f>IF(D51="","",IF(D51="TOTAL",SUM($N$17:N50),(ROUND(L51*AL51/100,0))))</f>
        <v/>
      </c>
      <c r="O51" s="33">
        <f t="shared" si="11"/>
        <v>0</v>
      </c>
      <c r="P51" s="34" t="str">
        <f t="shared" si="31"/>
        <v/>
      </c>
      <c r="Q51" s="34" t="str">
        <f t="shared" si="31"/>
        <v/>
      </c>
      <c r="R51" s="34" t="str">
        <f t="shared" si="31"/>
        <v/>
      </c>
      <c r="S51" s="26"/>
      <c r="T51" s="33">
        <f t="shared" si="12"/>
        <v>0</v>
      </c>
      <c r="U51" s="27" t="str">
        <f>IF(D51="","",IF(D51="TOTAL",SUM($U$17:U50),IF($Z$8="YES",BA51,BD51)))</f>
        <v/>
      </c>
      <c r="V51" s="34" t="str">
        <f>IF(D51="","",IF(D51="TOTAL",SUM($V$17:V50),(ROUND(T51*AN51,0))))</f>
        <v/>
      </c>
      <c r="W51" s="26" t="str">
        <f>IF(D51="","",IF(D51=$Y$10,$V$8,IF(D51="TOTAL",SUM($W$17:W50),W50)))</f>
        <v/>
      </c>
      <c r="X51" s="33" t="str">
        <f>IF(D51="","",IF(D51="TOTAL",SUM($X$17:X50),(SUM(AH52:AI52))))</f>
        <v/>
      </c>
      <c r="Y51" s="33">
        <f t="shared" si="13"/>
        <v>0</v>
      </c>
      <c r="Z51" s="33">
        <f t="shared" si="14"/>
        <v>0</v>
      </c>
      <c r="AA51" s="31"/>
      <c r="AB51" s="31"/>
      <c r="AC51" s="35" t="str">
        <f t="shared" si="29"/>
        <v/>
      </c>
      <c r="AD51" s="35" t="str">
        <f t="shared" si="27"/>
        <v/>
      </c>
      <c r="AE51" s="7" t="str">
        <f t="shared" si="15"/>
        <v/>
      </c>
      <c r="AF51" s="7" t="str">
        <f t="shared" si="16"/>
        <v/>
      </c>
      <c r="AG51" s="7" t="str">
        <f t="shared" si="17"/>
        <v/>
      </c>
      <c r="AH51" s="7" t="str">
        <f t="shared" si="4"/>
        <v/>
      </c>
      <c r="AI51" s="7" t="str">
        <f t="shared" si="5"/>
        <v/>
      </c>
      <c r="AK51" s="7" t="str">
        <f t="shared" si="18"/>
        <v/>
      </c>
      <c r="AL51" s="7" t="str">
        <f t="shared" si="19"/>
        <v/>
      </c>
      <c r="AM51" s="7" t="str">
        <f t="shared" si="20"/>
        <v/>
      </c>
      <c r="AN51" s="7" t="str">
        <f t="shared" si="21"/>
        <v/>
      </c>
      <c r="AO51" s="7" t="str">
        <f t="shared" si="22"/>
        <v/>
      </c>
      <c r="AP51" s="7" t="str">
        <f t="shared" si="23"/>
        <v/>
      </c>
      <c r="AQ51" s="2">
        <v>43831</v>
      </c>
      <c r="AR51" s="3" t="str">
        <f t="shared" si="0"/>
        <v>Jan-2020</v>
      </c>
      <c r="AS51" s="7">
        <v>17</v>
      </c>
      <c r="AT51" s="7">
        <f t="shared" si="30"/>
        <v>8</v>
      </c>
      <c r="AU51" s="7">
        <v>5</v>
      </c>
      <c r="AV51" s="8">
        <f t="shared" si="6"/>
        <v>0.1</v>
      </c>
      <c r="AY51" s="7">
        <f t="shared" si="1"/>
        <v>0</v>
      </c>
      <c r="AZ51" s="7">
        <f t="shared" si="2"/>
        <v>0</v>
      </c>
      <c r="BA51" s="7">
        <f t="shared" si="7"/>
        <v>0</v>
      </c>
      <c r="BD51" t="str">
        <f t="shared" si="32"/>
        <v/>
      </c>
    </row>
    <row r="52" spans="2:56" ht="25.5" customHeight="1" x14ac:dyDescent="0.25">
      <c r="B52" s="34" t="str">
        <f t="shared" si="28"/>
        <v/>
      </c>
      <c r="C52" s="28" t="str">
        <f t="shared" si="24"/>
        <v/>
      </c>
      <c r="D52" s="34" t="str">
        <f t="shared" si="25"/>
        <v/>
      </c>
      <c r="E52" s="34" t="str">
        <f t="shared" si="9"/>
        <v/>
      </c>
      <c r="F52" s="34" t="str">
        <f t="shared" si="26"/>
        <v/>
      </c>
      <c r="G52" s="34" t="str">
        <f>IF(D52="","",IF(D52=$O$10,$P$7,IF(F52="YES",MROUND(ROUND(1.03*G51,0),100),IF(D52="TOTAL",SUM($G$17:G51),G51))))</f>
        <v/>
      </c>
      <c r="H52" s="34" t="str">
        <f>IF(D52="","",IF(D52="TOTAL",SUM($H$17:H51),(ROUND(G52*AK52/100,0))))</f>
        <v/>
      </c>
      <c r="I52" s="34" t="str">
        <f>IF(D52="","",IF(D52="TOTAL",SUM($I$17:I51),(ROUND(G52*AL52/100,0))))</f>
        <v/>
      </c>
      <c r="J52" s="75">
        <f t="shared" si="10"/>
        <v>0</v>
      </c>
      <c r="K52" s="75"/>
      <c r="L52" s="34" t="str">
        <f>IF(D52="","",IF(D52=$P$10,$P$8,IF(F52="YES",MROUND(ROUND(1.03*L51,0),100),IF(D52="TOTAL",SUM($L$17:L51),L51))))</f>
        <v/>
      </c>
      <c r="M52" s="34" t="str">
        <f>IF(D52="","",IF(D52="TOTAL",SUM($M$17:M51),(ROUND(L52*AK52/100,0))))</f>
        <v/>
      </c>
      <c r="N52" s="34" t="str">
        <f>IF(D52="","",IF(D52="TOTAL",SUM($N$17:N51),(ROUND(L52*AL52/100,0))))</f>
        <v/>
      </c>
      <c r="O52" s="33">
        <f t="shared" si="11"/>
        <v>0</v>
      </c>
      <c r="P52" s="34" t="str">
        <f t="shared" si="31"/>
        <v/>
      </c>
      <c r="Q52" s="34" t="str">
        <f t="shared" si="31"/>
        <v/>
      </c>
      <c r="R52" s="34" t="str">
        <f t="shared" si="31"/>
        <v/>
      </c>
      <c r="S52" s="26"/>
      <c r="T52" s="33">
        <f t="shared" si="12"/>
        <v>0</v>
      </c>
      <c r="U52" s="27" t="str">
        <f>IF(D52="","",IF(D52="TOTAL",SUM($U$17:U51),IF($Z$8="YES",BA52,BD52)))</f>
        <v/>
      </c>
      <c r="V52" s="34" t="str">
        <f>IF(D52="","",IF(D52="TOTAL",SUM($V$17:V51),(ROUND(T52*AN52,0))))</f>
        <v/>
      </c>
      <c r="W52" s="26" t="str">
        <f>IF(D52="","",IF(D52=$Y$10,$V$8,IF(D52="TOTAL",SUM($W$17:W51),W51)))</f>
        <v/>
      </c>
      <c r="X52" s="33" t="str">
        <f>IF(D52="","",IF(D52="TOTAL",SUM($X$17:X51),(SUM(AH53:AI53))))</f>
        <v/>
      </c>
      <c r="Y52" s="33">
        <f t="shared" si="13"/>
        <v>0</v>
      </c>
      <c r="Z52" s="33">
        <f t="shared" si="14"/>
        <v>0</v>
      </c>
      <c r="AA52" s="31"/>
      <c r="AB52" s="31"/>
      <c r="AC52" s="35" t="str">
        <f t="shared" si="29"/>
        <v/>
      </c>
      <c r="AD52" s="35" t="str">
        <f t="shared" si="27"/>
        <v/>
      </c>
      <c r="AE52" s="7" t="str">
        <f t="shared" si="15"/>
        <v/>
      </c>
      <c r="AF52" s="7" t="str">
        <f t="shared" si="16"/>
        <v/>
      </c>
      <c r="AG52" s="7" t="str">
        <f t="shared" si="17"/>
        <v/>
      </c>
      <c r="AH52" s="7" t="str">
        <f t="shared" si="4"/>
        <v/>
      </c>
      <c r="AI52" s="7" t="str">
        <f t="shared" si="5"/>
        <v/>
      </c>
      <c r="AK52" s="7" t="str">
        <f t="shared" si="18"/>
        <v/>
      </c>
      <c r="AL52" s="7" t="str">
        <f t="shared" si="19"/>
        <v/>
      </c>
      <c r="AM52" s="7" t="str">
        <f t="shared" si="20"/>
        <v/>
      </c>
      <c r="AN52" s="7" t="str">
        <f t="shared" si="21"/>
        <v/>
      </c>
      <c r="AO52" s="7" t="str">
        <f t="shared" si="22"/>
        <v/>
      </c>
      <c r="AP52" s="7" t="str">
        <f t="shared" si="23"/>
        <v/>
      </c>
      <c r="AQ52" s="2">
        <v>43862</v>
      </c>
      <c r="AR52" s="3" t="str">
        <f t="shared" si="0"/>
        <v>Feb-2020</v>
      </c>
      <c r="AS52" s="7">
        <v>17</v>
      </c>
      <c r="AT52" s="7">
        <f t="shared" si="30"/>
        <v>8</v>
      </c>
      <c r="AU52" s="7">
        <v>5</v>
      </c>
      <c r="AV52" s="8">
        <f t="shared" si="6"/>
        <v>0.1</v>
      </c>
      <c r="AY52" s="7">
        <f t="shared" si="1"/>
        <v>0</v>
      </c>
      <c r="AZ52" s="7">
        <f t="shared" si="2"/>
        <v>0</v>
      </c>
      <c r="BA52" s="7">
        <f t="shared" si="7"/>
        <v>0</v>
      </c>
      <c r="BD52" t="str">
        <f t="shared" si="32"/>
        <v/>
      </c>
    </row>
    <row r="53" spans="2:56" ht="25.5" customHeight="1" x14ac:dyDescent="0.25">
      <c r="B53" s="34" t="str">
        <f t="shared" si="28"/>
        <v/>
      </c>
      <c r="C53" s="28" t="str">
        <f t="shared" si="24"/>
        <v/>
      </c>
      <c r="D53" s="34" t="str">
        <f t="shared" si="25"/>
        <v/>
      </c>
      <c r="E53" s="34" t="str">
        <f t="shared" si="9"/>
        <v/>
      </c>
      <c r="F53" s="34" t="str">
        <f t="shared" si="26"/>
        <v/>
      </c>
      <c r="G53" s="34" t="str">
        <f>IF(D53="","",IF(D53=$O$10,$P$7,IF(F53="YES",MROUND(ROUND(1.03*G52,0),100),IF(D53="TOTAL",SUM($G$17:G52),G52))))</f>
        <v/>
      </c>
      <c r="H53" s="34" t="str">
        <f>IF(D53="","",IF(D53="TOTAL",SUM($H$17:H52),(ROUND(G53*AK53/100,0))))</f>
        <v/>
      </c>
      <c r="I53" s="34" t="str">
        <f>IF(D53="","",IF(D53="TOTAL",SUM($I$17:I52),(ROUND(G53*AL53/100,0))))</f>
        <v/>
      </c>
      <c r="J53" s="75">
        <f t="shared" si="10"/>
        <v>0</v>
      </c>
      <c r="K53" s="75"/>
      <c r="L53" s="34" t="str">
        <f>IF(D53="","",IF(D53=$P$10,$P$8,IF(F53="YES",MROUND(ROUND(1.03*L52,0),100),IF(D53="TOTAL",SUM($L$17:L52),L52))))</f>
        <v/>
      </c>
      <c r="M53" s="34" t="str">
        <f>IF(D53="","",IF(D53="TOTAL",SUM($M$17:M52),(ROUND(L53*AK53/100,0))))</f>
        <v/>
      </c>
      <c r="N53" s="34" t="str">
        <f>IF(D53="","",IF(D53="TOTAL",SUM($N$17:N52),(ROUND(L53*AL53/100,0))))</f>
        <v/>
      </c>
      <c r="O53" s="33">
        <f t="shared" si="11"/>
        <v>0</v>
      </c>
      <c r="P53" s="34" t="str">
        <f t="shared" si="31"/>
        <v/>
      </c>
      <c r="Q53" s="34" t="str">
        <f t="shared" si="31"/>
        <v/>
      </c>
      <c r="R53" s="34" t="str">
        <f t="shared" si="31"/>
        <v/>
      </c>
      <c r="S53" s="26"/>
      <c r="T53" s="33">
        <f t="shared" si="12"/>
        <v>0</v>
      </c>
      <c r="U53" s="27" t="str">
        <f>IF(D53="","",IF(D53="TOTAL",SUM($U$17:U52),IF($Z$8="YES",BA53,BD53)))</f>
        <v/>
      </c>
      <c r="V53" s="34" t="str">
        <f>IF(D53="","",IF(D53="TOTAL",SUM($V$17:V52),(ROUND(T53*AN53,0))))</f>
        <v/>
      </c>
      <c r="W53" s="26" t="str">
        <f>IF(D53="","",IF(D53=$Y$10,$V$8,IF(D53="TOTAL",SUM($W$17:W52),W52)))</f>
        <v/>
      </c>
      <c r="X53" s="33" t="str">
        <f>IF(D53="","",IF(D53="TOTAL",SUM($X$17:X52),(SUM(AH54:AI54))))</f>
        <v/>
      </c>
      <c r="Y53" s="33">
        <f t="shared" si="13"/>
        <v>0</v>
      </c>
      <c r="Z53" s="33">
        <f t="shared" si="14"/>
        <v>0</v>
      </c>
      <c r="AA53" s="31"/>
      <c r="AB53" s="31"/>
      <c r="AC53" s="35" t="str">
        <f t="shared" si="29"/>
        <v/>
      </c>
      <c r="AD53" s="35" t="str">
        <f t="shared" si="27"/>
        <v/>
      </c>
      <c r="AE53" s="7" t="str">
        <f t="shared" si="15"/>
        <v/>
      </c>
      <c r="AF53" s="7" t="str">
        <f t="shared" si="16"/>
        <v/>
      </c>
      <c r="AG53" s="7" t="str">
        <f t="shared" si="17"/>
        <v/>
      </c>
      <c r="AH53" s="7" t="str">
        <f t="shared" si="4"/>
        <v/>
      </c>
      <c r="AI53" s="7" t="str">
        <f t="shared" si="5"/>
        <v/>
      </c>
      <c r="AK53" s="7" t="str">
        <f t="shared" si="18"/>
        <v/>
      </c>
      <c r="AL53" s="7" t="str">
        <f t="shared" si="19"/>
        <v/>
      </c>
      <c r="AM53" s="7" t="str">
        <f t="shared" si="20"/>
        <v/>
      </c>
      <c r="AN53" s="7" t="str">
        <f t="shared" si="21"/>
        <v/>
      </c>
      <c r="AO53" s="7" t="str">
        <f t="shared" si="22"/>
        <v/>
      </c>
      <c r="AP53" s="7" t="str">
        <f t="shared" si="23"/>
        <v/>
      </c>
      <c r="AQ53" s="2">
        <v>43891</v>
      </c>
      <c r="AR53" s="3" t="str">
        <f t="shared" si="0"/>
        <v>Mar-2020</v>
      </c>
      <c r="AS53" s="7">
        <v>17</v>
      </c>
      <c r="AT53" s="7">
        <f t="shared" si="30"/>
        <v>8</v>
      </c>
      <c r="AV53" s="8">
        <f t="shared" si="6"/>
        <v>0.1</v>
      </c>
      <c r="AW53" s="7">
        <f>AO12</f>
        <v>3</v>
      </c>
      <c r="AY53" s="7">
        <f t="shared" si="1"/>
        <v>0</v>
      </c>
      <c r="AZ53" s="7">
        <f t="shared" si="2"/>
        <v>0</v>
      </c>
      <c r="BA53" s="7">
        <f t="shared" si="7"/>
        <v>0</v>
      </c>
      <c r="BD53" t="str">
        <f t="shared" si="32"/>
        <v/>
      </c>
    </row>
    <row r="54" spans="2:56" ht="25.5" customHeight="1" x14ac:dyDescent="0.25">
      <c r="B54" s="34" t="str">
        <f t="shared" si="28"/>
        <v/>
      </c>
      <c r="C54" s="28" t="str">
        <f t="shared" si="24"/>
        <v/>
      </c>
      <c r="D54" s="34" t="str">
        <f t="shared" si="25"/>
        <v/>
      </c>
      <c r="E54" s="34" t="str">
        <f t="shared" si="9"/>
        <v/>
      </c>
      <c r="F54" s="34" t="str">
        <f t="shared" si="26"/>
        <v/>
      </c>
      <c r="G54" s="34" t="str">
        <f>IF(D54="","",IF(D54=$O$10,$P$7,IF(F54="YES",MROUND(ROUND(1.03*G53,0),100),IF(D54="TOTAL",SUM($G$17:G53),G53))))</f>
        <v/>
      </c>
      <c r="H54" s="34" t="str">
        <f>IF(D54="","",IF(D54="TOTAL",SUM($H$17:H53),(ROUND(G54*AK54/100,0))))</f>
        <v/>
      </c>
      <c r="I54" s="34" t="str">
        <f>IF(D54="","",IF(D54="TOTAL",SUM($I$17:I53),(ROUND(G54*AL54/100,0))))</f>
        <v/>
      </c>
      <c r="J54" s="75">
        <f t="shared" si="10"/>
        <v>0</v>
      </c>
      <c r="K54" s="75"/>
      <c r="L54" s="34" t="str">
        <f>IF(D54="","",IF(D54=$P$10,$P$8,IF(F54="YES",MROUND(ROUND(1.03*L53,0),100),IF(D54="TOTAL",SUM($L$17:L53),L53))))</f>
        <v/>
      </c>
      <c r="M54" s="34" t="str">
        <f>IF(D54="","",IF(D54="TOTAL",SUM($M$17:M53),(ROUND(L54*AK54/100,0))))</f>
        <v/>
      </c>
      <c r="N54" s="34" t="str">
        <f>IF(D54="","",IF(D54="TOTAL",SUM($N$17:N53),(ROUND(L54*AL54/100,0))))</f>
        <v/>
      </c>
      <c r="O54" s="33">
        <f t="shared" si="11"/>
        <v>0</v>
      </c>
      <c r="P54" s="34" t="str">
        <f t="shared" si="31"/>
        <v/>
      </c>
      <c r="Q54" s="34" t="str">
        <f t="shared" si="31"/>
        <v/>
      </c>
      <c r="R54" s="34" t="str">
        <f t="shared" si="31"/>
        <v/>
      </c>
      <c r="S54" s="26"/>
      <c r="T54" s="33">
        <f t="shared" si="12"/>
        <v>0</v>
      </c>
      <c r="U54" s="27" t="str">
        <f>IF(D54="","",IF(D54="TOTAL",SUM($U$17:U53),IF($Z$8="YES",BA54,BD54)))</f>
        <v/>
      </c>
      <c r="V54" s="34" t="str">
        <f>IF(D54="","",IF(D54="TOTAL",SUM($V$17:V53),(ROUND(T54*AN54,0))))</f>
        <v/>
      </c>
      <c r="W54" s="26" t="str">
        <f>IF(D54="","",IF(D54=$Y$10,$V$8,IF(D54="TOTAL",SUM($W$17:W53),W53)))</f>
        <v/>
      </c>
      <c r="X54" s="33" t="str">
        <f>IF(D54="","",IF(D54="TOTAL",SUM($X$17:X53),(SUM(AH55:AI55))))</f>
        <v/>
      </c>
      <c r="Y54" s="33">
        <f t="shared" si="13"/>
        <v>0</v>
      </c>
      <c r="Z54" s="33">
        <f t="shared" si="14"/>
        <v>0</v>
      </c>
      <c r="AA54" s="31"/>
      <c r="AB54" s="31"/>
      <c r="AC54" s="35" t="str">
        <f t="shared" si="29"/>
        <v/>
      </c>
      <c r="AD54" s="35" t="str">
        <f t="shared" si="27"/>
        <v/>
      </c>
      <c r="AE54" s="7" t="str">
        <f t="shared" si="15"/>
        <v/>
      </c>
      <c r="AF54" s="7" t="str">
        <f t="shared" si="16"/>
        <v/>
      </c>
      <c r="AG54" s="7" t="str">
        <f t="shared" si="17"/>
        <v/>
      </c>
      <c r="AH54" s="7" t="str">
        <f t="shared" si="4"/>
        <v/>
      </c>
      <c r="AI54" s="7" t="str">
        <f t="shared" si="5"/>
        <v/>
      </c>
      <c r="AK54" s="7" t="str">
        <f t="shared" si="18"/>
        <v/>
      </c>
      <c r="AL54" s="7" t="str">
        <f t="shared" si="19"/>
        <v/>
      </c>
      <c r="AM54" s="7" t="str">
        <f t="shared" si="20"/>
        <v/>
      </c>
      <c r="AN54" s="7" t="str">
        <f t="shared" si="21"/>
        <v/>
      </c>
      <c r="AO54" s="7" t="str">
        <f t="shared" si="22"/>
        <v/>
      </c>
      <c r="AP54" s="7" t="str">
        <f t="shared" si="23"/>
        <v/>
      </c>
      <c r="AQ54" s="2">
        <v>43922</v>
      </c>
      <c r="AR54" s="3" t="str">
        <f t="shared" si="0"/>
        <v>Apr-2020</v>
      </c>
      <c r="AS54" s="7">
        <v>17</v>
      </c>
      <c r="AT54" s="7">
        <f t="shared" si="30"/>
        <v>8</v>
      </c>
      <c r="AV54" s="8">
        <f t="shared" si="6"/>
        <v>0.1</v>
      </c>
      <c r="AY54" s="7">
        <f t="shared" si="1"/>
        <v>0</v>
      </c>
      <c r="AZ54" s="7">
        <f t="shared" si="2"/>
        <v>0</v>
      </c>
      <c r="BA54" s="7">
        <f t="shared" si="7"/>
        <v>0</v>
      </c>
      <c r="BD54" t="str">
        <f t="shared" si="32"/>
        <v/>
      </c>
    </row>
    <row r="55" spans="2:56" ht="25.5" customHeight="1" x14ac:dyDescent="0.25">
      <c r="B55" s="34" t="str">
        <f t="shared" si="28"/>
        <v/>
      </c>
      <c r="C55" s="28" t="str">
        <f t="shared" si="24"/>
        <v/>
      </c>
      <c r="D55" s="34" t="str">
        <f t="shared" si="25"/>
        <v/>
      </c>
      <c r="E55" s="34" t="str">
        <f t="shared" si="9"/>
        <v/>
      </c>
      <c r="F55" s="34" t="str">
        <f t="shared" si="26"/>
        <v/>
      </c>
      <c r="G55" s="34" t="str">
        <f>IF(D55="","",IF(D55=$O$10,$P$7,IF(F55="YES",MROUND(ROUND(1.03*G54,0),100),IF(D55="TOTAL",SUM($G$17:G54),G54))))</f>
        <v/>
      </c>
      <c r="H55" s="34" t="str">
        <f>IF(D55="","",IF(D55="TOTAL",SUM($H$17:H54),(ROUND(G55*AK55/100,0))))</f>
        <v/>
      </c>
      <c r="I55" s="34" t="str">
        <f>IF(D55="","",IF(D55="TOTAL",SUM($I$17:I54),(ROUND(G55*AL55/100,0))))</f>
        <v/>
      </c>
      <c r="J55" s="75">
        <f t="shared" si="10"/>
        <v>0</v>
      </c>
      <c r="K55" s="75"/>
      <c r="L55" s="34" t="str">
        <f>IF(D55="","",IF(D55=$P$10,$P$8,IF(F55="YES",MROUND(ROUND(1.03*L54,0),100),IF(D55="TOTAL",SUM($L$17:L54),L54))))</f>
        <v/>
      </c>
      <c r="M55" s="34" t="str">
        <f>IF(D55="","",IF(D55="TOTAL",SUM($M$17:M54),(ROUND(L55*AK55/100,0))))</f>
        <v/>
      </c>
      <c r="N55" s="34" t="str">
        <f>IF(D55="","",IF(D55="TOTAL",SUM($N$17:N54),(ROUND(L55*AL55/100,0))))</f>
        <v/>
      </c>
      <c r="O55" s="33">
        <f t="shared" si="11"/>
        <v>0</v>
      </c>
      <c r="P55" s="34" t="str">
        <f t="shared" si="31"/>
        <v/>
      </c>
      <c r="Q55" s="34" t="str">
        <f t="shared" si="31"/>
        <v/>
      </c>
      <c r="R55" s="34" t="str">
        <f t="shared" si="31"/>
        <v/>
      </c>
      <c r="S55" s="26"/>
      <c r="T55" s="33">
        <f t="shared" si="12"/>
        <v>0</v>
      </c>
      <c r="U55" s="27" t="str">
        <f>IF(D55="","",IF(D55="TOTAL",SUM($U$17:U54),IF($Z$8="YES",BA55,BD55)))</f>
        <v/>
      </c>
      <c r="V55" s="34" t="str">
        <f>IF(D55="","",IF(D55="TOTAL",SUM($V$17:V54),(ROUND(T55*AN55,0))))</f>
        <v/>
      </c>
      <c r="W55" s="26" t="str">
        <f>IF(D55="","",IF(D55=$Y$10,$V$8,IF(D55="TOTAL",SUM($W$17:W54),W54)))</f>
        <v/>
      </c>
      <c r="X55" s="33" t="str">
        <f>IF(D55="","",IF(D55="TOTAL",SUM($X$17:X54),(SUM(AH56:AI56))))</f>
        <v/>
      </c>
      <c r="Y55" s="33">
        <f t="shared" si="13"/>
        <v>0</v>
      </c>
      <c r="Z55" s="33">
        <f t="shared" si="14"/>
        <v>0</v>
      </c>
      <c r="AA55" s="31"/>
      <c r="AB55" s="31"/>
      <c r="AC55" s="35" t="str">
        <f t="shared" si="29"/>
        <v/>
      </c>
      <c r="AD55" s="35" t="str">
        <f t="shared" si="27"/>
        <v/>
      </c>
      <c r="AE55" s="7" t="str">
        <f t="shared" si="15"/>
        <v/>
      </c>
      <c r="AF55" s="7" t="str">
        <f t="shared" si="16"/>
        <v/>
      </c>
      <c r="AG55" s="7" t="str">
        <f t="shared" si="17"/>
        <v/>
      </c>
      <c r="AH55" s="7" t="str">
        <f t="shared" si="4"/>
        <v/>
      </c>
      <c r="AI55" s="7" t="str">
        <f t="shared" si="5"/>
        <v/>
      </c>
      <c r="AK55" s="7" t="str">
        <f t="shared" si="18"/>
        <v/>
      </c>
      <c r="AL55" s="7" t="str">
        <f t="shared" si="19"/>
        <v/>
      </c>
      <c r="AM55" s="7" t="str">
        <f t="shared" si="20"/>
        <v/>
      </c>
      <c r="AN55" s="7" t="str">
        <f t="shared" si="21"/>
        <v/>
      </c>
      <c r="AO55" s="7" t="str">
        <f t="shared" si="22"/>
        <v/>
      </c>
      <c r="AP55" s="7" t="str">
        <f t="shared" si="23"/>
        <v/>
      </c>
      <c r="AQ55" s="2">
        <v>43952</v>
      </c>
      <c r="AR55" s="3" t="str">
        <f t="shared" si="0"/>
        <v>May-2020</v>
      </c>
      <c r="AS55" s="7">
        <v>17</v>
      </c>
      <c r="AT55" s="7">
        <f t="shared" si="30"/>
        <v>8</v>
      </c>
      <c r="AV55" s="8">
        <f t="shared" si="6"/>
        <v>0.1</v>
      </c>
      <c r="AY55" s="7">
        <f t="shared" si="1"/>
        <v>0</v>
      </c>
      <c r="AZ55" s="7">
        <f t="shared" si="2"/>
        <v>0</v>
      </c>
      <c r="BA55" s="7">
        <f t="shared" si="7"/>
        <v>0</v>
      </c>
      <c r="BD55" t="str">
        <f t="shared" si="32"/>
        <v/>
      </c>
    </row>
    <row r="56" spans="2:56" ht="25.5" customHeight="1" x14ac:dyDescent="0.25">
      <c r="B56" s="34" t="str">
        <f t="shared" si="28"/>
        <v/>
      </c>
      <c r="C56" s="28" t="str">
        <f t="shared" si="24"/>
        <v/>
      </c>
      <c r="D56" s="34" t="str">
        <f t="shared" si="25"/>
        <v/>
      </c>
      <c r="E56" s="34" t="str">
        <f t="shared" si="9"/>
        <v/>
      </c>
      <c r="F56" s="34" t="str">
        <f t="shared" si="26"/>
        <v/>
      </c>
      <c r="G56" s="34" t="str">
        <f>IF(D56="","",IF(D56=$O$10,$P$7,IF(F56="YES",MROUND(ROUND(1.03*G55,0),100),IF(D56="TOTAL",SUM($G$17:G55),G55))))</f>
        <v/>
      </c>
      <c r="H56" s="34" t="str">
        <f>IF(D56="","",IF(D56="TOTAL",SUM($H$17:H55),(ROUND(G56*AK56/100,0))))</f>
        <v/>
      </c>
      <c r="I56" s="34" t="str">
        <f>IF(D56="","",IF(D56="TOTAL",SUM($I$17:I55),(ROUND(G56*AL56/100,0))))</f>
        <v/>
      </c>
      <c r="J56" s="75">
        <f t="shared" si="10"/>
        <v>0</v>
      </c>
      <c r="K56" s="75"/>
      <c r="L56" s="34" t="str">
        <f>IF(D56="","",IF(D56=$P$10,$P$8,IF(F56="YES",MROUND(ROUND(1.03*L55,0),100),IF(D56="TOTAL",SUM($L$17:L55),L55))))</f>
        <v/>
      </c>
      <c r="M56" s="34" t="str">
        <f>IF(D56="","",IF(D56="TOTAL",SUM($M$17:M55),(ROUND(L56*AK56/100,0))))</f>
        <v/>
      </c>
      <c r="N56" s="34" t="str">
        <f>IF(D56="","",IF(D56="TOTAL",SUM($N$17:N55),(ROUND(L56*AL56/100,0))))</f>
        <v/>
      </c>
      <c r="O56" s="33">
        <f t="shared" si="11"/>
        <v>0</v>
      </c>
      <c r="P56" s="34" t="str">
        <f t="shared" si="31"/>
        <v/>
      </c>
      <c r="Q56" s="34" t="str">
        <f t="shared" si="31"/>
        <v/>
      </c>
      <c r="R56" s="34" t="str">
        <f t="shared" si="31"/>
        <v/>
      </c>
      <c r="S56" s="26"/>
      <c r="T56" s="33">
        <f t="shared" si="12"/>
        <v>0</v>
      </c>
      <c r="U56" s="27" t="str">
        <f>IF(D56="","",IF(D56="TOTAL",SUM($U$17:U55),IF($Z$8="YES",BA56,BD56)))</f>
        <v/>
      </c>
      <c r="V56" s="34" t="str">
        <f>IF(D56="","",IF(D56="TOTAL",SUM($V$17:V55),(ROUND(T56*AN56,0))))</f>
        <v/>
      </c>
      <c r="W56" s="26" t="str">
        <f>IF(D56="","",IF(D56=$Y$10,$V$8,IF(D56="TOTAL",SUM($W$17:W55),W55)))</f>
        <v/>
      </c>
      <c r="X56" s="33" t="str">
        <f>IF(D56="","",IF(D56="TOTAL",SUM($X$17:X55),(SUM(AH57:AI57))))</f>
        <v/>
      </c>
      <c r="Y56" s="33">
        <f t="shared" si="13"/>
        <v>0</v>
      </c>
      <c r="Z56" s="33">
        <f t="shared" si="14"/>
        <v>0</v>
      </c>
      <c r="AA56" s="31"/>
      <c r="AB56" s="31"/>
      <c r="AC56" s="35" t="str">
        <f t="shared" si="29"/>
        <v/>
      </c>
      <c r="AD56" s="35" t="str">
        <f t="shared" si="27"/>
        <v/>
      </c>
      <c r="AE56" s="7" t="str">
        <f t="shared" si="15"/>
        <v/>
      </c>
      <c r="AF56" s="7" t="str">
        <f t="shared" si="16"/>
        <v/>
      </c>
      <c r="AG56" s="7" t="str">
        <f t="shared" si="17"/>
        <v/>
      </c>
      <c r="AH56" s="7" t="str">
        <f t="shared" si="4"/>
        <v/>
      </c>
      <c r="AI56" s="7" t="str">
        <f t="shared" si="5"/>
        <v/>
      </c>
      <c r="AK56" s="7" t="str">
        <f t="shared" si="18"/>
        <v/>
      </c>
      <c r="AL56" s="7" t="str">
        <f t="shared" si="19"/>
        <v/>
      </c>
      <c r="AM56" s="7" t="str">
        <f t="shared" si="20"/>
        <v/>
      </c>
      <c r="AN56" s="7" t="str">
        <f t="shared" si="21"/>
        <v/>
      </c>
      <c r="AO56" s="7" t="str">
        <f t="shared" si="22"/>
        <v/>
      </c>
      <c r="AP56" s="7" t="str">
        <f t="shared" si="23"/>
        <v/>
      </c>
      <c r="AQ56" s="2">
        <v>43983</v>
      </c>
      <c r="AR56" s="3" t="str">
        <f t="shared" si="0"/>
        <v>Jun-2020</v>
      </c>
      <c r="AS56" s="7">
        <v>17</v>
      </c>
      <c r="AT56" s="7">
        <f t="shared" si="30"/>
        <v>8</v>
      </c>
      <c r="AV56" s="8">
        <f t="shared" si="6"/>
        <v>0.1</v>
      </c>
      <c r="AY56" s="7">
        <f t="shared" si="1"/>
        <v>0</v>
      </c>
      <c r="AZ56" s="7">
        <f t="shared" si="2"/>
        <v>0</v>
      </c>
      <c r="BA56" s="7">
        <f t="shared" si="7"/>
        <v>0</v>
      </c>
      <c r="BD56" t="str">
        <f t="shared" si="32"/>
        <v/>
      </c>
    </row>
    <row r="57" spans="2:56" ht="25.5" customHeight="1" x14ac:dyDescent="0.25">
      <c r="B57" s="34" t="str">
        <f t="shared" si="28"/>
        <v/>
      </c>
      <c r="C57" s="28" t="str">
        <f t="shared" si="24"/>
        <v/>
      </c>
      <c r="D57" s="34" t="str">
        <f t="shared" si="25"/>
        <v/>
      </c>
      <c r="E57" s="34" t="str">
        <f t="shared" si="9"/>
        <v/>
      </c>
      <c r="F57" s="34" t="str">
        <f t="shared" si="26"/>
        <v/>
      </c>
      <c r="G57" s="34" t="str">
        <f>IF(D57="","",IF(D57=$O$10,$P$7,IF(F57="YES",MROUND(ROUND(1.03*G56,0),100),IF(D57="TOTAL",SUM($G$17:G56),G56))))</f>
        <v/>
      </c>
      <c r="H57" s="34" t="str">
        <f>IF(D57="","",IF(D57="TOTAL",SUM($H$17:H56),(ROUND(G57*AK57/100,0))))</f>
        <v/>
      </c>
      <c r="I57" s="34" t="str">
        <f>IF(D57="","",IF(D57="TOTAL",SUM($I$17:I56),(ROUND(G57*AL57/100,0))))</f>
        <v/>
      </c>
      <c r="J57" s="75">
        <f t="shared" si="10"/>
        <v>0</v>
      </c>
      <c r="K57" s="75"/>
      <c r="L57" s="34" t="str">
        <f>IF(D57="","",IF(D57=$P$10,$P$8,IF(F57="YES",MROUND(ROUND(1.03*L56,0),100),IF(D57="TOTAL",SUM($L$17:L56),L56))))</f>
        <v/>
      </c>
      <c r="M57" s="34" t="str">
        <f>IF(D57="","",IF(D57="TOTAL",SUM($M$17:M56),(ROUND(L57*AK57/100,0))))</f>
        <v/>
      </c>
      <c r="N57" s="34" t="str">
        <f>IF(D57="","",IF(D57="TOTAL",SUM($N$17:N56),(ROUND(L57*AL57/100,0))))</f>
        <v/>
      </c>
      <c r="O57" s="33">
        <f t="shared" si="11"/>
        <v>0</v>
      </c>
      <c r="P57" s="34" t="str">
        <f t="shared" si="31"/>
        <v/>
      </c>
      <c r="Q57" s="34" t="str">
        <f t="shared" si="31"/>
        <v/>
      </c>
      <c r="R57" s="34" t="str">
        <f t="shared" si="31"/>
        <v/>
      </c>
      <c r="S57" s="26"/>
      <c r="T57" s="33">
        <f t="shared" si="12"/>
        <v>0</v>
      </c>
      <c r="U57" s="27" t="str">
        <f>IF(D57="","",IF(D57="TOTAL",SUM($U$17:U56),IF($Z$8="YES",BA57,BD57)))</f>
        <v/>
      </c>
      <c r="V57" s="34" t="str">
        <f>IF(D57="","",IF(D57="TOTAL",SUM($V$17:V56),(ROUND(T57*AN57,0))))</f>
        <v/>
      </c>
      <c r="W57" s="26" t="str">
        <f>IF(D57="","",IF(D57=$Y$10,$V$8,IF(D57="TOTAL",SUM($W$17:W56),W56)))</f>
        <v/>
      </c>
      <c r="X57" s="33" t="str">
        <f>IF(D57="","",IF(D57="TOTAL",SUM($X$17:X56),(SUM(AH58:AI58))))</f>
        <v/>
      </c>
      <c r="Y57" s="33">
        <f t="shared" si="13"/>
        <v>0</v>
      </c>
      <c r="Z57" s="33">
        <f t="shared" si="14"/>
        <v>0</v>
      </c>
      <c r="AA57" s="31"/>
      <c r="AB57" s="31"/>
      <c r="AC57" s="35" t="str">
        <f t="shared" si="29"/>
        <v/>
      </c>
      <c r="AD57" s="35" t="str">
        <f t="shared" si="27"/>
        <v/>
      </c>
      <c r="AE57" s="7" t="str">
        <f t="shared" si="15"/>
        <v/>
      </c>
      <c r="AF57" s="7" t="str">
        <f t="shared" si="16"/>
        <v/>
      </c>
      <c r="AG57" s="7" t="str">
        <f t="shared" si="17"/>
        <v/>
      </c>
      <c r="AH57" s="7" t="str">
        <f t="shared" si="4"/>
        <v/>
      </c>
      <c r="AI57" s="7" t="str">
        <f t="shared" si="5"/>
        <v/>
      </c>
      <c r="AK57" s="7" t="str">
        <f t="shared" si="18"/>
        <v/>
      </c>
      <c r="AL57" s="7" t="str">
        <f t="shared" si="19"/>
        <v/>
      </c>
      <c r="AM57" s="7" t="str">
        <f t="shared" si="20"/>
        <v/>
      </c>
      <c r="AN57" s="7" t="str">
        <f t="shared" si="21"/>
        <v/>
      </c>
      <c r="AO57" s="7" t="str">
        <f t="shared" si="22"/>
        <v/>
      </c>
      <c r="AP57" s="7" t="str">
        <f t="shared" si="23"/>
        <v/>
      </c>
      <c r="AQ57" s="2">
        <v>44013</v>
      </c>
      <c r="AR57" s="3" t="str">
        <f t="shared" si="0"/>
        <v>Jul-2020</v>
      </c>
      <c r="AS57" s="7">
        <v>17</v>
      </c>
      <c r="AT57" s="7">
        <f t="shared" si="30"/>
        <v>8</v>
      </c>
      <c r="AV57" s="8">
        <f t="shared" si="6"/>
        <v>0.1</v>
      </c>
      <c r="AY57" s="7">
        <f t="shared" si="1"/>
        <v>0</v>
      </c>
      <c r="AZ57" s="7">
        <f t="shared" si="2"/>
        <v>0</v>
      </c>
      <c r="BA57" s="7">
        <f t="shared" si="7"/>
        <v>0</v>
      </c>
      <c r="BD57" t="str">
        <f t="shared" si="32"/>
        <v/>
      </c>
    </row>
    <row r="58" spans="2:56" ht="25.5" customHeight="1" x14ac:dyDescent="0.25">
      <c r="B58" s="34" t="str">
        <f t="shared" si="28"/>
        <v/>
      </c>
      <c r="C58" s="28" t="str">
        <f t="shared" si="24"/>
        <v/>
      </c>
      <c r="D58" s="34" t="str">
        <f t="shared" si="25"/>
        <v/>
      </c>
      <c r="E58" s="34" t="str">
        <f t="shared" si="9"/>
        <v/>
      </c>
      <c r="F58" s="34" t="str">
        <f t="shared" si="26"/>
        <v/>
      </c>
      <c r="G58" s="34" t="str">
        <f>IF(D58="","",IF(D58=$O$10,$P$7,IF(F58="YES",MROUND(ROUND(1.03*G57,0),100),IF(D58="TOTAL",SUM($G$17:G57),G57))))</f>
        <v/>
      </c>
      <c r="H58" s="34" t="str">
        <f>IF(D58="","",IF(D58="TOTAL",SUM($H$17:H57),(ROUND(G58*AK58/100,0))))</f>
        <v/>
      </c>
      <c r="I58" s="34" t="str">
        <f>IF(D58="","",IF(D58="TOTAL",SUM($I$17:I57),(ROUND(G58*AL58/100,0))))</f>
        <v/>
      </c>
      <c r="J58" s="75">
        <f t="shared" si="10"/>
        <v>0</v>
      </c>
      <c r="K58" s="75"/>
      <c r="L58" s="34" t="str">
        <f>IF(D58="","",IF(D58=$P$10,$P$8,IF(F58="YES",MROUND(ROUND(1.03*L57,0),100),IF(D58="TOTAL",SUM($L$17:L57),L57))))</f>
        <v/>
      </c>
      <c r="M58" s="34" t="str">
        <f>IF(D58="","",IF(D58="TOTAL",SUM($M$17:M57),(ROUND(L58*AK58/100,0))))</f>
        <v/>
      </c>
      <c r="N58" s="34" t="str">
        <f>IF(D58="","",IF(D58="TOTAL",SUM($N$17:N57),(ROUND(L58*AL58/100,0))))</f>
        <v/>
      </c>
      <c r="O58" s="33">
        <f t="shared" si="11"/>
        <v>0</v>
      </c>
      <c r="P58" s="34" t="str">
        <f t="shared" si="31"/>
        <v/>
      </c>
      <c r="Q58" s="34" t="str">
        <f t="shared" si="31"/>
        <v/>
      </c>
      <c r="R58" s="34" t="str">
        <f t="shared" si="31"/>
        <v/>
      </c>
      <c r="S58" s="26"/>
      <c r="T58" s="33">
        <f t="shared" si="12"/>
        <v>0</v>
      </c>
      <c r="U58" s="27" t="str">
        <f>IF(D58="","",IF(D58="TOTAL",SUM($U$17:U57),IF($Z$8="YES",BA58,BD58)))</f>
        <v/>
      </c>
      <c r="V58" s="34" t="str">
        <f>IF(D58="","",IF(D58="TOTAL",SUM($V$17:V57),(ROUND(T58*AN58,0))))</f>
        <v/>
      </c>
      <c r="W58" s="26" t="str">
        <f>IF(D58="","",IF(D58=$Y$10,$V$8,IF(D58="TOTAL",SUM($W$17:W57),W57)))</f>
        <v/>
      </c>
      <c r="X58" s="33" t="str">
        <f>IF(D58="","",IF(D58="TOTAL",SUM($X$17:X57),(SUM(AH59:AI59))))</f>
        <v/>
      </c>
      <c r="Y58" s="33">
        <f t="shared" si="13"/>
        <v>0</v>
      </c>
      <c r="Z58" s="33">
        <f t="shared" si="14"/>
        <v>0</v>
      </c>
      <c r="AA58" s="31"/>
      <c r="AB58" s="31"/>
      <c r="AC58" s="35" t="str">
        <f t="shared" si="29"/>
        <v/>
      </c>
      <c r="AD58" s="35" t="str">
        <f t="shared" si="27"/>
        <v/>
      </c>
      <c r="AE58" s="7" t="str">
        <f t="shared" si="15"/>
        <v/>
      </c>
      <c r="AF58" s="7" t="str">
        <f t="shared" si="16"/>
        <v/>
      </c>
      <c r="AG58" s="7" t="str">
        <f t="shared" si="17"/>
        <v/>
      </c>
      <c r="AH58" s="7" t="str">
        <f t="shared" si="4"/>
        <v/>
      </c>
      <c r="AI58" s="7" t="str">
        <f t="shared" si="5"/>
        <v/>
      </c>
      <c r="AK58" s="7" t="str">
        <f t="shared" si="18"/>
        <v/>
      </c>
      <c r="AL58" s="7" t="str">
        <f t="shared" si="19"/>
        <v/>
      </c>
      <c r="AM58" s="7" t="str">
        <f t="shared" si="20"/>
        <v/>
      </c>
      <c r="AN58" s="7" t="str">
        <f t="shared" si="21"/>
        <v/>
      </c>
      <c r="AO58" s="7" t="str">
        <f t="shared" si="22"/>
        <v/>
      </c>
      <c r="AP58" s="7" t="str">
        <f t="shared" si="23"/>
        <v/>
      </c>
      <c r="AQ58" s="2">
        <v>44044</v>
      </c>
      <c r="AR58" s="3" t="str">
        <f t="shared" si="0"/>
        <v>Aug-2020</v>
      </c>
      <c r="AS58" s="7">
        <v>17</v>
      </c>
      <c r="AT58" s="7">
        <f t="shared" si="30"/>
        <v>8</v>
      </c>
      <c r="AV58" s="8">
        <f t="shared" si="6"/>
        <v>0.1</v>
      </c>
      <c r="AY58" s="7">
        <f t="shared" si="1"/>
        <v>0</v>
      </c>
      <c r="AZ58" s="7">
        <f t="shared" si="2"/>
        <v>0</v>
      </c>
      <c r="BA58" s="7">
        <f t="shared" si="7"/>
        <v>0</v>
      </c>
      <c r="BD58" t="str">
        <f t="shared" si="32"/>
        <v/>
      </c>
    </row>
    <row r="59" spans="2:56" ht="25.5" customHeight="1" x14ac:dyDescent="0.25">
      <c r="B59" s="34" t="str">
        <f t="shared" si="28"/>
        <v/>
      </c>
      <c r="C59" s="28" t="str">
        <f t="shared" si="24"/>
        <v/>
      </c>
      <c r="D59" s="34" t="str">
        <f t="shared" si="25"/>
        <v/>
      </c>
      <c r="E59" s="34" t="str">
        <f t="shared" si="9"/>
        <v/>
      </c>
      <c r="F59" s="34" t="str">
        <f t="shared" si="26"/>
        <v/>
      </c>
      <c r="G59" s="34" t="str">
        <f>IF(D59="","",IF(D59=$O$10,$P$7,IF(F59="YES",MROUND(ROUND(1.03*G58,0),100),IF(D59="TOTAL",SUM($G$17:G58),G58))))</f>
        <v/>
      </c>
      <c r="H59" s="34" t="str">
        <f>IF(D59="","",IF(D59="TOTAL",SUM($H$17:H58),(ROUND(G59*AK59/100,0))))</f>
        <v/>
      </c>
      <c r="I59" s="34" t="str">
        <f>IF(D59="","",IF(D59="TOTAL",SUM($I$17:I58),(ROUND(G59*AL59/100,0))))</f>
        <v/>
      </c>
      <c r="J59" s="75">
        <f t="shared" si="10"/>
        <v>0</v>
      </c>
      <c r="K59" s="75"/>
      <c r="L59" s="34" t="str">
        <f>IF(D59="","",IF(D59=$P$10,$P$8,IF(F59="YES",MROUND(ROUND(1.03*L58,0),100),IF(D59="TOTAL",SUM($L$17:L58),L58))))</f>
        <v/>
      </c>
      <c r="M59" s="34" t="str">
        <f>IF(D59="","",IF(D59="TOTAL",SUM($M$17:M58),(ROUND(L59*AK59/100,0))))</f>
        <v/>
      </c>
      <c r="N59" s="34" t="str">
        <f>IF(D59="","",IF(D59="TOTAL",SUM($N$17:N58),(ROUND(L59*AL59/100,0))))</f>
        <v/>
      </c>
      <c r="O59" s="33">
        <f t="shared" si="11"/>
        <v>0</v>
      </c>
      <c r="P59" s="34" t="str">
        <f t="shared" si="31"/>
        <v/>
      </c>
      <c r="Q59" s="34" t="str">
        <f t="shared" si="31"/>
        <v/>
      </c>
      <c r="R59" s="34" t="str">
        <f t="shared" si="31"/>
        <v/>
      </c>
      <c r="S59" s="26"/>
      <c r="T59" s="33">
        <f t="shared" si="12"/>
        <v>0</v>
      </c>
      <c r="U59" s="27" t="str">
        <f>IF(D59="","",IF(D59="TOTAL",SUM($U$17:U58),IF($Z$8="YES",BA59,BD59)))</f>
        <v/>
      </c>
      <c r="V59" s="34" t="str">
        <f>IF(D59="","",IF(D59="TOTAL",SUM($V$17:V58),(ROUND(T59*AN59,0))))</f>
        <v/>
      </c>
      <c r="W59" s="26" t="str">
        <f>IF(D59="","",IF(D59=$Y$10,$V$8,IF(D59="TOTAL",SUM($W$17:W58),W58)))</f>
        <v/>
      </c>
      <c r="X59" s="33" t="str">
        <f>IF(D59="","",IF(D59="TOTAL",SUM($X$17:X58),(SUM(AH60:AI60))))</f>
        <v/>
      </c>
      <c r="Y59" s="33">
        <f t="shared" si="13"/>
        <v>0</v>
      </c>
      <c r="Z59" s="33">
        <f t="shared" si="14"/>
        <v>0</v>
      </c>
      <c r="AA59" s="31"/>
      <c r="AB59" s="31"/>
      <c r="AC59" s="35" t="str">
        <f t="shared" si="29"/>
        <v/>
      </c>
      <c r="AD59" s="35" t="str">
        <f t="shared" si="27"/>
        <v/>
      </c>
      <c r="AE59" s="7" t="str">
        <f t="shared" si="15"/>
        <v/>
      </c>
      <c r="AF59" s="7" t="str">
        <f t="shared" si="16"/>
        <v/>
      </c>
      <c r="AG59" s="7" t="str">
        <f t="shared" si="17"/>
        <v/>
      </c>
      <c r="AH59" s="7" t="str">
        <f t="shared" si="4"/>
        <v/>
      </c>
      <c r="AI59" s="7" t="str">
        <f t="shared" si="5"/>
        <v/>
      </c>
      <c r="AK59" s="7" t="str">
        <f t="shared" si="18"/>
        <v/>
      </c>
      <c r="AL59" s="7" t="str">
        <f t="shared" si="19"/>
        <v/>
      </c>
      <c r="AM59" s="7" t="str">
        <f t="shared" si="20"/>
        <v/>
      </c>
      <c r="AN59" s="7" t="str">
        <f t="shared" si="21"/>
        <v/>
      </c>
      <c r="AO59" s="7" t="str">
        <f t="shared" si="22"/>
        <v/>
      </c>
      <c r="AP59" s="7" t="str">
        <f t="shared" si="23"/>
        <v/>
      </c>
      <c r="AQ59" s="2">
        <v>44075</v>
      </c>
      <c r="AR59" s="3" t="str">
        <f t="shared" si="0"/>
        <v>Sep-2020</v>
      </c>
      <c r="AS59" s="7">
        <v>17</v>
      </c>
      <c r="AT59" s="7">
        <f t="shared" si="30"/>
        <v>8</v>
      </c>
      <c r="AV59" s="8">
        <f t="shared" si="6"/>
        <v>0.1</v>
      </c>
      <c r="AW59" s="7"/>
      <c r="AX59" s="7">
        <v>1</v>
      </c>
      <c r="AY59" s="7">
        <f t="shared" si="1"/>
        <v>0</v>
      </c>
      <c r="AZ59" s="7">
        <f t="shared" si="2"/>
        <v>0</v>
      </c>
      <c r="BA59" s="7">
        <f t="shared" si="7"/>
        <v>0</v>
      </c>
      <c r="BD59" t="str">
        <f t="shared" si="32"/>
        <v/>
      </c>
    </row>
    <row r="60" spans="2:56" ht="25.5" customHeight="1" x14ac:dyDescent="0.25">
      <c r="B60" s="34" t="str">
        <f t="shared" si="28"/>
        <v/>
      </c>
      <c r="C60" s="28" t="str">
        <f t="shared" si="24"/>
        <v/>
      </c>
      <c r="D60" s="34" t="str">
        <f t="shared" si="25"/>
        <v/>
      </c>
      <c r="E60" s="34" t="str">
        <f t="shared" si="9"/>
        <v/>
      </c>
      <c r="F60" s="34" t="str">
        <f t="shared" si="26"/>
        <v/>
      </c>
      <c r="G60" s="34" t="str">
        <f>IF(D60="","",IF(D60=$O$10,$P$7,IF(F60="YES",MROUND(ROUND(1.03*G59,0),100),IF(D60="TOTAL",SUM($G$17:G59),G59))))</f>
        <v/>
      </c>
      <c r="H60" s="34" t="str">
        <f>IF(D60="","",IF(D60="TOTAL",SUM($H$17:H59),(ROUND(G60*AK60/100,0))))</f>
        <v/>
      </c>
      <c r="I60" s="34" t="str">
        <f>IF(D60="","",IF(D60="TOTAL",SUM($I$17:I59),(ROUND(G60*AL60/100,0))))</f>
        <v/>
      </c>
      <c r="J60" s="75">
        <f t="shared" si="10"/>
        <v>0</v>
      </c>
      <c r="K60" s="75"/>
      <c r="L60" s="34" t="str">
        <f>IF(D60="","",IF(D60=$P$10,$P$8,IF(F60="YES",MROUND(ROUND(1.03*L59,0),100),IF(D60="TOTAL",SUM($L$17:L59),L59))))</f>
        <v/>
      </c>
      <c r="M60" s="34" t="str">
        <f>IF(D60="","",IF(D60="TOTAL",SUM($M$17:M59),(ROUND(L60*AK60/100,0))))</f>
        <v/>
      </c>
      <c r="N60" s="34" t="str">
        <f>IF(D60="","",IF(D60="TOTAL",SUM($N$17:N59),(ROUND(L60*AL60/100,0))))</f>
        <v/>
      </c>
      <c r="O60" s="33">
        <f t="shared" si="11"/>
        <v>0</v>
      </c>
      <c r="P60" s="34" t="str">
        <f t="shared" si="31"/>
        <v/>
      </c>
      <c r="Q60" s="34" t="str">
        <f t="shared" si="31"/>
        <v/>
      </c>
      <c r="R60" s="34" t="str">
        <f t="shared" si="31"/>
        <v/>
      </c>
      <c r="S60" s="26"/>
      <c r="T60" s="33">
        <f t="shared" si="12"/>
        <v>0</v>
      </c>
      <c r="U60" s="27" t="str">
        <f>IF(D60="","",IF(D60="TOTAL",SUM($U$17:U59),IF($Z$8="YES",BA60,BD60)))</f>
        <v/>
      </c>
      <c r="V60" s="34" t="str">
        <f>IF(D60="","",IF(D60="TOTAL",SUM($V$17:V59),(ROUND(T60*AN60,0))))</f>
        <v/>
      </c>
      <c r="W60" s="26" t="str">
        <f>IF(D60="","",IF(D60=$Y$10,$V$8,IF(D60="TOTAL",SUM($W$17:W59),W59)))</f>
        <v/>
      </c>
      <c r="X60" s="33" t="str">
        <f>IF(D60="","",IF(D60="TOTAL",SUM($X$17:X59),(SUM(AH61:AI61))))</f>
        <v/>
      </c>
      <c r="Y60" s="33">
        <f t="shared" si="13"/>
        <v>0</v>
      </c>
      <c r="Z60" s="33">
        <f t="shared" si="14"/>
        <v>0</v>
      </c>
      <c r="AA60" s="31"/>
      <c r="AB60" s="31"/>
      <c r="AC60" s="35" t="str">
        <f t="shared" si="29"/>
        <v/>
      </c>
      <c r="AD60" s="35" t="str">
        <f t="shared" si="27"/>
        <v/>
      </c>
      <c r="AE60" s="7" t="str">
        <f t="shared" si="15"/>
        <v/>
      </c>
      <c r="AF60" s="7" t="str">
        <f t="shared" si="16"/>
        <v/>
      </c>
      <c r="AG60" s="7" t="str">
        <f t="shared" si="17"/>
        <v/>
      </c>
      <c r="AH60" s="7" t="str">
        <f t="shared" si="4"/>
        <v/>
      </c>
      <c r="AI60" s="7" t="str">
        <f t="shared" si="5"/>
        <v/>
      </c>
      <c r="AK60" s="7" t="str">
        <f t="shared" si="18"/>
        <v/>
      </c>
      <c r="AL60" s="7" t="str">
        <f t="shared" si="19"/>
        <v/>
      </c>
      <c r="AM60" s="7" t="str">
        <f t="shared" si="20"/>
        <v/>
      </c>
      <c r="AN60" s="7" t="str">
        <f t="shared" si="21"/>
        <v/>
      </c>
      <c r="AO60" s="7" t="str">
        <f t="shared" si="22"/>
        <v/>
      </c>
      <c r="AP60" s="7" t="str">
        <f t="shared" si="23"/>
        <v/>
      </c>
      <c r="AQ60" s="2">
        <v>44105</v>
      </c>
      <c r="AR60" s="3" t="str">
        <f t="shared" si="0"/>
        <v>Oct-2020</v>
      </c>
      <c r="AS60" s="7">
        <v>17</v>
      </c>
      <c r="AT60" s="7">
        <f t="shared" si="30"/>
        <v>8</v>
      </c>
      <c r="AV60" s="8">
        <f t="shared" si="6"/>
        <v>0.1</v>
      </c>
      <c r="AW60" s="7"/>
      <c r="AX60" s="7">
        <v>1</v>
      </c>
      <c r="AY60" s="7">
        <f t="shared" si="1"/>
        <v>0</v>
      </c>
      <c r="AZ60" s="7">
        <f t="shared" si="2"/>
        <v>0</v>
      </c>
      <c r="BA60" s="7">
        <f t="shared" si="7"/>
        <v>0</v>
      </c>
      <c r="BD60" t="str">
        <f t="shared" si="32"/>
        <v/>
      </c>
    </row>
    <row r="61" spans="2:56" ht="25.5" customHeight="1" x14ac:dyDescent="0.25">
      <c r="B61" s="34" t="str">
        <f t="shared" si="28"/>
        <v/>
      </c>
      <c r="C61" s="28" t="str">
        <f t="shared" si="24"/>
        <v/>
      </c>
      <c r="D61" s="34" t="str">
        <f t="shared" si="25"/>
        <v/>
      </c>
      <c r="E61" s="34" t="str">
        <f t="shared" si="9"/>
        <v/>
      </c>
      <c r="F61" s="34" t="str">
        <f t="shared" si="26"/>
        <v/>
      </c>
      <c r="G61" s="34" t="str">
        <f>IF(D61="","",IF(D61=$O$10,$P$7,IF(F61="YES",MROUND(ROUND(1.03*G60,0),100),IF(D61="TOTAL",SUM($G$17:G60),G60))))</f>
        <v/>
      </c>
      <c r="H61" s="34" t="str">
        <f>IF(D61="","",IF(D61="TOTAL",SUM($H$17:H60),(ROUND(G61*AK61/100,0))))</f>
        <v/>
      </c>
      <c r="I61" s="34" t="str">
        <f>IF(D61="","",IF(D61="TOTAL",SUM($I$17:I60),(ROUND(G61*AL61/100,0))))</f>
        <v/>
      </c>
      <c r="J61" s="75">
        <f t="shared" si="10"/>
        <v>0</v>
      </c>
      <c r="K61" s="75"/>
      <c r="L61" s="34" t="str">
        <f>IF(D61="","",IF(D61=$P$10,$P$8,IF(F61="YES",MROUND(ROUND(1.03*L60,0),100),IF(D61="TOTAL",SUM($L$17:L60),L60))))</f>
        <v/>
      </c>
      <c r="M61" s="34" t="str">
        <f>IF(D61="","",IF(D61="TOTAL",SUM($M$17:M60),(ROUND(L61*AK61/100,0))))</f>
        <v/>
      </c>
      <c r="N61" s="34" t="str">
        <f>IF(D61="","",IF(D61="TOTAL",SUM($N$17:N60),(ROUND(L61*AL61/100,0))))</f>
        <v/>
      </c>
      <c r="O61" s="33">
        <f t="shared" si="11"/>
        <v>0</v>
      </c>
      <c r="P61" s="34" t="str">
        <f t="shared" si="31"/>
        <v/>
      </c>
      <c r="Q61" s="34" t="str">
        <f t="shared" si="31"/>
        <v/>
      </c>
      <c r="R61" s="34" t="str">
        <f t="shared" si="31"/>
        <v/>
      </c>
      <c r="S61" s="26"/>
      <c r="T61" s="33">
        <f t="shared" si="12"/>
        <v>0</v>
      </c>
      <c r="U61" s="27" t="str">
        <f>IF(D61="","",IF(D61="TOTAL",SUM($U$17:U60),IF($Z$8="YES",BA61,BD61)))</f>
        <v/>
      </c>
      <c r="V61" s="34" t="str">
        <f>IF(D61="","",IF(D61="TOTAL",SUM($V$17:V60),(ROUND(T61*AN61,0))))</f>
        <v/>
      </c>
      <c r="W61" s="26" t="str">
        <f>IF(D61="","",IF(D61=$Y$10,$V$8,IF(D61="TOTAL",SUM($W$17:W60),W60)))</f>
        <v/>
      </c>
      <c r="X61" s="33" t="str">
        <f>IF(D61="","",IF(D61="TOTAL",SUM($X$17:X60),(SUM(AH62:AI62))))</f>
        <v/>
      </c>
      <c r="Y61" s="33">
        <f t="shared" si="13"/>
        <v>0</v>
      </c>
      <c r="Z61" s="33">
        <f t="shared" si="14"/>
        <v>0</v>
      </c>
      <c r="AA61" s="31"/>
      <c r="AB61" s="31"/>
      <c r="AC61" s="35" t="str">
        <f t="shared" si="29"/>
        <v/>
      </c>
      <c r="AD61" s="35" t="str">
        <f t="shared" si="27"/>
        <v/>
      </c>
      <c r="AE61" s="7" t="str">
        <f t="shared" si="15"/>
        <v/>
      </c>
      <c r="AF61" s="7" t="str">
        <f t="shared" si="16"/>
        <v/>
      </c>
      <c r="AG61" s="7" t="str">
        <f t="shared" si="17"/>
        <v/>
      </c>
      <c r="AH61" s="7" t="str">
        <f t="shared" si="4"/>
        <v/>
      </c>
      <c r="AI61" s="7" t="str">
        <f t="shared" si="5"/>
        <v/>
      </c>
      <c r="AK61" s="7" t="str">
        <f t="shared" si="18"/>
        <v/>
      </c>
      <c r="AL61" s="7" t="str">
        <f t="shared" si="19"/>
        <v/>
      </c>
      <c r="AM61" s="7" t="str">
        <f t="shared" si="20"/>
        <v/>
      </c>
      <c r="AN61" s="7" t="str">
        <f t="shared" si="21"/>
        <v/>
      </c>
      <c r="AO61" s="7" t="str">
        <f t="shared" si="22"/>
        <v/>
      </c>
      <c r="AP61" s="7" t="str">
        <f t="shared" si="23"/>
        <v/>
      </c>
      <c r="AQ61" s="2">
        <v>44136</v>
      </c>
      <c r="AR61" s="3" t="str">
        <f t="shared" si="0"/>
        <v>Nov-2020</v>
      </c>
      <c r="AS61" s="7">
        <v>17</v>
      </c>
      <c r="AT61" s="7">
        <f t="shared" si="30"/>
        <v>8</v>
      </c>
      <c r="AV61" s="8">
        <f t="shared" si="6"/>
        <v>0.1</v>
      </c>
      <c r="AY61" s="7">
        <f t="shared" si="1"/>
        <v>0</v>
      </c>
      <c r="AZ61" s="7">
        <f t="shared" si="2"/>
        <v>0</v>
      </c>
      <c r="BA61" s="7">
        <f t="shared" si="7"/>
        <v>0</v>
      </c>
      <c r="BD61" t="str">
        <f t="shared" si="32"/>
        <v/>
      </c>
    </row>
    <row r="62" spans="2:56" ht="25.5" customHeight="1" x14ac:dyDescent="0.25">
      <c r="B62" s="34" t="str">
        <f t="shared" si="28"/>
        <v/>
      </c>
      <c r="C62" s="28" t="str">
        <f t="shared" si="24"/>
        <v/>
      </c>
      <c r="D62" s="34" t="str">
        <f t="shared" si="25"/>
        <v/>
      </c>
      <c r="E62" s="34" t="str">
        <f t="shared" si="9"/>
        <v/>
      </c>
      <c r="F62" s="34" t="str">
        <f t="shared" si="26"/>
        <v/>
      </c>
      <c r="G62" s="34" t="str">
        <f>IF(D62="","",IF(D62=$O$10,$P$7,IF(F62="YES",MROUND(ROUND(1.03*G61,0),100),IF(D62="TOTAL",SUM($G$17:G61),G61))))</f>
        <v/>
      </c>
      <c r="H62" s="34" t="str">
        <f>IF(D62="","",IF(D62="TOTAL",SUM($H$17:H61),(ROUND(G62*AK62/100,0))))</f>
        <v/>
      </c>
      <c r="I62" s="34" t="str">
        <f>IF(D62="","",IF(D62="TOTAL",SUM($I$17:I61),(ROUND(G62*AL62/100,0))))</f>
        <v/>
      </c>
      <c r="J62" s="75">
        <f t="shared" si="10"/>
        <v>0</v>
      </c>
      <c r="K62" s="75"/>
      <c r="L62" s="34" t="str">
        <f>IF(D62="","",IF(D62=$P$10,$P$8,IF(F62="YES",MROUND(ROUND(1.03*L61,0),100),IF(D62="TOTAL",SUM($L$17:L61),L61))))</f>
        <v/>
      </c>
      <c r="M62" s="34" t="str">
        <f>IF(D62="","",IF(D62="TOTAL",SUM($M$17:M61),(ROUND(L62*AK62/100,0))))</f>
        <v/>
      </c>
      <c r="N62" s="34" t="str">
        <f>IF(D62="","",IF(D62="TOTAL",SUM($N$17:N61),(ROUND(L62*AL62/100,0))))</f>
        <v/>
      </c>
      <c r="O62" s="33">
        <f t="shared" si="11"/>
        <v>0</v>
      </c>
      <c r="P62" s="34" t="str">
        <f t="shared" si="31"/>
        <v/>
      </c>
      <c r="Q62" s="34" t="str">
        <f t="shared" si="31"/>
        <v/>
      </c>
      <c r="R62" s="34" t="str">
        <f t="shared" si="31"/>
        <v/>
      </c>
      <c r="S62" s="26"/>
      <c r="T62" s="33">
        <f t="shared" si="12"/>
        <v>0</v>
      </c>
      <c r="U62" s="27" t="str">
        <f>IF(D62="","",IF(D62="TOTAL",SUM($U$17:U61),IF($Z$8="YES",BA62,BD62)))</f>
        <v/>
      </c>
      <c r="V62" s="34" t="str">
        <f>IF(D62="","",IF(D62="TOTAL",SUM($V$17:V61),(ROUND(T62*AN62,0))))</f>
        <v/>
      </c>
      <c r="W62" s="26" t="str">
        <f>IF(D62="","",IF(D62=$Y$10,$V$8,IF(D62="TOTAL",SUM($W$17:W61),W61)))</f>
        <v/>
      </c>
      <c r="X62" s="33" t="str">
        <f>IF(D62="","",IF(D62="TOTAL",SUM($X$17:X61),(SUM(AH63:AI63))))</f>
        <v/>
      </c>
      <c r="Y62" s="33">
        <f t="shared" si="13"/>
        <v>0</v>
      </c>
      <c r="Z62" s="33">
        <f t="shared" si="14"/>
        <v>0</v>
      </c>
      <c r="AA62" s="31"/>
      <c r="AB62" s="31"/>
      <c r="AC62" s="35" t="str">
        <f t="shared" si="29"/>
        <v/>
      </c>
      <c r="AD62" s="35" t="str">
        <f t="shared" si="27"/>
        <v/>
      </c>
      <c r="AE62" s="7" t="str">
        <f t="shared" si="15"/>
        <v/>
      </c>
      <c r="AF62" s="7" t="str">
        <f t="shared" si="16"/>
        <v/>
      </c>
      <c r="AG62" s="7" t="str">
        <f t="shared" si="17"/>
        <v/>
      </c>
      <c r="AH62" s="7" t="str">
        <f t="shared" si="4"/>
        <v/>
      </c>
      <c r="AI62" s="7" t="str">
        <f t="shared" si="5"/>
        <v/>
      </c>
      <c r="AK62" s="7" t="str">
        <f t="shared" si="18"/>
        <v/>
      </c>
      <c r="AL62" s="7" t="str">
        <f t="shared" si="19"/>
        <v/>
      </c>
      <c r="AM62" s="7" t="str">
        <f t="shared" si="20"/>
        <v/>
      </c>
      <c r="AN62" s="7" t="str">
        <f t="shared" si="21"/>
        <v/>
      </c>
      <c r="AO62" s="7" t="str">
        <f t="shared" si="22"/>
        <v/>
      </c>
      <c r="AP62" s="7" t="str">
        <f t="shared" si="23"/>
        <v/>
      </c>
      <c r="AQ62" s="2">
        <v>44166</v>
      </c>
      <c r="AR62" s="3" t="str">
        <f t="shared" si="0"/>
        <v>Dec-2020</v>
      </c>
      <c r="AS62" s="7">
        <v>17</v>
      </c>
      <c r="AT62" s="7">
        <f t="shared" si="30"/>
        <v>8</v>
      </c>
      <c r="AV62" s="8">
        <f t="shared" si="6"/>
        <v>0.1</v>
      </c>
      <c r="AY62" s="7">
        <f t="shared" si="1"/>
        <v>0</v>
      </c>
      <c r="AZ62" s="7">
        <f t="shared" si="2"/>
        <v>0</v>
      </c>
      <c r="BA62" s="7">
        <f t="shared" si="7"/>
        <v>0</v>
      </c>
      <c r="BD62" t="str">
        <f t="shared" si="32"/>
        <v/>
      </c>
    </row>
    <row r="63" spans="2:56" ht="25.5" customHeight="1" x14ac:dyDescent="0.25">
      <c r="B63" s="34" t="str">
        <f t="shared" si="28"/>
        <v/>
      </c>
      <c r="C63" s="28" t="str">
        <f t="shared" si="24"/>
        <v/>
      </c>
      <c r="D63" s="34" t="str">
        <f t="shared" si="25"/>
        <v/>
      </c>
      <c r="E63" s="34" t="str">
        <f t="shared" si="9"/>
        <v/>
      </c>
      <c r="F63" s="34" t="str">
        <f t="shared" si="26"/>
        <v/>
      </c>
      <c r="G63" s="34" t="str">
        <f>IF(D63="","",IF(D63=$O$10,$P$7,IF(F63="YES",MROUND(ROUND(1.03*G62,0),100),IF(D63="TOTAL",SUM($G$17:G62),G62))))</f>
        <v/>
      </c>
      <c r="H63" s="34" t="str">
        <f>IF(D63="","",IF(D63="TOTAL",SUM($H$17:H62),(ROUND(G63*AK63/100,0))))</f>
        <v/>
      </c>
      <c r="I63" s="34" t="str">
        <f>IF(D63="","",IF(D63="TOTAL",SUM($I$17:I62),(ROUND(G63*AL63/100,0))))</f>
        <v/>
      </c>
      <c r="J63" s="75">
        <f t="shared" si="10"/>
        <v>0</v>
      </c>
      <c r="K63" s="75"/>
      <c r="L63" s="34" t="str">
        <f>IF(D63="","",IF(D63=$P$10,$P$8,IF(F63="YES",MROUND(ROUND(1.03*L62,0),100),IF(D63="TOTAL",SUM($L$17:L62),L62))))</f>
        <v/>
      </c>
      <c r="M63" s="34" t="str">
        <f>IF(D63="","",IF(D63="TOTAL",SUM($M$17:M62),(ROUND(L63*AK63/100,0))))</f>
        <v/>
      </c>
      <c r="N63" s="34" t="str">
        <f>IF(D63="","",IF(D63="TOTAL",SUM($N$17:N62),(ROUND(L63*AL63/100,0))))</f>
        <v/>
      </c>
      <c r="O63" s="33">
        <f t="shared" si="11"/>
        <v>0</v>
      </c>
      <c r="P63" s="34" t="str">
        <f t="shared" si="31"/>
        <v/>
      </c>
      <c r="Q63" s="34" t="str">
        <f t="shared" si="31"/>
        <v/>
      </c>
      <c r="R63" s="34" t="str">
        <f t="shared" si="31"/>
        <v/>
      </c>
      <c r="S63" s="26"/>
      <c r="T63" s="33">
        <f t="shared" si="12"/>
        <v>0</v>
      </c>
      <c r="U63" s="27" t="str">
        <f>IF(D63="","",IF(D63="TOTAL",SUM($U$17:U62),IF($Z$8="YES",BA63,BD63)))</f>
        <v/>
      </c>
      <c r="V63" s="34" t="str">
        <f>IF(D63="","",IF(D63="TOTAL",SUM($V$17:V62),(ROUND(T63*AN63,0))))</f>
        <v/>
      </c>
      <c r="W63" s="26" t="str">
        <f>IF(D63="","",IF(D63=$Y$10,$V$8,IF(D63="TOTAL",SUM($W$17:W62),W62)))</f>
        <v/>
      </c>
      <c r="X63" s="33" t="str">
        <f>IF(D63="","",IF(D63="TOTAL",SUM($X$17:X62),(SUM(AH64:AI64))))</f>
        <v/>
      </c>
      <c r="Y63" s="33">
        <f t="shared" si="13"/>
        <v>0</v>
      </c>
      <c r="Z63" s="33">
        <f t="shared" si="14"/>
        <v>0</v>
      </c>
      <c r="AA63" s="31"/>
      <c r="AB63" s="31"/>
      <c r="AC63" s="35" t="str">
        <f t="shared" si="29"/>
        <v/>
      </c>
      <c r="AD63" s="35" t="str">
        <f t="shared" si="27"/>
        <v/>
      </c>
      <c r="AE63" s="7" t="str">
        <f t="shared" si="15"/>
        <v/>
      </c>
      <c r="AF63" s="7" t="str">
        <f t="shared" si="16"/>
        <v/>
      </c>
      <c r="AG63" s="7" t="str">
        <f t="shared" si="17"/>
        <v/>
      </c>
      <c r="AH63" s="7" t="str">
        <f t="shared" si="4"/>
        <v/>
      </c>
      <c r="AI63" s="7" t="str">
        <f t="shared" si="5"/>
        <v/>
      </c>
      <c r="AK63" s="7" t="str">
        <f t="shared" si="18"/>
        <v/>
      </c>
      <c r="AL63" s="7" t="str">
        <f t="shared" si="19"/>
        <v/>
      </c>
      <c r="AM63" s="7" t="str">
        <f t="shared" si="20"/>
        <v/>
      </c>
      <c r="AN63" s="7" t="str">
        <f t="shared" si="21"/>
        <v/>
      </c>
      <c r="AO63" s="7" t="str">
        <f t="shared" si="22"/>
        <v/>
      </c>
      <c r="AP63" s="7" t="str">
        <f t="shared" si="23"/>
        <v/>
      </c>
      <c r="AQ63" s="2">
        <v>44197</v>
      </c>
      <c r="AR63" s="3" t="str">
        <f t="shared" si="0"/>
        <v>Jan-2021</v>
      </c>
      <c r="AS63" s="7">
        <v>17</v>
      </c>
      <c r="AT63" s="7">
        <f t="shared" si="30"/>
        <v>8</v>
      </c>
      <c r="AV63" s="8">
        <f t="shared" si="6"/>
        <v>0.1</v>
      </c>
      <c r="AY63" s="7">
        <f t="shared" si="1"/>
        <v>0</v>
      </c>
      <c r="AZ63" s="7">
        <f t="shared" si="2"/>
        <v>0</v>
      </c>
      <c r="BA63" s="7">
        <f t="shared" si="7"/>
        <v>0</v>
      </c>
      <c r="BD63" t="str">
        <f t="shared" si="32"/>
        <v/>
      </c>
    </row>
    <row r="64" spans="2:56" ht="25.5" customHeight="1" x14ac:dyDescent="0.25">
      <c r="B64" s="34" t="str">
        <f t="shared" si="28"/>
        <v/>
      </c>
      <c r="C64" s="28" t="str">
        <f t="shared" si="24"/>
        <v/>
      </c>
      <c r="D64" s="34" t="str">
        <f t="shared" si="25"/>
        <v/>
      </c>
      <c r="E64" s="34" t="str">
        <f t="shared" si="9"/>
        <v/>
      </c>
      <c r="F64" s="34" t="str">
        <f t="shared" si="26"/>
        <v/>
      </c>
      <c r="G64" s="34" t="str">
        <f>IF(D64="","",IF(D64=$O$10,$P$7,IF(F64="YES",MROUND(ROUND(1.03*G63,0),100),IF(D64="TOTAL",SUM($G$17:G63),G63))))</f>
        <v/>
      </c>
      <c r="H64" s="34" t="str">
        <f>IF(D64="","",IF(D64="TOTAL",SUM($H$17:H63),(ROUND(G64*AK64/100,0))))</f>
        <v/>
      </c>
      <c r="I64" s="34" t="str">
        <f>IF(D64="","",IF(D64="TOTAL",SUM($I$17:I63),(ROUND(G64*AL64/100,0))))</f>
        <v/>
      </c>
      <c r="J64" s="75">
        <f t="shared" si="10"/>
        <v>0</v>
      </c>
      <c r="K64" s="75"/>
      <c r="L64" s="34" t="str">
        <f>IF(D64="","",IF(D64=$P$10,$P$8,IF(F64="YES",MROUND(ROUND(1.03*L63,0),100),IF(D64="TOTAL",SUM($L$17:L63),L63))))</f>
        <v/>
      </c>
      <c r="M64" s="34" t="str">
        <f>IF(D64="","",IF(D64="TOTAL",SUM($M$17:M63),(ROUND(L64*AK64/100,0))))</f>
        <v/>
      </c>
      <c r="N64" s="34" t="str">
        <f>IF(D64="","",IF(D64="TOTAL",SUM($N$17:N63),(ROUND(L64*AL64/100,0))))</f>
        <v/>
      </c>
      <c r="O64" s="33">
        <f t="shared" si="11"/>
        <v>0</v>
      </c>
      <c r="P64" s="34" t="str">
        <f t="shared" si="31"/>
        <v/>
      </c>
      <c r="Q64" s="34" t="str">
        <f t="shared" si="31"/>
        <v/>
      </c>
      <c r="R64" s="34" t="str">
        <f t="shared" si="31"/>
        <v/>
      </c>
      <c r="S64" s="26"/>
      <c r="T64" s="33">
        <f t="shared" si="12"/>
        <v>0</v>
      </c>
      <c r="U64" s="27" t="str">
        <f>IF(D64="","",IF(D64="TOTAL",SUM($U$17:U63),IF($Z$8="YES",BA64,BD64)))</f>
        <v/>
      </c>
      <c r="V64" s="34" t="str">
        <f>IF(D64="","",IF(D64="TOTAL",SUM($V$17:V63),(ROUND(T64*AN64,0))))</f>
        <v/>
      </c>
      <c r="W64" s="26" t="str">
        <f>IF(D64="","",IF(D64=$Y$10,$V$8,IF(D64="TOTAL",SUM($W$17:W63),W63)))</f>
        <v/>
      </c>
      <c r="X64" s="33" t="str">
        <f>IF(D64="","",IF(D64="TOTAL",SUM($X$17:X63),(SUM(AH65:AI65))))</f>
        <v/>
      </c>
      <c r="Y64" s="33">
        <f t="shared" si="13"/>
        <v>0</v>
      </c>
      <c r="Z64" s="33">
        <f t="shared" si="14"/>
        <v>0</v>
      </c>
      <c r="AA64" s="31"/>
      <c r="AB64" s="31"/>
      <c r="AC64" s="35" t="str">
        <f t="shared" si="29"/>
        <v/>
      </c>
      <c r="AD64" s="35" t="str">
        <f t="shared" si="27"/>
        <v/>
      </c>
      <c r="AE64" s="7" t="str">
        <f t="shared" si="15"/>
        <v/>
      </c>
      <c r="AF64" s="7" t="str">
        <f t="shared" si="16"/>
        <v/>
      </c>
      <c r="AG64" s="7" t="str">
        <f t="shared" si="17"/>
        <v/>
      </c>
      <c r="AH64" s="7" t="str">
        <f t="shared" si="4"/>
        <v/>
      </c>
      <c r="AI64" s="7" t="str">
        <f t="shared" si="5"/>
        <v/>
      </c>
      <c r="AK64" s="7" t="str">
        <f t="shared" si="18"/>
        <v/>
      </c>
      <c r="AL64" s="7" t="str">
        <f t="shared" si="19"/>
        <v/>
      </c>
      <c r="AM64" s="7" t="str">
        <f t="shared" si="20"/>
        <v/>
      </c>
      <c r="AN64" s="7" t="str">
        <f t="shared" si="21"/>
        <v/>
      </c>
      <c r="AO64" s="7" t="str">
        <f t="shared" si="22"/>
        <v/>
      </c>
      <c r="AP64" s="7" t="str">
        <f t="shared" si="23"/>
        <v/>
      </c>
      <c r="AQ64" s="2">
        <v>44228</v>
      </c>
      <c r="AR64" s="3" t="str">
        <f t="shared" si="0"/>
        <v>Feb-2021</v>
      </c>
      <c r="AS64" s="7">
        <v>17</v>
      </c>
      <c r="AT64" s="7">
        <f t="shared" si="30"/>
        <v>8</v>
      </c>
      <c r="AV64" s="8">
        <f t="shared" si="6"/>
        <v>0.1</v>
      </c>
      <c r="AY64" s="7">
        <f t="shared" si="1"/>
        <v>0</v>
      </c>
      <c r="AZ64" s="7">
        <f t="shared" si="2"/>
        <v>0</v>
      </c>
      <c r="BA64" s="7">
        <f t="shared" si="7"/>
        <v>0</v>
      </c>
      <c r="BD64" t="str">
        <f t="shared" si="32"/>
        <v/>
      </c>
    </row>
    <row r="65" spans="2:56" ht="25.5" customHeight="1" x14ac:dyDescent="0.25">
      <c r="B65" s="34" t="str">
        <f t="shared" si="28"/>
        <v/>
      </c>
      <c r="C65" s="28" t="str">
        <f t="shared" si="24"/>
        <v/>
      </c>
      <c r="D65" s="34" t="str">
        <f t="shared" si="25"/>
        <v/>
      </c>
      <c r="E65" s="34" t="str">
        <f t="shared" si="9"/>
        <v/>
      </c>
      <c r="F65" s="34" t="str">
        <f t="shared" si="26"/>
        <v/>
      </c>
      <c r="G65" s="34" t="str">
        <f>IF(D65="","",IF(D65=$O$10,$P$7,IF(F65="YES",MROUND(ROUND(1.03*G64,0),100),IF(D65="TOTAL",SUM($G$17:G64),G64))))</f>
        <v/>
      </c>
      <c r="H65" s="34" t="str">
        <f>IF(D65="","",IF(D65="TOTAL",SUM($H$17:H64),(ROUND(G65*AK65/100,0))))</f>
        <v/>
      </c>
      <c r="I65" s="34" t="str">
        <f>IF(D65="","",IF(D65="TOTAL",SUM($I$17:I64),(ROUND(G65*AL65/100,0))))</f>
        <v/>
      </c>
      <c r="J65" s="75">
        <f t="shared" si="10"/>
        <v>0</v>
      </c>
      <c r="K65" s="75"/>
      <c r="L65" s="34" t="str">
        <f>IF(D65="","",IF(D65=$P$10,$P$8,IF(F65="YES",MROUND(ROUND(1.03*L64,0),100),IF(D65="TOTAL",SUM($L$17:L64),L64))))</f>
        <v/>
      </c>
      <c r="M65" s="34" t="str">
        <f>IF(D65="","",IF(D65="TOTAL",SUM($M$17:M64),(ROUND(L65*AK65/100,0))))</f>
        <v/>
      </c>
      <c r="N65" s="34" t="str">
        <f>IF(D65="","",IF(D65="TOTAL",SUM($N$17:N64),(ROUND(L65*AL65/100,0))))</f>
        <v/>
      </c>
      <c r="O65" s="33">
        <f t="shared" si="11"/>
        <v>0</v>
      </c>
      <c r="P65" s="34" t="str">
        <f t="shared" si="31"/>
        <v/>
      </c>
      <c r="Q65" s="34" t="str">
        <f t="shared" si="31"/>
        <v/>
      </c>
      <c r="R65" s="34" t="str">
        <f t="shared" si="31"/>
        <v/>
      </c>
      <c r="S65" s="26"/>
      <c r="T65" s="33">
        <f t="shared" si="12"/>
        <v>0</v>
      </c>
      <c r="U65" s="27" t="str">
        <f>IF(D65="","",IF(D65="TOTAL",SUM($U$17:U64),IF($Z$8="YES",BA65,BD65)))</f>
        <v/>
      </c>
      <c r="V65" s="34" t="str">
        <f>IF(D65="","",IF(D65="TOTAL",SUM($V$17:V64),(ROUND(T65*AN65,0))))</f>
        <v/>
      </c>
      <c r="W65" s="26" t="str">
        <f>IF(D65="","",IF(D65=$Y$10,$V$8,IF(D65="TOTAL",SUM($W$17:W64),W64)))</f>
        <v/>
      </c>
      <c r="X65" s="33" t="str">
        <f>IF(D65="","",IF(D65="TOTAL",SUM($X$17:X64),(SUM(AH66:AI66))))</f>
        <v/>
      </c>
      <c r="Y65" s="33">
        <f t="shared" si="13"/>
        <v>0</v>
      </c>
      <c r="Z65" s="33">
        <f t="shared" si="14"/>
        <v>0</v>
      </c>
      <c r="AA65" s="31"/>
      <c r="AB65" s="31"/>
      <c r="AC65" s="35" t="str">
        <f t="shared" si="29"/>
        <v/>
      </c>
      <c r="AD65" s="35" t="str">
        <f t="shared" si="27"/>
        <v/>
      </c>
      <c r="AE65" s="7" t="str">
        <f t="shared" si="15"/>
        <v/>
      </c>
      <c r="AF65" s="7" t="str">
        <f t="shared" si="16"/>
        <v/>
      </c>
      <c r="AG65" s="7" t="str">
        <f t="shared" si="17"/>
        <v/>
      </c>
      <c r="AH65" s="7" t="str">
        <f t="shared" si="4"/>
        <v/>
      </c>
      <c r="AI65" s="7" t="str">
        <f t="shared" si="5"/>
        <v/>
      </c>
      <c r="AK65" s="7" t="str">
        <f t="shared" si="18"/>
        <v/>
      </c>
      <c r="AL65" s="7" t="str">
        <f t="shared" si="19"/>
        <v/>
      </c>
      <c r="AM65" s="7" t="str">
        <f t="shared" si="20"/>
        <v/>
      </c>
      <c r="AN65" s="7" t="str">
        <f t="shared" si="21"/>
        <v/>
      </c>
      <c r="AO65" s="7" t="str">
        <f t="shared" si="22"/>
        <v/>
      </c>
      <c r="AP65" s="7" t="str">
        <f t="shared" si="23"/>
        <v/>
      </c>
      <c r="AQ65" s="2">
        <v>44256</v>
      </c>
      <c r="AR65" s="3" t="str">
        <f t="shared" si="0"/>
        <v>Mar-2021</v>
      </c>
      <c r="AS65" s="7">
        <v>17</v>
      </c>
      <c r="AT65" s="7">
        <f t="shared" si="30"/>
        <v>8</v>
      </c>
      <c r="AV65" s="8">
        <f t="shared" si="6"/>
        <v>0.1</v>
      </c>
      <c r="AY65" s="7">
        <f t="shared" si="1"/>
        <v>0</v>
      </c>
      <c r="AZ65" s="7">
        <f t="shared" si="2"/>
        <v>0</v>
      </c>
      <c r="BA65" s="7">
        <f t="shared" si="7"/>
        <v>0</v>
      </c>
      <c r="BD65" t="str">
        <f t="shared" si="32"/>
        <v/>
      </c>
    </row>
    <row r="66" spans="2:56" ht="25.5" customHeight="1" x14ac:dyDescent="0.25">
      <c r="B66" s="34" t="str">
        <f t="shared" si="28"/>
        <v/>
      </c>
      <c r="C66" s="28" t="str">
        <f t="shared" si="24"/>
        <v/>
      </c>
      <c r="D66" s="34" t="str">
        <f t="shared" si="25"/>
        <v/>
      </c>
      <c r="E66" s="34" t="str">
        <f t="shared" si="9"/>
        <v/>
      </c>
      <c r="F66" s="34" t="str">
        <f t="shared" si="26"/>
        <v/>
      </c>
      <c r="G66" s="34" t="str">
        <f>IF(D66="","",IF(D66=$O$10,$P$7,IF(F66="YES",MROUND(ROUND(1.03*G65,0),100),IF(D66="TOTAL",SUM($G$17:G65),G65))))</f>
        <v/>
      </c>
      <c r="H66" s="34" t="str">
        <f>IF(D66="","",IF(D66="TOTAL",SUM($H$17:H65),(ROUND(G66*AK66/100,0))))</f>
        <v/>
      </c>
      <c r="I66" s="34" t="str">
        <f>IF(D66="","",IF(D66="TOTAL",SUM($I$17:I65),(ROUND(G66*AL66/100,0))))</f>
        <v/>
      </c>
      <c r="J66" s="75">
        <f t="shared" si="10"/>
        <v>0</v>
      </c>
      <c r="K66" s="75"/>
      <c r="L66" s="34" t="str">
        <f>IF(D66="","",IF(D66=$P$10,$P$8,IF(F66="YES",MROUND(ROUND(1.03*L65,0),100),IF(D66="TOTAL",SUM($L$17:L65),L65))))</f>
        <v/>
      </c>
      <c r="M66" s="34" t="str">
        <f>IF(D66="","",IF(D66="TOTAL",SUM($M$17:M65),(ROUND(L66*AK66/100,0))))</f>
        <v/>
      </c>
      <c r="N66" s="34" t="str">
        <f>IF(D66="","",IF(D66="TOTAL",SUM($N$17:N65),(ROUND(L66*AL66/100,0))))</f>
        <v/>
      </c>
      <c r="O66" s="33">
        <f t="shared" si="11"/>
        <v>0</v>
      </c>
      <c r="P66" s="34" t="str">
        <f t="shared" si="31"/>
        <v/>
      </c>
      <c r="Q66" s="34" t="str">
        <f t="shared" si="31"/>
        <v/>
      </c>
      <c r="R66" s="34" t="str">
        <f t="shared" si="31"/>
        <v/>
      </c>
      <c r="S66" s="26"/>
      <c r="T66" s="33">
        <f t="shared" si="12"/>
        <v>0</v>
      </c>
      <c r="U66" s="27" t="str">
        <f>IF(D66="","",IF(D66="TOTAL",SUM($U$17:U65),IF($Z$8="YES",BA66,BD66)))</f>
        <v/>
      </c>
      <c r="V66" s="34" t="str">
        <f>IF(D66="","",IF(D66="TOTAL",SUM($V$17:V65),(ROUND(T66*AN66,0))))</f>
        <v/>
      </c>
      <c r="W66" s="26" t="str">
        <f>IF(D66="","",IF(D66=$Y$10,$V$8,IF(D66="TOTAL",SUM($W$17:W65),W65)))</f>
        <v/>
      </c>
      <c r="X66" s="33" t="str">
        <f>IF(D66="","",IF(D66="TOTAL",SUM($X$17:X65),(SUM(AH67:AI67))))</f>
        <v/>
      </c>
      <c r="Y66" s="33">
        <f t="shared" si="13"/>
        <v>0</v>
      </c>
      <c r="Z66" s="33">
        <f t="shared" si="14"/>
        <v>0</v>
      </c>
      <c r="AA66" s="31"/>
      <c r="AB66" s="31"/>
      <c r="AC66" s="35" t="str">
        <f t="shared" si="29"/>
        <v/>
      </c>
      <c r="AD66" s="35" t="str">
        <f t="shared" si="27"/>
        <v/>
      </c>
      <c r="AE66" s="7" t="str">
        <f t="shared" si="15"/>
        <v/>
      </c>
      <c r="AF66" s="7" t="str">
        <f t="shared" si="16"/>
        <v/>
      </c>
      <c r="AG66" s="7" t="str">
        <f t="shared" si="17"/>
        <v/>
      </c>
      <c r="AH66" s="7" t="str">
        <f t="shared" si="4"/>
        <v/>
      </c>
      <c r="AI66" s="7" t="str">
        <f t="shared" si="5"/>
        <v/>
      </c>
      <c r="AK66" s="7" t="str">
        <f t="shared" si="18"/>
        <v/>
      </c>
      <c r="AL66" s="7" t="str">
        <f t="shared" si="19"/>
        <v/>
      </c>
      <c r="AM66" s="7" t="str">
        <f t="shared" si="20"/>
        <v/>
      </c>
      <c r="AN66" s="7" t="str">
        <f t="shared" si="21"/>
        <v/>
      </c>
      <c r="AO66" s="7" t="str">
        <f t="shared" si="22"/>
        <v/>
      </c>
      <c r="AP66" s="7" t="str">
        <f t="shared" si="23"/>
        <v/>
      </c>
      <c r="AQ66" s="2">
        <v>44287</v>
      </c>
      <c r="AR66" s="3" t="str">
        <f t="shared" si="0"/>
        <v>Apr-2021</v>
      </c>
      <c r="AS66" s="7">
        <v>17</v>
      </c>
      <c r="AT66" s="7">
        <f t="shared" si="30"/>
        <v>8</v>
      </c>
      <c r="AV66" s="8">
        <f t="shared" si="6"/>
        <v>0.1</v>
      </c>
      <c r="AY66" s="7">
        <f t="shared" si="1"/>
        <v>0</v>
      </c>
      <c r="AZ66" s="7">
        <f t="shared" si="2"/>
        <v>0</v>
      </c>
      <c r="BA66" s="7">
        <f t="shared" si="7"/>
        <v>0</v>
      </c>
      <c r="BD66" t="str">
        <f t="shared" si="32"/>
        <v/>
      </c>
    </row>
    <row r="67" spans="2:56" ht="25.5" customHeight="1" x14ac:dyDescent="0.25">
      <c r="B67" s="34" t="str">
        <f t="shared" si="28"/>
        <v/>
      </c>
      <c r="C67" s="28" t="str">
        <f t="shared" si="24"/>
        <v/>
      </c>
      <c r="D67" s="34" t="str">
        <f t="shared" si="25"/>
        <v/>
      </c>
      <c r="E67" s="34" t="str">
        <f t="shared" si="9"/>
        <v/>
      </c>
      <c r="F67" s="34" t="str">
        <f t="shared" si="26"/>
        <v/>
      </c>
      <c r="G67" s="34" t="str">
        <f>IF(D67="","",IF(D67=$O$10,$P$7,IF(F67="YES",MROUND(ROUND(1.03*G66,0),100),IF(D67="TOTAL",SUM($G$17:G66),G66))))</f>
        <v/>
      </c>
      <c r="H67" s="34" t="str">
        <f>IF(D67="","",IF(D67="TOTAL",SUM($H$17:H66),(ROUND(G67*AK67/100,0))))</f>
        <v/>
      </c>
      <c r="I67" s="34" t="str">
        <f>IF(D67="","",IF(D67="TOTAL",SUM($I$17:I66),(ROUND(G67*AL67/100,0))))</f>
        <v/>
      </c>
      <c r="J67" s="75">
        <f t="shared" si="10"/>
        <v>0</v>
      </c>
      <c r="K67" s="75"/>
      <c r="L67" s="34" t="str">
        <f>IF(D67="","",IF(D67=$P$10,$P$8,IF(F67="YES",MROUND(ROUND(1.03*L66,0),100),IF(D67="TOTAL",SUM($L$17:L66),L66))))</f>
        <v/>
      </c>
      <c r="M67" s="34" t="str">
        <f>IF(D67="","",IF(D67="TOTAL",SUM($M$17:M66),(ROUND(L67*AK67/100,0))))</f>
        <v/>
      </c>
      <c r="N67" s="34" t="str">
        <f>IF(D67="","",IF(D67="TOTAL",SUM($N$17:N66),(ROUND(L67*AL67/100,0))))</f>
        <v/>
      </c>
      <c r="O67" s="33">
        <f t="shared" si="11"/>
        <v>0</v>
      </c>
      <c r="P67" s="34" t="str">
        <f t="shared" si="31"/>
        <v/>
      </c>
      <c r="Q67" s="34" t="str">
        <f t="shared" si="31"/>
        <v/>
      </c>
      <c r="R67" s="34" t="str">
        <f t="shared" si="31"/>
        <v/>
      </c>
      <c r="S67" s="26"/>
      <c r="T67" s="33">
        <f t="shared" si="12"/>
        <v>0</v>
      </c>
      <c r="U67" s="27" t="str">
        <f>IF(D67="","",IF(D67="TOTAL",SUM($U$17:U66),IF($Z$8="YES",BA67,BD67)))</f>
        <v/>
      </c>
      <c r="V67" s="34" t="str">
        <f>IF(D67="","",IF(D67="TOTAL",SUM($V$17:V66),(ROUND(T67*AN67,0))))</f>
        <v/>
      </c>
      <c r="W67" s="26" t="str">
        <f>IF(D67="","",IF(D67=$Y$10,$V$8,IF(D67="TOTAL",SUM($W$17:W66),W66)))</f>
        <v/>
      </c>
      <c r="X67" s="33" t="str">
        <f>IF(D67="","",IF(D67="TOTAL",SUM($X$17:X66),(SUM(AH68:AI68))))</f>
        <v/>
      </c>
      <c r="Y67" s="33">
        <f t="shared" si="13"/>
        <v>0</v>
      </c>
      <c r="Z67" s="33">
        <f t="shared" si="14"/>
        <v>0</v>
      </c>
      <c r="AA67" s="31"/>
      <c r="AB67" s="31"/>
      <c r="AC67" s="35" t="str">
        <f t="shared" si="29"/>
        <v/>
      </c>
      <c r="AD67" s="35" t="str">
        <f t="shared" si="27"/>
        <v/>
      </c>
      <c r="AE67" s="7" t="str">
        <f t="shared" si="15"/>
        <v/>
      </c>
      <c r="AF67" s="7" t="str">
        <f t="shared" si="16"/>
        <v/>
      </c>
      <c r="AG67" s="7" t="str">
        <f t="shared" si="17"/>
        <v/>
      </c>
      <c r="AH67" s="7" t="str">
        <f t="shared" si="4"/>
        <v/>
      </c>
      <c r="AI67" s="7" t="str">
        <f t="shared" si="5"/>
        <v/>
      </c>
      <c r="AK67" s="7" t="str">
        <f t="shared" si="18"/>
        <v/>
      </c>
      <c r="AL67" s="7" t="str">
        <f t="shared" si="19"/>
        <v/>
      </c>
      <c r="AM67" s="7" t="str">
        <f t="shared" si="20"/>
        <v/>
      </c>
      <c r="AN67" s="7" t="str">
        <f t="shared" si="21"/>
        <v/>
      </c>
      <c r="AO67" s="7" t="str">
        <f t="shared" si="22"/>
        <v/>
      </c>
      <c r="AP67" s="7" t="str">
        <f t="shared" si="23"/>
        <v/>
      </c>
      <c r="AQ67" s="2">
        <v>44317</v>
      </c>
      <c r="AR67" s="3" t="str">
        <f t="shared" si="0"/>
        <v>May-2021</v>
      </c>
      <c r="AS67" s="7">
        <v>17</v>
      </c>
      <c r="AT67" s="7">
        <f t="shared" si="30"/>
        <v>8</v>
      </c>
      <c r="AV67" s="8">
        <f t="shared" si="6"/>
        <v>0.1</v>
      </c>
      <c r="AY67" s="7">
        <f t="shared" si="1"/>
        <v>0</v>
      </c>
      <c r="AZ67" s="7">
        <f t="shared" si="2"/>
        <v>0</v>
      </c>
      <c r="BA67" s="7">
        <f t="shared" si="7"/>
        <v>0</v>
      </c>
      <c r="BD67" t="str">
        <f t="shared" si="32"/>
        <v/>
      </c>
    </row>
    <row r="68" spans="2:56" ht="25.5" customHeight="1" x14ac:dyDescent="0.25">
      <c r="B68" s="34" t="str">
        <f t="shared" si="28"/>
        <v/>
      </c>
      <c r="C68" s="28" t="str">
        <f t="shared" si="24"/>
        <v/>
      </c>
      <c r="D68" s="34" t="str">
        <f t="shared" si="25"/>
        <v/>
      </c>
      <c r="E68" s="34" t="str">
        <f t="shared" si="9"/>
        <v/>
      </c>
      <c r="F68" s="34" t="str">
        <f t="shared" si="26"/>
        <v/>
      </c>
      <c r="G68" s="34" t="str">
        <f>IF(D68="","",IF(D68=$O$10,$P$7,IF(F68="YES",MROUND(ROUND(1.03*G67,0),100),IF(D68="TOTAL",SUM($G$17:G67),G67))))</f>
        <v/>
      </c>
      <c r="H68" s="34" t="str">
        <f>IF(D68="","",IF(D68="TOTAL",SUM($H$17:H67),(ROUND(G68*AK68/100,0))))</f>
        <v/>
      </c>
      <c r="I68" s="34" t="str">
        <f>IF(D68="","",IF(D68="TOTAL",SUM($I$17:I67),(ROUND(G68*AL68/100,0))))</f>
        <v/>
      </c>
      <c r="J68" s="75">
        <f t="shared" si="10"/>
        <v>0</v>
      </c>
      <c r="K68" s="75"/>
      <c r="L68" s="34" t="str">
        <f>IF(D68="","",IF(D68=$P$10,$P$8,IF(F68="YES",MROUND(ROUND(1.03*L67,0),100),IF(D68="TOTAL",SUM($L$17:L67),L67))))</f>
        <v/>
      </c>
      <c r="M68" s="34" t="str">
        <f>IF(D68="","",IF(D68="TOTAL",SUM($M$17:M67),(ROUND(L68*AK68/100,0))))</f>
        <v/>
      </c>
      <c r="N68" s="34" t="str">
        <f>IF(D68="","",IF(D68="TOTAL",SUM($N$17:N67),(ROUND(L68*AL68/100,0))))</f>
        <v/>
      </c>
      <c r="O68" s="33">
        <f t="shared" si="11"/>
        <v>0</v>
      </c>
      <c r="P68" s="34" t="str">
        <f t="shared" si="31"/>
        <v/>
      </c>
      <c r="Q68" s="34" t="str">
        <f t="shared" si="31"/>
        <v/>
      </c>
      <c r="R68" s="34" t="str">
        <f t="shared" si="31"/>
        <v/>
      </c>
      <c r="S68" s="26"/>
      <c r="T68" s="33">
        <f t="shared" si="12"/>
        <v>0</v>
      </c>
      <c r="U68" s="27" t="str">
        <f>IF(D68="","",IF(D68="TOTAL",SUM($U$17:U67),IF($Z$8="YES",BA68,BD68)))</f>
        <v/>
      </c>
      <c r="V68" s="34" t="str">
        <f>IF(D68="","",IF(D68="TOTAL",SUM($V$17:V67),(ROUND(T68*AN68,0))))</f>
        <v/>
      </c>
      <c r="W68" s="26" t="str">
        <f>IF(D68="","",IF(D68=$Y$10,$V$8,IF(D68="TOTAL",SUM($W$17:W67),W67)))</f>
        <v/>
      </c>
      <c r="X68" s="33" t="str">
        <f>IF(D68="","",IF(D68="TOTAL",SUM($X$17:X67),(SUM(AH69:AI69))))</f>
        <v/>
      </c>
      <c r="Y68" s="33">
        <f t="shared" si="13"/>
        <v>0</v>
      </c>
      <c r="Z68" s="33">
        <f t="shared" si="14"/>
        <v>0</v>
      </c>
      <c r="AA68" s="31"/>
      <c r="AB68" s="31"/>
      <c r="AC68" s="35" t="str">
        <f t="shared" si="29"/>
        <v/>
      </c>
      <c r="AD68" s="35" t="str">
        <f t="shared" si="27"/>
        <v/>
      </c>
      <c r="AE68" s="7" t="str">
        <f t="shared" si="15"/>
        <v/>
      </c>
      <c r="AF68" s="7" t="str">
        <f t="shared" si="16"/>
        <v/>
      </c>
      <c r="AG68" s="7" t="str">
        <f t="shared" si="17"/>
        <v/>
      </c>
      <c r="AH68" s="7" t="str">
        <f t="shared" si="4"/>
        <v/>
      </c>
      <c r="AI68" s="7" t="str">
        <f t="shared" si="5"/>
        <v/>
      </c>
      <c r="AK68" s="7" t="str">
        <f t="shared" si="18"/>
        <v/>
      </c>
      <c r="AL68" s="7" t="str">
        <f t="shared" si="19"/>
        <v/>
      </c>
      <c r="AM68" s="7" t="str">
        <f t="shared" si="20"/>
        <v/>
      </c>
      <c r="AN68" s="7" t="str">
        <f t="shared" si="21"/>
        <v/>
      </c>
      <c r="AO68" s="7" t="str">
        <f t="shared" si="22"/>
        <v/>
      </c>
      <c r="AP68" s="7" t="str">
        <f t="shared" si="23"/>
        <v/>
      </c>
      <c r="AQ68" s="2">
        <v>44348</v>
      </c>
      <c r="AR68" s="3" t="str">
        <f t="shared" si="0"/>
        <v>Jun-2021</v>
      </c>
      <c r="AS68" s="7">
        <v>17</v>
      </c>
      <c r="AT68" s="7">
        <f t="shared" si="30"/>
        <v>8</v>
      </c>
      <c r="AV68" s="8">
        <f t="shared" si="6"/>
        <v>0.1</v>
      </c>
      <c r="AY68" s="7">
        <f t="shared" si="1"/>
        <v>0</v>
      </c>
      <c r="AZ68" s="7">
        <f t="shared" si="2"/>
        <v>0</v>
      </c>
      <c r="BA68" s="7">
        <f t="shared" si="7"/>
        <v>0</v>
      </c>
      <c r="BD68" t="str">
        <f t="shared" si="32"/>
        <v/>
      </c>
    </row>
    <row r="69" spans="2:56" ht="25.5" customHeight="1" x14ac:dyDescent="0.25">
      <c r="B69" s="34" t="str">
        <f t="shared" si="28"/>
        <v/>
      </c>
      <c r="C69" s="28" t="str">
        <f t="shared" si="24"/>
        <v/>
      </c>
      <c r="D69" s="34" t="str">
        <f t="shared" si="25"/>
        <v/>
      </c>
      <c r="E69" s="34" t="str">
        <f t="shared" si="9"/>
        <v/>
      </c>
      <c r="F69" s="34" t="str">
        <f t="shared" si="26"/>
        <v/>
      </c>
      <c r="G69" s="34" t="str">
        <f>IF(D69="","",IF(D69=$O$10,$P$7,IF(F69="YES",MROUND(ROUND(1.03*G68,0),100),IF(D69="TOTAL",SUM($G$17:G68),G68))))</f>
        <v/>
      </c>
      <c r="H69" s="34" t="str">
        <f>IF(D69="","",IF(D69="TOTAL",SUM($H$17:H68),(ROUND(G69*AK69/100,0))))</f>
        <v/>
      </c>
      <c r="I69" s="34" t="str">
        <f>IF(D69="","",IF(D69="TOTAL",SUM($I$17:I68),(ROUND(G69*AL69/100,0))))</f>
        <v/>
      </c>
      <c r="J69" s="75">
        <f t="shared" si="10"/>
        <v>0</v>
      </c>
      <c r="K69" s="75"/>
      <c r="L69" s="34" t="str">
        <f>IF(D69="","",IF(D69=$P$10,$P$8,IF(F69="YES",MROUND(ROUND(1.03*L68,0),100),IF(D69="TOTAL",SUM($L$17:L68),L68))))</f>
        <v/>
      </c>
      <c r="M69" s="34" t="str">
        <f>IF(D69="","",IF(D69="TOTAL",SUM($M$17:M68),(ROUND(L69*AK69/100,0))))</f>
        <v/>
      </c>
      <c r="N69" s="34" t="str">
        <f>IF(D69="","",IF(D69="TOTAL",SUM($N$17:N68),(ROUND(L69*AL69/100,0))))</f>
        <v/>
      </c>
      <c r="O69" s="33">
        <f t="shared" si="11"/>
        <v>0</v>
      </c>
      <c r="P69" s="34" t="str">
        <f t="shared" si="31"/>
        <v/>
      </c>
      <c r="Q69" s="34" t="str">
        <f t="shared" si="31"/>
        <v/>
      </c>
      <c r="R69" s="34" t="str">
        <f t="shared" si="31"/>
        <v/>
      </c>
      <c r="S69" s="26"/>
      <c r="T69" s="33">
        <f t="shared" si="12"/>
        <v>0</v>
      </c>
      <c r="U69" s="27" t="str">
        <f>IF(D69="","",IF(D69="TOTAL",SUM($U$17:U68),IF($Z$8="YES",BA69,BD69)))</f>
        <v/>
      </c>
      <c r="V69" s="34" t="str">
        <f>IF(D69="","",IF(D69="TOTAL",SUM($V$17:V68),(ROUND(T69*AN69,0))))</f>
        <v/>
      </c>
      <c r="W69" s="26" t="str">
        <f>IF(D69="","",IF(D69=$Y$10,$V$8,IF(D69="TOTAL",SUM($W$17:W68),W68)))</f>
        <v/>
      </c>
      <c r="X69" s="33" t="str">
        <f>IF(D69="","",IF(D69="TOTAL",SUM($X$17:X68),(SUM(AH70:AI70))))</f>
        <v/>
      </c>
      <c r="Y69" s="33">
        <f t="shared" si="13"/>
        <v>0</v>
      </c>
      <c r="Z69" s="33">
        <f t="shared" si="14"/>
        <v>0</v>
      </c>
      <c r="AA69" s="31"/>
      <c r="AB69" s="31"/>
      <c r="AC69" s="35" t="str">
        <f t="shared" si="29"/>
        <v/>
      </c>
      <c r="AD69" s="35" t="str">
        <f t="shared" si="27"/>
        <v/>
      </c>
      <c r="AE69" s="7" t="str">
        <f t="shared" si="15"/>
        <v/>
      </c>
      <c r="AF69" s="7" t="str">
        <f t="shared" si="16"/>
        <v/>
      </c>
      <c r="AG69" s="7" t="str">
        <f t="shared" si="17"/>
        <v/>
      </c>
      <c r="AH69" s="7" t="str">
        <f t="shared" si="4"/>
        <v/>
      </c>
      <c r="AI69" s="7" t="str">
        <f t="shared" si="5"/>
        <v/>
      </c>
      <c r="AK69" s="7" t="str">
        <f t="shared" si="18"/>
        <v/>
      </c>
      <c r="AL69" s="7" t="str">
        <f t="shared" si="19"/>
        <v/>
      </c>
      <c r="AM69" s="7" t="str">
        <f t="shared" si="20"/>
        <v/>
      </c>
      <c r="AN69" s="7" t="str">
        <f t="shared" si="21"/>
        <v/>
      </c>
      <c r="AO69" s="7" t="str">
        <f t="shared" si="22"/>
        <v/>
      </c>
      <c r="AP69" s="7" t="str">
        <f t="shared" si="23"/>
        <v/>
      </c>
      <c r="AQ69" s="2">
        <v>44378</v>
      </c>
      <c r="AR69" s="3" t="str">
        <f t="shared" si="0"/>
        <v>Jul-2021</v>
      </c>
      <c r="AS69" s="7">
        <v>31</v>
      </c>
      <c r="AT69" s="7">
        <f>W6</f>
        <v>9</v>
      </c>
      <c r="AU69" s="7">
        <v>3</v>
      </c>
      <c r="AV69" s="8">
        <f t="shared" si="6"/>
        <v>0.1</v>
      </c>
      <c r="AY69" s="7">
        <f t="shared" si="1"/>
        <v>0</v>
      </c>
      <c r="AZ69" s="7">
        <f>IF($Z$6="REGULAR",$W$6,0)</f>
        <v>0</v>
      </c>
      <c r="BA69" s="7">
        <f t="shared" si="7"/>
        <v>0</v>
      </c>
      <c r="BD69" t="str">
        <f t="shared" si="32"/>
        <v/>
      </c>
    </row>
    <row r="70" spans="2:56" ht="25.5" customHeight="1" x14ac:dyDescent="0.25">
      <c r="B70" s="34" t="str">
        <f t="shared" si="28"/>
        <v/>
      </c>
      <c r="C70" s="28" t="str">
        <f t="shared" si="24"/>
        <v/>
      </c>
      <c r="D70" s="34" t="str">
        <f t="shared" si="25"/>
        <v/>
      </c>
      <c r="E70" s="34" t="str">
        <f t="shared" si="9"/>
        <v/>
      </c>
      <c r="F70" s="34" t="str">
        <f t="shared" si="26"/>
        <v/>
      </c>
      <c r="G70" s="34" t="str">
        <f>IF(D70="","",IF(D70=$O$10,$P$7,IF(F70="YES",MROUND(ROUND(1.03*G69,0),100),IF(D70="TOTAL",SUM($G$17:G69),G69))))</f>
        <v/>
      </c>
      <c r="H70" s="34" t="str">
        <f>IF(D70="","",IF(D70="TOTAL",SUM($H$17:H69),(ROUND(G70*AK70/100,0))))</f>
        <v/>
      </c>
      <c r="I70" s="34" t="str">
        <f>IF(D70="","",IF(D70="TOTAL",SUM($I$17:I69),(ROUND(G70*AL70/100,0))))</f>
        <v/>
      </c>
      <c r="J70" s="75">
        <f t="shared" si="10"/>
        <v>0</v>
      </c>
      <c r="K70" s="75"/>
      <c r="L70" s="34" t="str">
        <f>IF(D70="","",IF(D70=$P$10,$P$8,IF(F70="YES",MROUND(ROUND(1.03*L69,0),100),IF(D70="TOTAL",SUM($L$17:L69),L69))))</f>
        <v/>
      </c>
      <c r="M70" s="34" t="str">
        <f>IF(D70="","",IF(D70="TOTAL",SUM($M$17:M69),(ROUND(L70*AK70/100,0))))</f>
        <v/>
      </c>
      <c r="N70" s="34" t="str">
        <f>IF(D70="","",IF(D70="TOTAL",SUM($N$17:N69),(ROUND(L70*AL70/100,0))))</f>
        <v/>
      </c>
      <c r="O70" s="33">
        <f t="shared" si="11"/>
        <v>0</v>
      </c>
      <c r="P70" s="34" t="str">
        <f t="shared" si="31"/>
        <v/>
      </c>
      <c r="Q70" s="34" t="str">
        <f t="shared" si="31"/>
        <v/>
      </c>
      <c r="R70" s="34" t="str">
        <f t="shared" si="31"/>
        <v/>
      </c>
      <c r="S70" s="26"/>
      <c r="T70" s="33">
        <f t="shared" si="12"/>
        <v>0</v>
      </c>
      <c r="U70" s="27" t="str">
        <f>IF(D70="","",IF(D70="TOTAL",SUM($U$17:U69),IF($Z$8="YES",BA70,BD70)))</f>
        <v/>
      </c>
      <c r="V70" s="34" t="str">
        <f>IF(D70="","",IF(D70="TOTAL",SUM($V$17:V69),(ROUND(T70*AN70,0))))</f>
        <v/>
      </c>
      <c r="W70" s="26" t="str">
        <f>IF(D70="","",IF(D70=$Y$10,$V$8,IF(D70="TOTAL",SUM($W$17:W69),W69)))</f>
        <v/>
      </c>
      <c r="X70" s="33" t="str">
        <f>IF(D70="","",IF(D70="TOTAL",SUM($X$17:X69),(SUM(AH71:AI71))))</f>
        <v/>
      </c>
      <c r="Y70" s="33">
        <f t="shared" si="13"/>
        <v>0</v>
      </c>
      <c r="Z70" s="33">
        <f t="shared" si="14"/>
        <v>0</v>
      </c>
      <c r="AA70" s="31"/>
      <c r="AB70" s="31"/>
      <c r="AC70" s="35" t="str">
        <f t="shared" si="29"/>
        <v/>
      </c>
      <c r="AD70" s="35" t="str">
        <f t="shared" si="27"/>
        <v/>
      </c>
      <c r="AE70" s="7" t="str">
        <f t="shared" si="15"/>
        <v/>
      </c>
      <c r="AF70" s="7" t="str">
        <f t="shared" si="16"/>
        <v/>
      </c>
      <c r="AG70" s="7" t="str">
        <f t="shared" si="17"/>
        <v/>
      </c>
      <c r="AH70" s="7" t="str">
        <f t="shared" si="4"/>
        <v/>
      </c>
      <c r="AI70" s="7" t="str">
        <f t="shared" si="5"/>
        <v/>
      </c>
      <c r="AK70" s="7" t="str">
        <f t="shared" si="18"/>
        <v/>
      </c>
      <c r="AL70" s="7" t="str">
        <f t="shared" si="19"/>
        <v/>
      </c>
      <c r="AM70" s="7" t="str">
        <f t="shared" si="20"/>
        <v/>
      </c>
      <c r="AN70" s="7" t="str">
        <f t="shared" si="21"/>
        <v/>
      </c>
      <c r="AO70" s="7" t="str">
        <f t="shared" si="22"/>
        <v/>
      </c>
      <c r="AP70" s="7" t="str">
        <f t="shared" si="23"/>
        <v/>
      </c>
      <c r="AQ70" s="2">
        <v>44409</v>
      </c>
      <c r="AR70" s="3" t="str">
        <f t="shared" si="0"/>
        <v>Aug-2021</v>
      </c>
      <c r="AS70" s="7">
        <v>31</v>
      </c>
      <c r="AT70" s="7">
        <f>AT69</f>
        <v>9</v>
      </c>
      <c r="AU70" s="7">
        <v>3</v>
      </c>
      <c r="AV70" s="8">
        <f t="shared" si="6"/>
        <v>0.1</v>
      </c>
      <c r="AY70" s="7">
        <f t="shared" si="1"/>
        <v>0</v>
      </c>
      <c r="AZ70" s="7">
        <f t="shared" ref="AZ70:AZ123" si="33">IF($Z$6="REGULAR",$W$6,0)</f>
        <v>0</v>
      </c>
      <c r="BA70" s="7">
        <f t="shared" si="7"/>
        <v>0</v>
      </c>
      <c r="BD70" t="str">
        <f t="shared" si="32"/>
        <v/>
      </c>
    </row>
    <row r="71" spans="2:56" ht="25.5" customHeight="1" x14ac:dyDescent="0.25">
      <c r="B71" s="34" t="str">
        <f t="shared" si="28"/>
        <v/>
      </c>
      <c r="C71" s="28" t="str">
        <f t="shared" si="24"/>
        <v/>
      </c>
      <c r="D71" s="34" t="str">
        <f t="shared" si="25"/>
        <v/>
      </c>
      <c r="E71" s="34" t="str">
        <f t="shared" si="9"/>
        <v/>
      </c>
      <c r="F71" s="34" t="str">
        <f t="shared" si="26"/>
        <v/>
      </c>
      <c r="G71" s="34" t="str">
        <f>IF(D71="","",IF(D71=$O$10,$P$7,IF(F71="YES",MROUND(ROUND(1.03*G70,0),100),IF(D71="TOTAL",SUM($G$17:G70),G70))))</f>
        <v/>
      </c>
      <c r="H71" s="34" t="str">
        <f>IF(D71="","",IF(D71="TOTAL",SUM($H$17:H70),(ROUND(G71*AK71/100,0))))</f>
        <v/>
      </c>
      <c r="I71" s="34" t="str">
        <f>IF(D71="","",IF(D71="TOTAL",SUM($I$17:I70),(ROUND(G71*AL71/100,0))))</f>
        <v/>
      </c>
      <c r="J71" s="75">
        <f t="shared" si="10"/>
        <v>0</v>
      </c>
      <c r="K71" s="75"/>
      <c r="L71" s="34" t="str">
        <f>IF(D71="","",IF(D71=$P$10,$P$8,IF(F71="YES",MROUND(ROUND(1.03*L70,0),100),IF(D71="TOTAL",SUM($L$17:L70),L70))))</f>
        <v/>
      </c>
      <c r="M71" s="34" t="str">
        <f>IF(D71="","",IF(D71="TOTAL",SUM($M$17:M70),(ROUND(L71*AK71/100,0))))</f>
        <v/>
      </c>
      <c r="N71" s="34" t="str">
        <f>IF(D71="","",IF(D71="TOTAL",SUM($N$17:N70),(ROUND(L71*AL71/100,0))))</f>
        <v/>
      </c>
      <c r="O71" s="33">
        <f t="shared" si="11"/>
        <v>0</v>
      </c>
      <c r="P71" s="34" t="str">
        <f t="shared" si="31"/>
        <v/>
      </c>
      <c r="Q71" s="34" t="str">
        <f t="shared" si="31"/>
        <v/>
      </c>
      <c r="R71" s="34" t="str">
        <f t="shared" si="31"/>
        <v/>
      </c>
      <c r="S71" s="26"/>
      <c r="T71" s="33">
        <f t="shared" si="12"/>
        <v>0</v>
      </c>
      <c r="U71" s="27" t="str">
        <f>IF(D71="","",IF(D71="TOTAL",SUM($U$17:U70),IF($Z$8="YES",BA71,BD71)))</f>
        <v/>
      </c>
      <c r="V71" s="34" t="str">
        <f>IF(D71="","",IF(D71="TOTAL",SUM($V$17:V70),(ROUND(T71*AN71,0))))</f>
        <v/>
      </c>
      <c r="W71" s="26" t="str">
        <f>IF(D71="","",IF(D71=$Y$10,$V$8,IF(D71="TOTAL",SUM($W$17:W70),W70)))</f>
        <v/>
      </c>
      <c r="X71" s="33" t="str">
        <f>IF(D71="","",IF(D71="TOTAL",SUM($X$17:X70),(SUM(AH72:AI72))))</f>
        <v/>
      </c>
      <c r="Y71" s="33">
        <f t="shared" si="13"/>
        <v>0</v>
      </c>
      <c r="Z71" s="33">
        <f t="shared" si="14"/>
        <v>0</v>
      </c>
      <c r="AA71" s="31"/>
      <c r="AB71" s="31"/>
      <c r="AC71" s="35" t="str">
        <f t="shared" si="29"/>
        <v/>
      </c>
      <c r="AD71" s="35" t="str">
        <f t="shared" si="27"/>
        <v/>
      </c>
      <c r="AE71" s="7" t="str">
        <f t="shared" si="15"/>
        <v/>
      </c>
      <c r="AF71" s="7" t="str">
        <f t="shared" si="16"/>
        <v/>
      </c>
      <c r="AG71" s="7" t="str">
        <f t="shared" si="17"/>
        <v/>
      </c>
      <c r="AH71" s="7" t="str">
        <f t="shared" si="4"/>
        <v/>
      </c>
      <c r="AI71" s="7" t="str">
        <f t="shared" si="5"/>
        <v/>
      </c>
      <c r="AK71" s="7" t="str">
        <f t="shared" si="18"/>
        <v/>
      </c>
      <c r="AL71" s="7" t="str">
        <f t="shared" si="19"/>
        <v/>
      </c>
      <c r="AM71" s="7" t="str">
        <f t="shared" si="20"/>
        <v/>
      </c>
      <c r="AN71" s="7" t="str">
        <f t="shared" si="21"/>
        <v/>
      </c>
      <c r="AO71" s="7" t="str">
        <f t="shared" si="22"/>
        <v/>
      </c>
      <c r="AP71" s="7" t="str">
        <f t="shared" si="23"/>
        <v/>
      </c>
      <c r="AQ71" s="2">
        <v>44440</v>
      </c>
      <c r="AR71" s="3" t="str">
        <f t="shared" si="0"/>
        <v>Sep-2021</v>
      </c>
      <c r="AS71" s="7">
        <v>31</v>
      </c>
      <c r="AT71" s="7">
        <f t="shared" ref="AT71:AT134" si="34">AT70</f>
        <v>9</v>
      </c>
      <c r="AU71" s="7">
        <v>3</v>
      </c>
      <c r="AV71" s="8">
        <f t="shared" si="6"/>
        <v>0.1</v>
      </c>
      <c r="AY71" s="7">
        <f t="shared" si="1"/>
        <v>0</v>
      </c>
      <c r="AZ71" s="7">
        <f t="shared" si="33"/>
        <v>0</v>
      </c>
      <c r="BA71" s="7">
        <f t="shared" si="7"/>
        <v>0</v>
      </c>
      <c r="BD71" t="str">
        <f t="shared" si="32"/>
        <v/>
      </c>
    </row>
    <row r="72" spans="2:56" ht="25.5" customHeight="1" x14ac:dyDescent="0.25">
      <c r="B72" s="34" t="str">
        <f t="shared" si="28"/>
        <v/>
      </c>
      <c r="C72" s="28" t="str">
        <f t="shared" si="24"/>
        <v/>
      </c>
      <c r="D72" s="34" t="str">
        <f t="shared" si="25"/>
        <v/>
      </c>
      <c r="E72" s="34" t="str">
        <f t="shared" si="9"/>
        <v/>
      </c>
      <c r="F72" s="34" t="str">
        <f t="shared" si="26"/>
        <v/>
      </c>
      <c r="G72" s="34" t="str">
        <f>IF(D72="","",IF(D72=$O$10,$P$7,IF(F72="YES",MROUND(ROUND(1.03*G71,0),100),IF(D72="TOTAL",SUM($G$17:G71),G71))))</f>
        <v/>
      </c>
      <c r="H72" s="34" t="str">
        <f>IF(D72="","",IF(D72="TOTAL",SUM($H$17:H71),(ROUND(G72*AK72/100,0))))</f>
        <v/>
      </c>
      <c r="I72" s="34" t="str">
        <f>IF(D72="","",IF(D72="TOTAL",SUM($I$17:I71),(ROUND(G72*AL72/100,0))))</f>
        <v/>
      </c>
      <c r="J72" s="75">
        <f t="shared" si="10"/>
        <v>0</v>
      </c>
      <c r="K72" s="75"/>
      <c r="L72" s="34" t="str">
        <f>IF(D72="","",IF(D72=$P$10,$P$8,IF(F72="YES",MROUND(ROUND(1.03*L71,0),100),IF(D72="TOTAL",SUM($L$17:L71),L71))))</f>
        <v/>
      </c>
      <c r="M72" s="34" t="str">
        <f>IF(D72="","",IF(D72="TOTAL",SUM($M$17:M71),(ROUND(L72*AK72/100,0))))</f>
        <v/>
      </c>
      <c r="N72" s="34" t="str">
        <f>IF(D72="","",IF(D72="TOTAL",SUM($N$17:N71),(ROUND(L72*AL72/100,0))))</f>
        <v/>
      </c>
      <c r="O72" s="33">
        <f t="shared" si="11"/>
        <v>0</v>
      </c>
      <c r="P72" s="34" t="str">
        <f t="shared" si="31"/>
        <v/>
      </c>
      <c r="Q72" s="34" t="str">
        <f t="shared" si="31"/>
        <v/>
      </c>
      <c r="R72" s="34" t="str">
        <f t="shared" si="31"/>
        <v/>
      </c>
      <c r="S72" s="26"/>
      <c r="T72" s="33">
        <f t="shared" si="12"/>
        <v>0</v>
      </c>
      <c r="U72" s="27" t="str">
        <f>IF(D72="","",IF(D72="TOTAL",SUM($U$17:U71),IF($Z$8="YES",BA72,BD72)))</f>
        <v/>
      </c>
      <c r="V72" s="34" t="str">
        <f>IF(D72="","",IF(D72="TOTAL",SUM($V$17:V71),(ROUND(T72*AN72,0))))</f>
        <v/>
      </c>
      <c r="W72" s="26" t="str">
        <f>IF(D72="","",IF(D72=$Y$10,$V$8,IF(D72="TOTAL",SUM($W$17:W71),W71)))</f>
        <v/>
      </c>
      <c r="X72" s="33" t="str">
        <f>IF(D72="","",IF(D72="TOTAL",SUM($X$17:X71),(SUM(AH73:AI73))))</f>
        <v/>
      </c>
      <c r="Y72" s="33">
        <f t="shared" si="13"/>
        <v>0</v>
      </c>
      <c r="Z72" s="33">
        <f t="shared" si="14"/>
        <v>0</v>
      </c>
      <c r="AA72" s="31"/>
      <c r="AB72" s="31"/>
      <c r="AC72" s="35" t="str">
        <f t="shared" si="29"/>
        <v/>
      </c>
      <c r="AD72" s="35" t="str">
        <f t="shared" si="27"/>
        <v/>
      </c>
      <c r="AE72" s="7" t="str">
        <f t="shared" si="15"/>
        <v/>
      </c>
      <c r="AF72" s="7" t="str">
        <f t="shared" si="16"/>
        <v/>
      </c>
      <c r="AG72" s="7" t="str">
        <f t="shared" si="17"/>
        <v/>
      </c>
      <c r="AH72" s="7" t="str">
        <f t="shared" si="4"/>
        <v/>
      </c>
      <c r="AI72" s="7" t="str">
        <f t="shared" si="5"/>
        <v/>
      </c>
      <c r="AK72" s="7" t="str">
        <f t="shared" si="18"/>
        <v/>
      </c>
      <c r="AL72" s="7" t="str">
        <f t="shared" si="19"/>
        <v/>
      </c>
      <c r="AM72" s="7" t="str">
        <f t="shared" si="20"/>
        <v/>
      </c>
      <c r="AN72" s="7" t="str">
        <f t="shared" si="21"/>
        <v/>
      </c>
      <c r="AO72" s="7" t="str">
        <f t="shared" si="22"/>
        <v/>
      </c>
      <c r="AP72" s="7" t="str">
        <f t="shared" si="23"/>
        <v/>
      </c>
      <c r="AQ72" s="2">
        <v>44470</v>
      </c>
      <c r="AR72" s="3" t="str">
        <f t="shared" si="0"/>
        <v>Oct-2021</v>
      </c>
      <c r="AS72" s="7">
        <v>31</v>
      </c>
      <c r="AT72" s="7">
        <f t="shared" si="34"/>
        <v>9</v>
      </c>
      <c r="AV72" s="8">
        <f t="shared" si="6"/>
        <v>0.1</v>
      </c>
      <c r="AY72" s="7">
        <f t="shared" si="1"/>
        <v>0</v>
      </c>
      <c r="AZ72" s="7">
        <f t="shared" si="33"/>
        <v>0</v>
      </c>
      <c r="BA72" s="7">
        <f t="shared" si="7"/>
        <v>0</v>
      </c>
      <c r="BD72" t="str">
        <f t="shared" si="32"/>
        <v/>
      </c>
    </row>
    <row r="73" spans="2:56" ht="25.5" customHeight="1" x14ac:dyDescent="0.25">
      <c r="B73" s="34" t="str">
        <f t="shared" si="28"/>
        <v/>
      </c>
      <c r="C73" s="28" t="str">
        <f t="shared" si="24"/>
        <v/>
      </c>
      <c r="D73" s="34" t="str">
        <f t="shared" si="25"/>
        <v/>
      </c>
      <c r="E73" s="34" t="str">
        <f t="shared" si="9"/>
        <v/>
      </c>
      <c r="F73" s="34" t="str">
        <f t="shared" si="26"/>
        <v/>
      </c>
      <c r="G73" s="34" t="str">
        <f>IF(D73="","",IF(D73=$O$10,$P$7,IF(F73="YES",MROUND(ROUND(1.03*G72,0),100),IF(D73="TOTAL",SUM($G$17:G72),G72))))</f>
        <v/>
      </c>
      <c r="H73" s="34" t="str">
        <f>IF(D73="","",IF(D73="TOTAL",SUM($H$17:H72),(ROUND(G73*AK73/100,0))))</f>
        <v/>
      </c>
      <c r="I73" s="34" t="str">
        <f>IF(D73="","",IF(D73="TOTAL",SUM($I$17:I72),(ROUND(G73*AL73/100,0))))</f>
        <v/>
      </c>
      <c r="J73" s="75">
        <f t="shared" si="10"/>
        <v>0</v>
      </c>
      <c r="K73" s="75"/>
      <c r="L73" s="34" t="str">
        <f>IF(D73="","",IF(D73=$P$10,$P$8,IF(F73="YES",MROUND(ROUND(1.03*L72,0),100),IF(D73="TOTAL",SUM($L$17:L72),L72))))</f>
        <v/>
      </c>
      <c r="M73" s="34" t="str">
        <f>IF(D73="","",IF(D73="TOTAL",SUM($M$17:M72),(ROUND(L73*AK73/100,0))))</f>
        <v/>
      </c>
      <c r="N73" s="34" t="str">
        <f>IF(D73="","",IF(D73="TOTAL",SUM($N$17:N72),(ROUND(L73*AL73/100,0))))</f>
        <v/>
      </c>
      <c r="O73" s="33">
        <f t="shared" si="11"/>
        <v>0</v>
      </c>
      <c r="P73" s="34" t="str">
        <f t="shared" si="31"/>
        <v/>
      </c>
      <c r="Q73" s="34" t="str">
        <f t="shared" si="31"/>
        <v/>
      </c>
      <c r="R73" s="34" t="str">
        <f t="shared" si="31"/>
        <v/>
      </c>
      <c r="S73" s="26"/>
      <c r="T73" s="33">
        <f t="shared" si="12"/>
        <v>0</v>
      </c>
      <c r="U73" s="27" t="str">
        <f>IF(D73="","",IF(D73="TOTAL",SUM($U$17:U72),IF($Z$8="YES",BA73,BD73)))</f>
        <v/>
      </c>
      <c r="V73" s="34" t="str">
        <f>IF(D73="","",IF(D73="TOTAL",SUM($V$17:V72),(ROUND(T73*AN73,0))))</f>
        <v/>
      </c>
      <c r="W73" s="26" t="str">
        <f>IF(D73="","",IF(D73=$Y$10,$V$8,IF(D73="TOTAL",SUM($W$17:W72),W72)))</f>
        <v/>
      </c>
      <c r="X73" s="33" t="str">
        <f>IF(D73="","",IF(D73="TOTAL",SUM($X$17:X72),(SUM(AH74:AI74))))</f>
        <v/>
      </c>
      <c r="Y73" s="33">
        <f t="shared" si="13"/>
        <v>0</v>
      </c>
      <c r="Z73" s="33">
        <f t="shared" si="14"/>
        <v>0</v>
      </c>
      <c r="AA73" s="31"/>
      <c r="AB73" s="31"/>
      <c r="AC73" s="35" t="str">
        <f t="shared" si="29"/>
        <v/>
      </c>
      <c r="AD73" s="35" t="str">
        <f t="shared" si="27"/>
        <v/>
      </c>
      <c r="AE73" s="7" t="str">
        <f t="shared" si="15"/>
        <v/>
      </c>
      <c r="AF73" s="7" t="str">
        <f t="shared" si="16"/>
        <v/>
      </c>
      <c r="AG73" s="7" t="str">
        <f t="shared" si="17"/>
        <v/>
      </c>
      <c r="AH73" s="7" t="str">
        <f t="shared" si="4"/>
        <v/>
      </c>
      <c r="AI73" s="7" t="str">
        <f t="shared" si="5"/>
        <v/>
      </c>
      <c r="AK73" s="7" t="str">
        <f t="shared" si="18"/>
        <v/>
      </c>
      <c r="AL73" s="7" t="str">
        <f t="shared" si="19"/>
        <v/>
      </c>
      <c r="AM73" s="7" t="str">
        <f t="shared" si="20"/>
        <v/>
      </c>
      <c r="AN73" s="7" t="str">
        <f t="shared" si="21"/>
        <v/>
      </c>
      <c r="AO73" s="7" t="str">
        <f t="shared" si="22"/>
        <v/>
      </c>
      <c r="AP73" s="7" t="str">
        <f t="shared" si="23"/>
        <v/>
      </c>
      <c r="AQ73" s="2">
        <v>44501</v>
      </c>
      <c r="AR73" s="3" t="str">
        <f t="shared" si="0"/>
        <v>Nov-2021</v>
      </c>
      <c r="AS73" s="7">
        <v>31</v>
      </c>
      <c r="AT73" s="7">
        <f t="shared" si="34"/>
        <v>9</v>
      </c>
      <c r="AV73" s="8">
        <f t="shared" si="6"/>
        <v>0.1</v>
      </c>
      <c r="AY73" s="7">
        <f t="shared" si="1"/>
        <v>0</v>
      </c>
      <c r="AZ73" s="7">
        <f t="shared" si="33"/>
        <v>0</v>
      </c>
      <c r="BA73" s="7">
        <f t="shared" si="7"/>
        <v>0</v>
      </c>
      <c r="BD73" t="str">
        <f t="shared" si="32"/>
        <v/>
      </c>
    </row>
    <row r="74" spans="2:56" ht="25.5" customHeight="1" x14ac:dyDescent="0.25">
      <c r="B74" s="34" t="str">
        <f t="shared" si="28"/>
        <v/>
      </c>
      <c r="C74" s="28" t="str">
        <f t="shared" si="24"/>
        <v/>
      </c>
      <c r="D74" s="34" t="str">
        <f t="shared" si="25"/>
        <v/>
      </c>
      <c r="E74" s="34" t="str">
        <f t="shared" si="9"/>
        <v/>
      </c>
      <c r="F74" s="34" t="str">
        <f t="shared" si="26"/>
        <v/>
      </c>
      <c r="G74" s="34" t="str">
        <f>IF(D74="","",IF(D74=$O$10,$P$7,IF(F74="YES",MROUND(ROUND(1.03*G73,0),100),IF(D74="TOTAL",SUM($G$17:G73),G73))))</f>
        <v/>
      </c>
      <c r="H74" s="34" t="str">
        <f>IF(D74="","",IF(D74="TOTAL",SUM($H$17:H73),(ROUND(G74*AK74/100,0))))</f>
        <v/>
      </c>
      <c r="I74" s="34" t="str">
        <f>IF(D74="","",IF(D74="TOTAL",SUM($I$17:I73),(ROUND(G74*AL74/100,0))))</f>
        <v/>
      </c>
      <c r="J74" s="75">
        <f t="shared" si="10"/>
        <v>0</v>
      </c>
      <c r="K74" s="75"/>
      <c r="L74" s="34" t="str">
        <f>IF(D74="","",IF(D74=$P$10,$P$8,IF(F74="YES",MROUND(ROUND(1.03*L73,0),100),IF(D74="TOTAL",SUM($L$17:L73),L73))))</f>
        <v/>
      </c>
      <c r="M74" s="34" t="str">
        <f>IF(D74="","",IF(D74="TOTAL",SUM($M$17:M73),(ROUND(L74*AK74/100,0))))</f>
        <v/>
      </c>
      <c r="N74" s="34" t="str">
        <f>IF(D74="","",IF(D74="TOTAL",SUM($N$17:N73),(ROUND(L74*AL74/100,0))))</f>
        <v/>
      </c>
      <c r="O74" s="33">
        <f t="shared" si="11"/>
        <v>0</v>
      </c>
      <c r="P74" s="34" t="str">
        <f t="shared" si="31"/>
        <v/>
      </c>
      <c r="Q74" s="34" t="str">
        <f t="shared" si="31"/>
        <v/>
      </c>
      <c r="R74" s="34" t="str">
        <f t="shared" si="31"/>
        <v/>
      </c>
      <c r="S74" s="26"/>
      <c r="T74" s="33">
        <f t="shared" si="12"/>
        <v>0</v>
      </c>
      <c r="U74" s="27" t="str">
        <f>IF(D74="","",IF(D74="TOTAL",SUM($U$17:U73),IF($Z$8="YES",BA74,BD74)))</f>
        <v/>
      </c>
      <c r="V74" s="34" t="str">
        <f>IF(D74="","",IF(D74="TOTAL",SUM($V$17:V73),(ROUND(T74*AN74,0))))</f>
        <v/>
      </c>
      <c r="W74" s="26" t="str">
        <f>IF(D74="","",IF(D74=$Y$10,$V$8,IF(D74="TOTAL",SUM($W$17:W73),W73)))</f>
        <v/>
      </c>
      <c r="X74" s="33" t="str">
        <f>IF(D74="","",IF(D74="TOTAL",SUM($X$17:X73),(SUM(AH75:AI75))))</f>
        <v/>
      </c>
      <c r="Y74" s="33">
        <f t="shared" si="13"/>
        <v>0</v>
      </c>
      <c r="Z74" s="33">
        <f t="shared" si="14"/>
        <v>0</v>
      </c>
      <c r="AA74" s="31"/>
      <c r="AB74" s="31"/>
      <c r="AC74" s="35" t="str">
        <f t="shared" si="29"/>
        <v/>
      </c>
      <c r="AD74" s="35" t="str">
        <f t="shared" si="27"/>
        <v/>
      </c>
      <c r="AE74" s="7" t="str">
        <f t="shared" si="15"/>
        <v/>
      </c>
      <c r="AF74" s="7" t="str">
        <f t="shared" si="16"/>
        <v/>
      </c>
      <c r="AG74" s="7" t="str">
        <f t="shared" si="17"/>
        <v/>
      </c>
      <c r="AH74" s="7" t="str">
        <f t="shared" si="4"/>
        <v/>
      </c>
      <c r="AI74" s="7" t="str">
        <f t="shared" si="5"/>
        <v/>
      </c>
      <c r="AK74" s="7" t="str">
        <f t="shared" si="18"/>
        <v/>
      </c>
      <c r="AL74" s="7" t="str">
        <f t="shared" si="19"/>
        <v/>
      </c>
      <c r="AM74" s="7" t="str">
        <f t="shared" si="20"/>
        <v/>
      </c>
      <c r="AN74" s="7" t="str">
        <f t="shared" si="21"/>
        <v/>
      </c>
      <c r="AO74" s="7" t="str">
        <f t="shared" si="22"/>
        <v/>
      </c>
      <c r="AP74" s="7" t="str">
        <f t="shared" si="23"/>
        <v/>
      </c>
      <c r="AQ74" s="2">
        <v>44531</v>
      </c>
      <c r="AR74" s="3" t="str">
        <f t="shared" si="0"/>
        <v>Dec-2021</v>
      </c>
      <c r="AS74" s="7">
        <v>31</v>
      </c>
      <c r="AT74" s="7">
        <f t="shared" si="34"/>
        <v>9</v>
      </c>
      <c r="AV74" s="8">
        <f t="shared" si="6"/>
        <v>0.1</v>
      </c>
      <c r="AY74" s="7">
        <f t="shared" si="1"/>
        <v>0</v>
      </c>
      <c r="AZ74" s="7">
        <f t="shared" si="33"/>
        <v>0</v>
      </c>
      <c r="BA74" s="7">
        <f t="shared" si="7"/>
        <v>0</v>
      </c>
      <c r="BD74" t="str">
        <f t="shared" si="32"/>
        <v/>
      </c>
    </row>
    <row r="75" spans="2:56" ht="25.5" customHeight="1" x14ac:dyDescent="0.25">
      <c r="B75" s="34" t="str">
        <f t="shared" si="28"/>
        <v/>
      </c>
      <c r="C75" s="28" t="str">
        <f t="shared" si="24"/>
        <v/>
      </c>
      <c r="D75" s="34" t="str">
        <f t="shared" si="25"/>
        <v/>
      </c>
      <c r="E75" s="34" t="str">
        <f t="shared" si="9"/>
        <v/>
      </c>
      <c r="F75" s="34" t="str">
        <f t="shared" si="26"/>
        <v/>
      </c>
      <c r="G75" s="34" t="str">
        <f>IF(D75="","",IF(D75=$O$10,$P$7,IF(F75="YES",MROUND(ROUND(1.03*G74,0),100),IF(D75="TOTAL",SUM($G$17:G74),G74))))</f>
        <v/>
      </c>
      <c r="H75" s="34" t="str">
        <f>IF(D75="","",IF(D75="TOTAL",SUM($H$17:H74),(ROUND(G75*AK75/100,0))))</f>
        <v/>
      </c>
      <c r="I75" s="34" t="str">
        <f>IF(D75="","",IF(D75="TOTAL",SUM($I$17:I74),(ROUND(G75*AL75/100,0))))</f>
        <v/>
      </c>
      <c r="J75" s="75">
        <f t="shared" si="10"/>
        <v>0</v>
      </c>
      <c r="K75" s="75"/>
      <c r="L75" s="34" t="str">
        <f>IF(D75="","",IF(D75=$P$10,$P$8,IF(F75="YES",MROUND(ROUND(1.03*L74,0),100),IF(D75="TOTAL",SUM($L$17:L74),L74))))</f>
        <v/>
      </c>
      <c r="M75" s="34" t="str">
        <f>IF(D75="","",IF(D75="TOTAL",SUM($M$17:M74),(ROUND(L75*AK75/100,0))))</f>
        <v/>
      </c>
      <c r="N75" s="34" t="str">
        <f>IF(D75="","",IF(D75="TOTAL",SUM($N$17:N74),(ROUND(L75*AL75/100,0))))</f>
        <v/>
      </c>
      <c r="O75" s="33">
        <f t="shared" si="11"/>
        <v>0</v>
      </c>
      <c r="P75" s="34" t="str">
        <f t="shared" si="31"/>
        <v/>
      </c>
      <c r="Q75" s="34" t="str">
        <f t="shared" si="31"/>
        <v/>
      </c>
      <c r="R75" s="34" t="str">
        <f t="shared" si="31"/>
        <v/>
      </c>
      <c r="S75" s="26"/>
      <c r="T75" s="33">
        <f t="shared" si="12"/>
        <v>0</v>
      </c>
      <c r="U75" s="27" t="str">
        <f>IF(D75="","",IF(D75="TOTAL",SUM($U$17:U74),IF($Z$8="YES",BA75,BD75)))</f>
        <v/>
      </c>
      <c r="V75" s="34" t="str">
        <f>IF(D75="","",IF(D75="TOTAL",SUM($V$17:V74),(ROUND(T75*AN75,0))))</f>
        <v/>
      </c>
      <c r="W75" s="26" t="str">
        <f>IF(D75="","",IF(D75=$Y$10,$V$8,IF(D75="TOTAL",SUM($W$17:W74),W74)))</f>
        <v/>
      </c>
      <c r="X75" s="33" t="str">
        <f>IF(D75="","",IF(D75="TOTAL",SUM($X$17:X74),(SUM(AH76:AI76))))</f>
        <v/>
      </c>
      <c r="Y75" s="33">
        <f t="shared" si="13"/>
        <v>0</v>
      </c>
      <c r="Z75" s="33">
        <f t="shared" si="14"/>
        <v>0</v>
      </c>
      <c r="AA75" s="31"/>
      <c r="AB75" s="31"/>
      <c r="AC75" s="35" t="str">
        <f t="shared" si="29"/>
        <v/>
      </c>
      <c r="AD75" s="35" t="str">
        <f t="shared" si="27"/>
        <v/>
      </c>
      <c r="AE75" s="7" t="str">
        <f t="shared" si="15"/>
        <v/>
      </c>
      <c r="AF75" s="7" t="str">
        <f t="shared" si="16"/>
        <v/>
      </c>
      <c r="AG75" s="7" t="str">
        <f t="shared" si="17"/>
        <v/>
      </c>
      <c r="AH75" s="7" t="str">
        <f t="shared" si="4"/>
        <v/>
      </c>
      <c r="AI75" s="7" t="str">
        <f t="shared" si="5"/>
        <v/>
      </c>
      <c r="AK75" s="7" t="str">
        <f t="shared" si="18"/>
        <v/>
      </c>
      <c r="AL75" s="7" t="str">
        <f t="shared" si="19"/>
        <v/>
      </c>
      <c r="AM75" s="7" t="str">
        <f t="shared" si="20"/>
        <v/>
      </c>
      <c r="AN75" s="7" t="str">
        <f t="shared" si="21"/>
        <v/>
      </c>
      <c r="AO75" s="7" t="str">
        <f t="shared" si="22"/>
        <v/>
      </c>
      <c r="AP75" s="7" t="str">
        <f t="shared" si="23"/>
        <v/>
      </c>
      <c r="AQ75" s="2">
        <v>44562</v>
      </c>
      <c r="AR75" s="3" t="str">
        <f t="shared" si="0"/>
        <v>Jan-2022</v>
      </c>
      <c r="AS75" s="7">
        <v>34</v>
      </c>
      <c r="AT75" s="7">
        <f t="shared" si="34"/>
        <v>9</v>
      </c>
      <c r="AU75" s="7">
        <v>3</v>
      </c>
      <c r="AV75" s="8">
        <f t="shared" si="6"/>
        <v>0.1</v>
      </c>
      <c r="AY75" s="7">
        <f t="shared" si="1"/>
        <v>0</v>
      </c>
      <c r="AZ75" s="7">
        <f t="shared" si="33"/>
        <v>0</v>
      </c>
      <c r="BA75" s="7">
        <f t="shared" si="7"/>
        <v>0</v>
      </c>
      <c r="BD75" t="str">
        <f t="shared" si="32"/>
        <v/>
      </c>
    </row>
    <row r="76" spans="2:56" ht="25.5" customHeight="1" x14ac:dyDescent="0.25">
      <c r="B76" s="34" t="str">
        <f t="shared" si="28"/>
        <v/>
      </c>
      <c r="C76" s="28" t="str">
        <f t="shared" si="24"/>
        <v/>
      </c>
      <c r="D76" s="34" t="str">
        <f t="shared" si="25"/>
        <v/>
      </c>
      <c r="E76" s="34" t="str">
        <f t="shared" si="9"/>
        <v/>
      </c>
      <c r="F76" s="34" t="str">
        <f t="shared" si="26"/>
        <v/>
      </c>
      <c r="G76" s="34" t="str">
        <f>IF(D76="","",IF(D76=$O$10,$P$7,IF(F76="YES",MROUND(ROUND(1.03*G75,0),100),IF(D76="TOTAL",SUM($G$17:G75),G75))))</f>
        <v/>
      </c>
      <c r="H76" s="34" t="str">
        <f>IF(D76="","",IF(D76="TOTAL",SUM($H$17:H75),(ROUND(G76*AK76/100,0))))</f>
        <v/>
      </c>
      <c r="I76" s="34" t="str">
        <f>IF(D76="","",IF(D76="TOTAL",SUM($I$17:I75),(ROUND(G76*AL76/100,0))))</f>
        <v/>
      </c>
      <c r="J76" s="75">
        <f t="shared" si="10"/>
        <v>0</v>
      </c>
      <c r="K76" s="75"/>
      <c r="L76" s="34" t="str">
        <f>IF(D76="","",IF(D76=$P$10,$P$8,IF(F76="YES",MROUND(ROUND(1.03*L75,0),100),IF(D76="TOTAL",SUM($L$17:L75),L75))))</f>
        <v/>
      </c>
      <c r="M76" s="34" t="str">
        <f>IF(D76="","",IF(D76="TOTAL",SUM($M$17:M75),(ROUND(L76*AK76/100,0))))</f>
        <v/>
      </c>
      <c r="N76" s="34" t="str">
        <f>IF(D76="","",IF(D76="TOTAL",SUM($N$17:N75),(ROUND(L76*AL76/100,0))))</f>
        <v/>
      </c>
      <c r="O76" s="33">
        <f t="shared" si="11"/>
        <v>0</v>
      </c>
      <c r="P76" s="34" t="str">
        <f t="shared" si="31"/>
        <v/>
      </c>
      <c r="Q76" s="34" t="str">
        <f t="shared" si="31"/>
        <v/>
      </c>
      <c r="R76" s="34" t="str">
        <f t="shared" si="31"/>
        <v/>
      </c>
      <c r="S76" s="26"/>
      <c r="T76" s="33">
        <f t="shared" si="12"/>
        <v>0</v>
      </c>
      <c r="U76" s="27" t="str">
        <f>IF(D76="","",IF(D76="TOTAL",SUM($U$17:U75),IF($Z$8="YES",BA76,BD76)))</f>
        <v/>
      </c>
      <c r="V76" s="34" t="str">
        <f>IF(D76="","",IF(D76="TOTAL",SUM($V$17:V75),(ROUND(T76*AN76,0))))</f>
        <v/>
      </c>
      <c r="W76" s="26" t="str">
        <f>IF(D76="","",IF(D76=$Y$10,$V$8,IF(D76="TOTAL",SUM($W$17:W75),W75)))</f>
        <v/>
      </c>
      <c r="X76" s="33" t="str">
        <f>IF(D76="","",IF(D76="TOTAL",SUM($X$17:X75),(SUM(AH77:AI77))))</f>
        <v/>
      </c>
      <c r="Y76" s="33">
        <f t="shared" si="13"/>
        <v>0</v>
      </c>
      <c r="Z76" s="33">
        <f t="shared" si="14"/>
        <v>0</v>
      </c>
      <c r="AA76" s="31"/>
      <c r="AB76" s="31"/>
      <c r="AC76" s="35" t="str">
        <f t="shared" si="29"/>
        <v/>
      </c>
      <c r="AD76" s="35" t="str">
        <f t="shared" si="27"/>
        <v/>
      </c>
      <c r="AE76" s="7" t="str">
        <f t="shared" si="15"/>
        <v/>
      </c>
      <c r="AF76" s="7" t="str">
        <f t="shared" si="16"/>
        <v/>
      </c>
      <c r="AG76" s="7" t="str">
        <f t="shared" si="17"/>
        <v/>
      </c>
      <c r="AH76" s="7" t="str">
        <f t="shared" si="4"/>
        <v/>
      </c>
      <c r="AI76" s="7" t="str">
        <f t="shared" si="5"/>
        <v/>
      </c>
      <c r="AK76" s="7" t="str">
        <f t="shared" si="18"/>
        <v/>
      </c>
      <c r="AL76" s="7" t="str">
        <f t="shared" si="19"/>
        <v/>
      </c>
      <c r="AM76" s="7" t="str">
        <f t="shared" si="20"/>
        <v/>
      </c>
      <c r="AN76" s="7" t="str">
        <f t="shared" si="21"/>
        <v/>
      </c>
      <c r="AO76" s="7" t="str">
        <f t="shared" si="22"/>
        <v/>
      </c>
      <c r="AP76" s="7" t="str">
        <f t="shared" si="23"/>
        <v/>
      </c>
      <c r="AQ76" s="2">
        <v>44593</v>
      </c>
      <c r="AR76" s="3" t="str">
        <f t="shared" si="0"/>
        <v>Feb-2022</v>
      </c>
      <c r="AS76" s="7">
        <v>34</v>
      </c>
      <c r="AT76" s="7">
        <f t="shared" si="34"/>
        <v>9</v>
      </c>
      <c r="AU76" s="7">
        <v>3</v>
      </c>
      <c r="AV76" s="8">
        <f t="shared" si="6"/>
        <v>0.1</v>
      </c>
      <c r="AY76" s="7">
        <f t="shared" si="1"/>
        <v>0</v>
      </c>
      <c r="AZ76" s="7">
        <f t="shared" si="33"/>
        <v>0</v>
      </c>
      <c r="BA76" s="7">
        <f t="shared" si="7"/>
        <v>0</v>
      </c>
      <c r="BD76" t="str">
        <f t="shared" si="32"/>
        <v/>
      </c>
    </row>
    <row r="77" spans="2:56" ht="25.5" customHeight="1" x14ac:dyDescent="0.25">
      <c r="B77" s="34" t="str">
        <f t="shared" si="28"/>
        <v/>
      </c>
      <c r="C77" s="28" t="str">
        <f t="shared" si="24"/>
        <v/>
      </c>
      <c r="D77" s="34" t="str">
        <f t="shared" si="25"/>
        <v/>
      </c>
      <c r="E77" s="34" t="str">
        <f t="shared" si="9"/>
        <v/>
      </c>
      <c r="F77" s="34" t="str">
        <f t="shared" si="26"/>
        <v/>
      </c>
      <c r="G77" s="34" t="str">
        <f>IF(D77="","",IF(D77=$O$10,$P$7,IF(F77="YES",MROUND(ROUND(1.03*G76,0),100),IF(D77="TOTAL",SUM($G$17:G76),G76))))</f>
        <v/>
      </c>
      <c r="H77" s="34" t="str">
        <f>IF(D77="","",IF(D77="TOTAL",SUM($H$17:H76),(ROUND(G77*AK77/100,0))))</f>
        <v/>
      </c>
      <c r="I77" s="34" t="str">
        <f>IF(D77="","",IF(D77="TOTAL",SUM($I$17:I76),(ROUND(G77*AL77/100,0))))</f>
        <v/>
      </c>
      <c r="J77" s="75">
        <f t="shared" si="10"/>
        <v>0</v>
      </c>
      <c r="K77" s="75"/>
      <c r="L77" s="34" t="str">
        <f>IF(D77="","",IF(D77=$P$10,$P$8,IF(F77="YES",MROUND(ROUND(1.03*L76,0),100),IF(D77="TOTAL",SUM($L$17:L76),L76))))</f>
        <v/>
      </c>
      <c r="M77" s="34" t="str">
        <f>IF(D77="","",IF(D77="TOTAL",SUM($M$17:M76),(ROUND(L77*AK77/100,0))))</f>
        <v/>
      </c>
      <c r="N77" s="34" t="str">
        <f>IF(D77="","",IF(D77="TOTAL",SUM($N$17:N76),(ROUND(L77*AL77/100,0))))</f>
        <v/>
      </c>
      <c r="O77" s="33">
        <f t="shared" si="11"/>
        <v>0</v>
      </c>
      <c r="P77" s="34" t="str">
        <f t="shared" si="31"/>
        <v/>
      </c>
      <c r="Q77" s="34" t="str">
        <f t="shared" si="31"/>
        <v/>
      </c>
      <c r="R77" s="34" t="str">
        <f t="shared" si="31"/>
        <v/>
      </c>
      <c r="S77" s="26"/>
      <c r="T77" s="33">
        <f t="shared" si="12"/>
        <v>0</v>
      </c>
      <c r="U77" s="27" t="str">
        <f>IF(D77="","",IF(D77="TOTAL",SUM($U$17:U76),IF($Z$8="YES",BA77,BD77)))</f>
        <v/>
      </c>
      <c r="V77" s="34" t="str">
        <f>IF(D77="","",IF(D77="TOTAL",SUM($V$17:V76),(ROUND(T77*AN77,0))))</f>
        <v/>
      </c>
      <c r="W77" s="26" t="str">
        <f>IF(D77="","",IF(D77=$Y$10,$V$8,IF(D77="TOTAL",SUM($W$17:W76),W76)))</f>
        <v/>
      </c>
      <c r="X77" s="33" t="str">
        <f>IF(D77="","",IF(D77="TOTAL",SUM($X$17:X76),(SUM(AH78:AI78))))</f>
        <v/>
      </c>
      <c r="Y77" s="33">
        <f t="shared" si="13"/>
        <v>0</v>
      </c>
      <c r="Z77" s="33">
        <f t="shared" si="14"/>
        <v>0</v>
      </c>
      <c r="AA77" s="31"/>
      <c r="AB77" s="31"/>
      <c r="AC77" s="35" t="str">
        <f t="shared" si="29"/>
        <v/>
      </c>
      <c r="AD77" s="35" t="str">
        <f t="shared" si="27"/>
        <v/>
      </c>
      <c r="AE77" s="7" t="str">
        <f t="shared" si="15"/>
        <v/>
      </c>
      <c r="AF77" s="7" t="str">
        <f t="shared" si="16"/>
        <v/>
      </c>
      <c r="AG77" s="7" t="str">
        <f t="shared" si="17"/>
        <v/>
      </c>
      <c r="AH77" s="7" t="str">
        <f t="shared" si="4"/>
        <v/>
      </c>
      <c r="AI77" s="7" t="str">
        <f t="shared" si="5"/>
        <v/>
      </c>
      <c r="AK77" s="7" t="str">
        <f t="shared" si="18"/>
        <v/>
      </c>
      <c r="AL77" s="7" t="str">
        <f t="shared" si="19"/>
        <v/>
      </c>
      <c r="AM77" s="7" t="str">
        <f t="shared" si="20"/>
        <v/>
      </c>
      <c r="AN77" s="7" t="str">
        <f t="shared" si="21"/>
        <v/>
      </c>
      <c r="AO77" s="7" t="str">
        <f t="shared" si="22"/>
        <v/>
      </c>
      <c r="AP77" s="7" t="str">
        <f t="shared" si="23"/>
        <v/>
      </c>
      <c r="AQ77" s="2">
        <v>44621</v>
      </c>
      <c r="AR77" s="3" t="str">
        <f t="shared" si="0"/>
        <v>Mar-2022</v>
      </c>
      <c r="AS77" s="7">
        <v>34</v>
      </c>
      <c r="AT77" s="7">
        <f t="shared" si="34"/>
        <v>9</v>
      </c>
      <c r="AU77" s="7">
        <v>3</v>
      </c>
      <c r="AV77" s="8">
        <f t="shared" si="6"/>
        <v>0.1</v>
      </c>
      <c r="AY77" s="7">
        <f t="shared" si="1"/>
        <v>0</v>
      </c>
      <c r="AZ77" s="7">
        <f t="shared" si="33"/>
        <v>0</v>
      </c>
      <c r="BA77" s="7">
        <f t="shared" si="7"/>
        <v>0</v>
      </c>
      <c r="BD77" t="str">
        <f t="shared" si="32"/>
        <v/>
      </c>
    </row>
    <row r="78" spans="2:56" ht="25.5" customHeight="1" x14ac:dyDescent="0.25">
      <c r="B78" s="34" t="str">
        <f t="shared" si="28"/>
        <v/>
      </c>
      <c r="C78" s="28" t="str">
        <f t="shared" si="24"/>
        <v/>
      </c>
      <c r="D78" s="34" t="str">
        <f t="shared" si="25"/>
        <v/>
      </c>
      <c r="E78" s="34" t="str">
        <f t="shared" si="9"/>
        <v/>
      </c>
      <c r="F78" s="34" t="str">
        <f t="shared" si="26"/>
        <v/>
      </c>
      <c r="G78" s="34" t="str">
        <f>IF(D78="","",IF(D78=$O$10,$P$7,IF(F78="YES",MROUND(ROUND(1.03*G77,0),100),IF(D78="TOTAL",SUM($G$17:G77),G77))))</f>
        <v/>
      </c>
      <c r="H78" s="34" t="str">
        <f>IF(D78="","",IF(D78="TOTAL",SUM($H$17:H77),(ROUND(G78*AK78/100,0))))</f>
        <v/>
      </c>
      <c r="I78" s="34" t="str">
        <f>IF(D78="","",IF(D78="TOTAL",SUM($I$17:I77),(ROUND(G78*AL78/100,0))))</f>
        <v/>
      </c>
      <c r="J78" s="75">
        <f t="shared" si="10"/>
        <v>0</v>
      </c>
      <c r="K78" s="75"/>
      <c r="L78" s="34" t="str">
        <f>IF(D78="","",IF(D78=$P$10,$P$8,IF(F78="YES",MROUND(ROUND(1.03*L77,0),100),IF(D78="TOTAL",SUM($L$17:L77),L77))))</f>
        <v/>
      </c>
      <c r="M78" s="34" t="str">
        <f>IF(D78="","",IF(D78="TOTAL",SUM($M$17:M77),(ROUND(L78*AK78/100,0))))</f>
        <v/>
      </c>
      <c r="N78" s="34" t="str">
        <f>IF(D78="","",IF(D78="TOTAL",SUM($N$17:N77),(ROUND(L78*AL78/100,0))))</f>
        <v/>
      </c>
      <c r="O78" s="33">
        <f t="shared" si="11"/>
        <v>0</v>
      </c>
      <c r="P78" s="34" t="str">
        <f t="shared" si="31"/>
        <v/>
      </c>
      <c r="Q78" s="34" t="str">
        <f t="shared" si="31"/>
        <v/>
      </c>
      <c r="R78" s="34" t="str">
        <f t="shared" si="31"/>
        <v/>
      </c>
      <c r="S78" s="26"/>
      <c r="T78" s="33">
        <f t="shared" si="12"/>
        <v>0</v>
      </c>
      <c r="U78" s="27" t="str">
        <f>IF(D78="","",IF(D78="TOTAL",SUM($U$17:U77),IF($Z$8="YES",BA78,BD78)))</f>
        <v/>
      </c>
      <c r="V78" s="34" t="str">
        <f>IF(D78="","",IF(D78="TOTAL",SUM($V$17:V77),(ROUND(T78*AN78,0))))</f>
        <v/>
      </c>
      <c r="W78" s="26" t="str">
        <f>IF(D78="","",IF(D78=$Y$10,$V$8,IF(D78="TOTAL",SUM($W$17:W77),W77)))</f>
        <v/>
      </c>
      <c r="X78" s="33" t="str">
        <f>IF(D78="","",IF(D78="TOTAL",SUM($X$17:X77),(SUM(AH79:AI79))))</f>
        <v/>
      </c>
      <c r="Y78" s="33">
        <f t="shared" si="13"/>
        <v>0</v>
      </c>
      <c r="Z78" s="33">
        <f t="shared" si="14"/>
        <v>0</v>
      </c>
      <c r="AA78" s="31"/>
      <c r="AB78" s="31"/>
      <c r="AC78" s="35" t="str">
        <f t="shared" si="29"/>
        <v/>
      </c>
      <c r="AD78" s="35" t="str">
        <f t="shared" si="27"/>
        <v/>
      </c>
      <c r="AE78" s="7" t="str">
        <f t="shared" si="15"/>
        <v/>
      </c>
      <c r="AF78" s="7" t="str">
        <f t="shared" si="16"/>
        <v/>
      </c>
      <c r="AG78" s="7" t="str">
        <f t="shared" si="17"/>
        <v/>
      </c>
      <c r="AH78" s="7" t="str">
        <f t="shared" si="4"/>
        <v/>
      </c>
      <c r="AI78" s="7" t="str">
        <f t="shared" si="5"/>
        <v/>
      </c>
      <c r="AK78" s="7" t="str">
        <f t="shared" si="18"/>
        <v/>
      </c>
      <c r="AL78" s="7" t="str">
        <f t="shared" si="19"/>
        <v/>
      </c>
      <c r="AM78" s="7" t="str">
        <f t="shared" si="20"/>
        <v/>
      </c>
      <c r="AN78" s="7" t="str">
        <f t="shared" si="21"/>
        <v/>
      </c>
      <c r="AO78" s="7" t="str">
        <f t="shared" si="22"/>
        <v/>
      </c>
      <c r="AP78" s="7" t="str">
        <f t="shared" si="23"/>
        <v/>
      </c>
      <c r="AQ78" s="2">
        <v>44652</v>
      </c>
      <c r="AR78" s="3" t="str">
        <f t="shared" si="0"/>
        <v>Apr-2022</v>
      </c>
      <c r="AS78" s="7">
        <v>34</v>
      </c>
      <c r="AT78" s="7">
        <f t="shared" si="34"/>
        <v>9</v>
      </c>
      <c r="AV78" s="8">
        <f t="shared" si="6"/>
        <v>0.1</v>
      </c>
      <c r="AY78" s="7">
        <f t="shared" si="1"/>
        <v>0</v>
      </c>
      <c r="AZ78" s="7">
        <f t="shared" si="33"/>
        <v>0</v>
      </c>
      <c r="BA78" s="7">
        <f t="shared" si="7"/>
        <v>0</v>
      </c>
      <c r="BD78" t="str">
        <f t="shared" si="32"/>
        <v/>
      </c>
    </row>
    <row r="79" spans="2:56" ht="25.5" customHeight="1" x14ac:dyDescent="0.25">
      <c r="B79" s="34" t="str">
        <f t="shared" si="28"/>
        <v/>
      </c>
      <c r="C79" s="28" t="str">
        <f t="shared" si="24"/>
        <v/>
      </c>
      <c r="D79" s="34" t="str">
        <f t="shared" si="25"/>
        <v/>
      </c>
      <c r="E79" s="34" t="str">
        <f t="shared" si="9"/>
        <v/>
      </c>
      <c r="F79" s="34" t="str">
        <f t="shared" si="26"/>
        <v/>
      </c>
      <c r="G79" s="34" t="str">
        <f>IF(D79="","",IF(D79=$O$10,$P$7,IF(F79="YES",MROUND(ROUND(1.03*G78,0),100),IF(D79="TOTAL",SUM($G$17:G78),G78))))</f>
        <v/>
      </c>
      <c r="H79" s="34" t="str">
        <f>IF(D79="","",IF(D79="TOTAL",SUM($H$17:H78),(ROUND(G79*AK79/100,0))))</f>
        <v/>
      </c>
      <c r="I79" s="34" t="str">
        <f>IF(D79="","",IF(D79="TOTAL",SUM($I$17:I78),(ROUND(G79*AL79/100,0))))</f>
        <v/>
      </c>
      <c r="J79" s="75">
        <f t="shared" si="10"/>
        <v>0</v>
      </c>
      <c r="K79" s="75"/>
      <c r="L79" s="34" t="str">
        <f>IF(D79="","",IF(D79=$P$10,$P$8,IF(F79="YES",MROUND(ROUND(1.03*L78,0),100),IF(D79="TOTAL",SUM($L$17:L78),L78))))</f>
        <v/>
      </c>
      <c r="M79" s="34" t="str">
        <f>IF(D79="","",IF(D79="TOTAL",SUM($M$17:M78),(ROUND(L79*AK79/100,0))))</f>
        <v/>
      </c>
      <c r="N79" s="34" t="str">
        <f>IF(D79="","",IF(D79="TOTAL",SUM($N$17:N78),(ROUND(L79*AL79/100,0))))</f>
        <v/>
      </c>
      <c r="O79" s="33">
        <f t="shared" si="11"/>
        <v>0</v>
      </c>
      <c r="P79" s="34" t="str">
        <f t="shared" si="31"/>
        <v/>
      </c>
      <c r="Q79" s="34" t="str">
        <f t="shared" si="31"/>
        <v/>
      </c>
      <c r="R79" s="34" t="str">
        <f t="shared" si="31"/>
        <v/>
      </c>
      <c r="S79" s="26"/>
      <c r="T79" s="33">
        <f t="shared" si="12"/>
        <v>0</v>
      </c>
      <c r="U79" s="27" t="str">
        <f>IF(D79="","",IF(D79="TOTAL",SUM($U$17:U78),IF($Z$8="YES",BA79,BD79)))</f>
        <v/>
      </c>
      <c r="V79" s="34" t="str">
        <f>IF(D79="","",IF(D79="TOTAL",SUM($V$17:V78),(ROUND(T79*AN79,0))))</f>
        <v/>
      </c>
      <c r="W79" s="26" t="str">
        <f>IF(D79="","",IF(D79=$Y$10,$V$8,IF(D79="TOTAL",SUM($W$17:W78),W78)))</f>
        <v/>
      </c>
      <c r="X79" s="33" t="str">
        <f>IF(D79="","",IF(D79="TOTAL",SUM($X$17:X78),(SUM(AH80:AI80))))</f>
        <v/>
      </c>
      <c r="Y79" s="33">
        <f t="shared" si="13"/>
        <v>0</v>
      </c>
      <c r="Z79" s="33">
        <f t="shared" si="14"/>
        <v>0</v>
      </c>
      <c r="AA79" s="31"/>
      <c r="AB79" s="31"/>
      <c r="AC79" s="35" t="str">
        <f t="shared" si="29"/>
        <v/>
      </c>
      <c r="AD79" s="35" t="str">
        <f t="shared" si="27"/>
        <v/>
      </c>
      <c r="AE79" s="7" t="str">
        <f t="shared" si="15"/>
        <v/>
      </c>
      <c r="AF79" s="7" t="str">
        <f t="shared" si="16"/>
        <v/>
      </c>
      <c r="AG79" s="7" t="str">
        <f t="shared" si="17"/>
        <v/>
      </c>
      <c r="AH79" s="7" t="str">
        <f t="shared" si="4"/>
        <v/>
      </c>
      <c r="AI79" s="7" t="str">
        <f t="shared" si="5"/>
        <v/>
      </c>
      <c r="AK79" s="7" t="str">
        <f t="shared" si="18"/>
        <v/>
      </c>
      <c r="AL79" s="7" t="str">
        <f t="shared" si="19"/>
        <v/>
      </c>
      <c r="AM79" s="7" t="str">
        <f t="shared" si="20"/>
        <v/>
      </c>
      <c r="AN79" s="7" t="str">
        <f t="shared" si="21"/>
        <v/>
      </c>
      <c r="AO79" s="7" t="str">
        <f t="shared" si="22"/>
        <v/>
      </c>
      <c r="AP79" s="7" t="str">
        <f t="shared" si="23"/>
        <v/>
      </c>
      <c r="AQ79" s="2">
        <v>44682</v>
      </c>
      <c r="AR79" s="3" t="str">
        <f t="shared" si="0"/>
        <v>May-2022</v>
      </c>
      <c r="AS79" s="7">
        <v>34</v>
      </c>
      <c r="AT79" s="7">
        <f t="shared" si="34"/>
        <v>9</v>
      </c>
      <c r="AV79" s="8">
        <f t="shared" si="6"/>
        <v>0.1</v>
      </c>
      <c r="AY79" s="7">
        <f t="shared" si="1"/>
        <v>0</v>
      </c>
      <c r="AZ79" s="7">
        <f t="shared" si="33"/>
        <v>0</v>
      </c>
      <c r="BA79" s="7">
        <f t="shared" si="7"/>
        <v>0</v>
      </c>
      <c r="BD79" t="str">
        <f t="shared" si="32"/>
        <v/>
      </c>
    </row>
    <row r="80" spans="2:56" ht="25.5" customHeight="1" x14ac:dyDescent="0.25">
      <c r="B80" s="34" t="str">
        <f t="shared" si="28"/>
        <v/>
      </c>
      <c r="C80" s="28" t="str">
        <f t="shared" si="24"/>
        <v/>
      </c>
      <c r="D80" s="34" t="str">
        <f t="shared" si="25"/>
        <v/>
      </c>
      <c r="E80" s="34" t="str">
        <f t="shared" si="9"/>
        <v/>
      </c>
      <c r="F80" s="34" t="str">
        <f t="shared" si="26"/>
        <v/>
      </c>
      <c r="G80" s="34" t="str">
        <f>IF(D80="","",IF(D80=$O$10,$P$7,IF(F80="YES",MROUND(ROUND(1.03*G79,0),100),IF(D80="TOTAL",SUM($G$17:G79),G79))))</f>
        <v/>
      </c>
      <c r="H80" s="34" t="str">
        <f>IF(D80="","",IF(D80="TOTAL",SUM($H$17:H79),(ROUND(G80*AK80/100,0))))</f>
        <v/>
      </c>
      <c r="I80" s="34" t="str">
        <f>IF(D80="","",IF(D80="TOTAL",SUM($I$17:I79),(ROUND(G80*AL80/100,0))))</f>
        <v/>
      </c>
      <c r="J80" s="75">
        <f t="shared" si="10"/>
        <v>0</v>
      </c>
      <c r="K80" s="75"/>
      <c r="L80" s="34" t="str">
        <f>IF(D80="","",IF(D80=$P$10,$P$8,IF(F80="YES",MROUND(ROUND(1.03*L79,0),100),IF(D80="TOTAL",SUM($L$17:L79),L79))))</f>
        <v/>
      </c>
      <c r="M80" s="34" t="str">
        <f>IF(D80="","",IF(D80="TOTAL",SUM($M$17:M79),(ROUND(L80*AK80/100,0))))</f>
        <v/>
      </c>
      <c r="N80" s="34" t="str">
        <f>IF(D80="","",IF(D80="TOTAL",SUM($N$17:N79),(ROUND(L80*AL80/100,0))))</f>
        <v/>
      </c>
      <c r="O80" s="33">
        <f t="shared" si="11"/>
        <v>0</v>
      </c>
      <c r="P80" s="34" t="str">
        <f t="shared" si="31"/>
        <v/>
      </c>
      <c r="Q80" s="34" t="str">
        <f t="shared" si="31"/>
        <v/>
      </c>
      <c r="R80" s="34" t="str">
        <f t="shared" si="31"/>
        <v/>
      </c>
      <c r="S80" s="26"/>
      <c r="T80" s="33">
        <f t="shared" si="12"/>
        <v>0</v>
      </c>
      <c r="U80" s="27" t="str">
        <f>IF(D80="","",IF(D80="TOTAL",SUM($U$17:U79),IF($Z$8="YES",BA80,BD80)))</f>
        <v/>
      </c>
      <c r="V80" s="34" t="str">
        <f>IF(D80="","",IF(D80="TOTAL",SUM($V$17:V79),(ROUND(T80*AN80,0))))</f>
        <v/>
      </c>
      <c r="W80" s="26" t="str">
        <f>IF(D80="","",IF(D80=$Y$10,$V$8,IF(D80="TOTAL",SUM($W$17:W79),W79)))</f>
        <v/>
      </c>
      <c r="X80" s="33" t="str">
        <f>IF(D80="","",IF(D80="TOTAL",SUM($X$17:X79),(SUM(AH81:AI81))))</f>
        <v/>
      </c>
      <c r="Y80" s="33">
        <f t="shared" si="13"/>
        <v>0</v>
      </c>
      <c r="Z80" s="33">
        <f t="shared" si="14"/>
        <v>0</v>
      </c>
      <c r="AA80" s="31"/>
      <c r="AB80" s="31"/>
      <c r="AC80" s="35" t="str">
        <f t="shared" si="29"/>
        <v/>
      </c>
      <c r="AD80" s="35" t="str">
        <f t="shared" si="27"/>
        <v/>
      </c>
      <c r="AE80" s="7" t="str">
        <f t="shared" si="15"/>
        <v/>
      </c>
      <c r="AF80" s="7" t="str">
        <f t="shared" si="16"/>
        <v/>
      </c>
      <c r="AG80" s="7" t="str">
        <f t="shared" si="17"/>
        <v/>
      </c>
      <c r="AH80" s="7" t="str">
        <f t="shared" si="4"/>
        <v/>
      </c>
      <c r="AI80" s="7" t="str">
        <f t="shared" si="5"/>
        <v/>
      </c>
      <c r="AK80" s="7" t="str">
        <f t="shared" si="18"/>
        <v/>
      </c>
      <c r="AL80" s="7" t="str">
        <f t="shared" si="19"/>
        <v/>
      </c>
      <c r="AM80" s="7" t="str">
        <f t="shared" si="20"/>
        <v/>
      </c>
      <c r="AN80" s="7" t="str">
        <f t="shared" si="21"/>
        <v/>
      </c>
      <c r="AO80" s="7" t="str">
        <f t="shared" si="22"/>
        <v/>
      </c>
      <c r="AP80" s="7" t="str">
        <f t="shared" si="23"/>
        <v/>
      </c>
      <c r="AQ80" s="2">
        <v>44713</v>
      </c>
      <c r="AR80" s="3" t="str">
        <f t="shared" ref="AR80:AR135" si="35">TEXT(AQ80,"mmm-yyyy")</f>
        <v>Jun-2022</v>
      </c>
      <c r="AS80" s="7">
        <v>34</v>
      </c>
      <c r="AT80" s="7">
        <f t="shared" si="34"/>
        <v>9</v>
      </c>
      <c r="AV80" s="8">
        <f t="shared" si="6"/>
        <v>0.1</v>
      </c>
      <c r="AY80" s="7">
        <f t="shared" ref="AY80:AY123" si="36">IF($Z$6="REGULAR",AS80,0)</f>
        <v>0</v>
      </c>
      <c r="AZ80" s="7">
        <f t="shared" si="33"/>
        <v>0</v>
      </c>
      <c r="BA80" s="7">
        <f t="shared" si="7"/>
        <v>0</v>
      </c>
      <c r="BD80" t="str">
        <f t="shared" si="32"/>
        <v/>
      </c>
    </row>
    <row r="81" spans="2:56" ht="25.5" customHeight="1" x14ac:dyDescent="0.25">
      <c r="B81" s="34" t="str">
        <f t="shared" si="28"/>
        <v/>
      </c>
      <c r="C81" s="28" t="str">
        <f t="shared" si="24"/>
        <v/>
      </c>
      <c r="D81" s="34" t="str">
        <f t="shared" si="25"/>
        <v/>
      </c>
      <c r="E81" s="34" t="str">
        <f t="shared" si="9"/>
        <v/>
      </c>
      <c r="F81" s="34" t="str">
        <f t="shared" si="26"/>
        <v/>
      </c>
      <c r="G81" s="34" t="str">
        <f>IF(D81="","",IF(D81=$O$10,$P$7,IF(F81="YES",MROUND(ROUND(1.03*G80,0),100),IF(D81="TOTAL",SUM($G$17:G80),G80))))</f>
        <v/>
      </c>
      <c r="H81" s="34" t="str">
        <f>IF(D81="","",IF(D81="TOTAL",SUM($H$17:H80),(ROUND(G81*AK81/100,0))))</f>
        <v/>
      </c>
      <c r="I81" s="34" t="str">
        <f>IF(D81="","",IF(D81="TOTAL",SUM($I$17:I80),(ROUND(G81*AL81/100,0))))</f>
        <v/>
      </c>
      <c r="J81" s="75">
        <f t="shared" si="10"/>
        <v>0</v>
      </c>
      <c r="K81" s="75"/>
      <c r="L81" s="34" t="str">
        <f>IF(D81="","",IF(D81=$P$10,$P$8,IF(F81="YES",MROUND(ROUND(1.03*L80,0),100),IF(D81="TOTAL",SUM($L$17:L80),L80))))</f>
        <v/>
      </c>
      <c r="M81" s="34" t="str">
        <f>IF(D81="","",IF(D81="TOTAL",SUM($M$17:M80),(ROUND(L81*AK81/100,0))))</f>
        <v/>
      </c>
      <c r="N81" s="34" t="str">
        <f>IF(D81="","",IF(D81="TOTAL",SUM($N$17:N80),(ROUND(L81*AL81/100,0))))</f>
        <v/>
      </c>
      <c r="O81" s="33">
        <f t="shared" si="11"/>
        <v>0</v>
      </c>
      <c r="P81" s="34" t="str">
        <f t="shared" ref="P81:R113" si="37">IFERROR(MIN(G81-L81),"")</f>
        <v/>
      </c>
      <c r="Q81" s="34" t="str">
        <f t="shared" si="37"/>
        <v/>
      </c>
      <c r="R81" s="34" t="str">
        <f t="shared" si="37"/>
        <v/>
      </c>
      <c r="S81" s="26"/>
      <c r="T81" s="33">
        <f t="shared" si="12"/>
        <v>0</v>
      </c>
      <c r="U81" s="27" t="str">
        <f>IF(D81="","",IF(D81="TOTAL",SUM($U$17:U80),IF($Z$8="YES",BA81,BD81)))</f>
        <v/>
      </c>
      <c r="V81" s="34" t="str">
        <f>IF(D81="","",IF(D81="TOTAL",SUM($V$17:V80),(ROUND(T81*AN81,0))))</f>
        <v/>
      </c>
      <c r="W81" s="26" t="str">
        <f>IF(D81="","",IF(D81=$Y$10,$V$8,IF(D81="TOTAL",SUM($W$17:W80),W80)))</f>
        <v/>
      </c>
      <c r="X81" s="33" t="str">
        <f>IF(D81="","",IF(D81="TOTAL",SUM($X$17:X80),(SUM(AH82:AI82))))</f>
        <v/>
      </c>
      <c r="Y81" s="33">
        <f t="shared" si="13"/>
        <v>0</v>
      </c>
      <c r="Z81" s="33">
        <f t="shared" si="14"/>
        <v>0</v>
      </c>
      <c r="AA81" s="31"/>
      <c r="AB81" s="31"/>
      <c r="AC81" s="35" t="str">
        <f t="shared" si="29"/>
        <v/>
      </c>
      <c r="AD81" s="35" t="str">
        <f t="shared" si="27"/>
        <v/>
      </c>
      <c r="AE81" s="7" t="str">
        <f t="shared" si="15"/>
        <v/>
      </c>
      <c r="AF81" s="7" t="str">
        <f t="shared" si="16"/>
        <v/>
      </c>
      <c r="AG81" s="7" t="str">
        <f t="shared" si="17"/>
        <v/>
      </c>
      <c r="AH81" s="7" t="str">
        <f t="shared" ref="AH81:AH124" si="38">IFERROR(ROUND(P81/31*AO81,0),"")</f>
        <v/>
      </c>
      <c r="AI81" s="7" t="str">
        <f t="shared" ref="AI81:AI125" si="39">IFERROR(ROUND(T81/31*AP81,0),"")</f>
        <v/>
      </c>
      <c r="AK81" s="7" t="str">
        <f t="shared" si="18"/>
        <v/>
      </c>
      <c r="AL81" s="7" t="str">
        <f t="shared" si="19"/>
        <v/>
      </c>
      <c r="AM81" s="7" t="str">
        <f t="shared" si="20"/>
        <v/>
      </c>
      <c r="AN81" s="7" t="str">
        <f t="shared" si="21"/>
        <v/>
      </c>
      <c r="AO81" s="7" t="str">
        <f t="shared" si="22"/>
        <v/>
      </c>
      <c r="AP81" s="7" t="str">
        <f t="shared" si="23"/>
        <v/>
      </c>
      <c r="AQ81" s="2">
        <v>44743</v>
      </c>
      <c r="AR81" s="3" t="str">
        <f t="shared" si="35"/>
        <v>Jul-2022</v>
      </c>
      <c r="AS81" s="7">
        <v>38</v>
      </c>
      <c r="AT81" s="7">
        <f t="shared" si="34"/>
        <v>9</v>
      </c>
      <c r="AU81" s="7">
        <v>3</v>
      </c>
      <c r="AV81" s="8">
        <f t="shared" ref="AV81:AV135" si="40">AV80</f>
        <v>0.1</v>
      </c>
      <c r="AY81" s="7">
        <f t="shared" si="36"/>
        <v>0</v>
      </c>
      <c r="AZ81" s="7">
        <f t="shared" si="33"/>
        <v>0</v>
      </c>
      <c r="BA81" s="7">
        <f t="shared" ref="BA81:BA125" si="41">IFERROR(ROUND(P81*AM81/100,0)+S81,0)</f>
        <v>0</v>
      </c>
      <c r="BD81" t="str">
        <f t="shared" ref="BD81:BD106" si="42">IFERROR(VLOOKUP($AE$3,$BB$14:$BC$38,2,0),"")</f>
        <v/>
      </c>
    </row>
    <row r="82" spans="2:56" ht="25.5" customHeight="1" x14ac:dyDescent="0.25">
      <c r="B82" s="34" t="str">
        <f t="shared" si="28"/>
        <v/>
      </c>
      <c r="C82" s="28" t="str">
        <f t="shared" si="24"/>
        <v/>
      </c>
      <c r="D82" s="34" t="str">
        <f t="shared" si="25"/>
        <v/>
      </c>
      <c r="E82" s="34" t="str">
        <f t="shared" ref="E82:E136" si="43">TEXT(D82,"mmm")</f>
        <v/>
      </c>
      <c r="F82" s="34" t="str">
        <f t="shared" si="26"/>
        <v/>
      </c>
      <c r="G82" s="34" t="str">
        <f>IF(D82="","",IF(D82=$O$10,$P$7,IF(F82="YES",MROUND(ROUND(1.03*G81,0),100),IF(D82="TOTAL",SUM($G$17:G81),G81))))</f>
        <v/>
      </c>
      <c r="H82" s="34" t="str">
        <f>IF(D82="","",IF(D82="TOTAL",SUM($H$17:H81),(ROUND(G82*AK82/100,0))))</f>
        <v/>
      </c>
      <c r="I82" s="34" t="str">
        <f>IF(D82="","",IF(D82="TOTAL",SUM($I$17:I81),(ROUND(G82*AL82/100,0))))</f>
        <v/>
      </c>
      <c r="J82" s="75">
        <f t="shared" ref="J82:J113" si="44">SUM(G82:I82)</f>
        <v>0</v>
      </c>
      <c r="K82" s="75"/>
      <c r="L82" s="34" t="str">
        <f>IF(D82="","",IF(D82=$P$10,$P$8,IF(F82="YES",MROUND(ROUND(1.03*L81,0),100),IF(D82="TOTAL",SUM($L$17:L81),L81))))</f>
        <v/>
      </c>
      <c r="M82" s="34" t="str">
        <f>IF(D82="","",IF(D82="TOTAL",SUM($M$17:M81),(ROUND(L82*AK82/100,0))))</f>
        <v/>
      </c>
      <c r="N82" s="34" t="str">
        <f>IF(D82="","",IF(D82="TOTAL",SUM($N$17:N81),(ROUND(L82*AL82/100,0))))</f>
        <v/>
      </c>
      <c r="O82" s="33">
        <f t="shared" ref="O82:O113" si="45">IFERROR(SUM(L82:N82),"")</f>
        <v>0</v>
      </c>
      <c r="P82" s="34" t="str">
        <f t="shared" si="37"/>
        <v/>
      </c>
      <c r="Q82" s="34" t="str">
        <f t="shared" si="37"/>
        <v/>
      </c>
      <c r="R82" s="34" t="str">
        <f t="shared" si="37"/>
        <v/>
      </c>
      <c r="S82" s="26"/>
      <c r="T82" s="33">
        <f t="shared" ref="T82:T106" si="46">IFERROR(SUM(P82:S82),"")</f>
        <v>0</v>
      </c>
      <c r="U82" s="27" t="str">
        <f>IF(D82="","",IF(D82="TOTAL",SUM($U$17:U81),IF($Z$8="YES",BA82,BD82)))</f>
        <v/>
      </c>
      <c r="V82" s="34" t="str">
        <f>IF(D82="","",IF(D82="TOTAL",SUM($V$17:V81),(ROUND(T82*AN82,0))))</f>
        <v/>
      </c>
      <c r="W82" s="26" t="str">
        <f>IF(D82="","",IF(D82=$Y$10,$V$8,IF(D82="TOTAL",SUM($W$17:W81),W81)))</f>
        <v/>
      </c>
      <c r="X82" s="33" t="str">
        <f>IF(D82="","",IF(D82="TOTAL",SUM($X$17:X81),(SUM(AH83:AI83))))</f>
        <v/>
      </c>
      <c r="Y82" s="33">
        <f t="shared" ref="Y82:Y113" si="47">IFERROR(SUM(U82:X82),"")</f>
        <v>0</v>
      </c>
      <c r="Z82" s="33">
        <f t="shared" ref="Z82:Z113" si="48">T82-Y82</f>
        <v>0</v>
      </c>
      <c r="AA82" s="31"/>
      <c r="AB82" s="31"/>
      <c r="AC82" s="35" t="str">
        <f t="shared" si="29"/>
        <v/>
      </c>
      <c r="AD82" s="35" t="str">
        <f t="shared" si="27"/>
        <v/>
      </c>
      <c r="AE82" s="7" t="str">
        <f t="shared" ref="AE82:AE125" si="49">IFERROR(ROUND(P82*AK82/100,0),"")</f>
        <v/>
      </c>
      <c r="AF82" s="7" t="str">
        <f t="shared" ref="AF82:AF123" si="50">IFERROR(VLOOKUP(D82,$AR$15:$BE$211,8,0),"")</f>
        <v/>
      </c>
      <c r="AG82" s="7" t="str">
        <f t="shared" ref="AG82:AG124" si="51">IFERROR(VLOOKUP(D82,$AR$15:$BE$211,9,0),"")</f>
        <v/>
      </c>
      <c r="AH82" s="7" t="str">
        <f t="shared" si="38"/>
        <v/>
      </c>
      <c r="AI82" s="7" t="str">
        <f t="shared" si="39"/>
        <v/>
      </c>
      <c r="AK82" s="7" t="str">
        <f t="shared" ref="AK82:AK136" si="52">IFERROR(VLOOKUP(D82,$AR$15:$AS$211,2,0),"")</f>
        <v/>
      </c>
      <c r="AL82" s="7" t="str">
        <f t="shared" ref="AL82:AL136" si="53">IFERROR(VLOOKUP(D82,$AR$15:$AAT$211,3,0),"")</f>
        <v/>
      </c>
      <c r="AM82" s="7" t="str">
        <f t="shared" ref="AM82:AM123" si="54">IFERROR(VLOOKUP(D82,$AR$15:$AAU$211,4,0),"")</f>
        <v/>
      </c>
      <c r="AN82" s="7" t="str">
        <f t="shared" ref="AN82:AN136" si="55">IFERROR(VLOOKUP(D82,$AR$15:$AAU$211,5,0),"")</f>
        <v/>
      </c>
      <c r="AO82" s="7" t="str">
        <f t="shared" ref="AO82:AO124" si="56">IFERROR(VLOOKUP(D82,$AR$15:$AAU$111,6,0),"")</f>
        <v/>
      </c>
      <c r="AP82" s="7" t="str">
        <f t="shared" ref="AP82:AP124" si="57">IFERROR(VLOOKUP(D82,$AR$15:$AAU$111,7,0),"")</f>
        <v/>
      </c>
      <c r="AQ82" s="2">
        <v>44774</v>
      </c>
      <c r="AR82" s="3" t="str">
        <f t="shared" si="35"/>
        <v>Aug-2022</v>
      </c>
      <c r="AS82" s="7">
        <v>38</v>
      </c>
      <c r="AT82" s="7">
        <f t="shared" si="34"/>
        <v>9</v>
      </c>
      <c r="AU82" s="7">
        <v>3</v>
      </c>
      <c r="AV82" s="8">
        <f t="shared" si="40"/>
        <v>0.1</v>
      </c>
      <c r="AY82" s="7">
        <f t="shared" si="36"/>
        <v>0</v>
      </c>
      <c r="AZ82" s="7">
        <f t="shared" si="33"/>
        <v>0</v>
      </c>
      <c r="BA82" s="7">
        <f t="shared" si="41"/>
        <v>0</v>
      </c>
      <c r="BD82" t="str">
        <f t="shared" si="42"/>
        <v/>
      </c>
    </row>
    <row r="83" spans="2:56" ht="25.5" customHeight="1" x14ac:dyDescent="0.25">
      <c r="B83" s="34" t="str">
        <f t="shared" si="28"/>
        <v/>
      </c>
      <c r="C83" s="28" t="str">
        <f t="shared" ref="C83:C146" si="58">IFERROR(IF(AC83="","",IF(DATE(YEAR(AC83),MONTH(AC83),DAY(AC83))=DATE(YEAR($O$9),MONTH($O$9)+1,DAY($O$9)),"TOTAL",IF(AC83&gt;$O$9,"",AC83))),"")</f>
        <v/>
      </c>
      <c r="D83" s="34" t="str">
        <f t="shared" ref="D83:D113" si="59">TEXT(C83,"mmm-yyyy")</f>
        <v/>
      </c>
      <c r="E83" s="34" t="str">
        <f t="shared" si="43"/>
        <v/>
      </c>
      <c r="F83" s="34" t="str">
        <f t="shared" ref="F83:F136" si="60">IF(D84="","",IF($Y$3=E83,"YES","NO"))</f>
        <v/>
      </c>
      <c r="G83" s="34" t="str">
        <f>IF(D83="","",IF(D83=$O$10,$P$7,IF(F83="YES",MROUND(ROUND(1.03*G82,0),100),IF(D83="TOTAL",SUM($G$17:G82),G82))))</f>
        <v/>
      </c>
      <c r="H83" s="34" t="str">
        <f>IF(D83="","",IF(D83="TOTAL",SUM($H$17:H82),(ROUND(G83*AK83/100,0))))</f>
        <v/>
      </c>
      <c r="I83" s="34" t="str">
        <f>IF(D83="","",IF(D83="TOTAL",SUM($I$17:I82),(ROUND(G83*AL83/100,0))))</f>
        <v/>
      </c>
      <c r="J83" s="75">
        <f t="shared" si="44"/>
        <v>0</v>
      </c>
      <c r="K83" s="75"/>
      <c r="L83" s="34" t="str">
        <f>IF(D83="","",IF(D83=$P$10,$P$8,IF(F83="YES",MROUND(ROUND(1.03*L82,0),100),IF(D83="TOTAL",SUM($L$17:L82),L82))))</f>
        <v/>
      </c>
      <c r="M83" s="34" t="str">
        <f>IF(D83="","",IF(D83="TOTAL",SUM($M$17:M82),(ROUND(L83*AK83/100,0))))</f>
        <v/>
      </c>
      <c r="N83" s="34" t="str">
        <f>IF(D83="","",IF(D83="TOTAL",SUM($N$17:N82),(ROUND(L83*AL83/100,0))))</f>
        <v/>
      </c>
      <c r="O83" s="33">
        <f t="shared" si="45"/>
        <v>0</v>
      </c>
      <c r="P83" s="34" t="str">
        <f t="shared" si="37"/>
        <v/>
      </c>
      <c r="Q83" s="34" t="str">
        <f t="shared" si="37"/>
        <v/>
      </c>
      <c r="R83" s="34" t="str">
        <f t="shared" si="37"/>
        <v/>
      </c>
      <c r="S83" s="26"/>
      <c r="T83" s="33">
        <f t="shared" si="46"/>
        <v>0</v>
      </c>
      <c r="U83" s="27" t="str">
        <f>IF(D83="","",IF(D83="TOTAL",SUM($U$17:U82),IF($Z$8="YES",BA83,BD83)))</f>
        <v/>
      </c>
      <c r="V83" s="34" t="str">
        <f>IF(D83="","",IF(D83="TOTAL",SUM($V$17:V82),(ROUND(T83*AN83,0))))</f>
        <v/>
      </c>
      <c r="W83" s="26" t="str">
        <f>IF(D83="","",IF(D83=$Y$10,$V$8,IF(D83="TOTAL",SUM($W$17:W82),W82)))</f>
        <v/>
      </c>
      <c r="X83" s="33" t="str">
        <f>IF(D83="","",IF(D83="TOTAL",SUM($X$17:X82),(SUM(AH84:AI84))))</f>
        <v/>
      </c>
      <c r="Y83" s="33">
        <f t="shared" si="47"/>
        <v>0</v>
      </c>
      <c r="Z83" s="33">
        <f t="shared" si="48"/>
        <v>0</v>
      </c>
      <c r="AA83" s="31"/>
      <c r="AB83" s="31"/>
      <c r="AC83" s="35" t="str">
        <f t="shared" si="29"/>
        <v/>
      </c>
      <c r="AD83" s="35" t="str">
        <f t="shared" ref="AD83:AD125" si="61">IFERROR(IF(AC83="","",IF(DATE(YEAR(AC83),MONTH(AC83),DAY(AC83))=DATE(YEAR($O$9),MONTH($O$9)+1,DAY($O$9)),"TOTAL",IF(AC83&gt;$O$9,"",AC83))),"")</f>
        <v/>
      </c>
      <c r="AE83" s="7" t="str">
        <f t="shared" si="49"/>
        <v/>
      </c>
      <c r="AF83" s="7" t="str">
        <f t="shared" si="50"/>
        <v/>
      </c>
      <c r="AG83" s="7" t="str">
        <f t="shared" si="51"/>
        <v/>
      </c>
      <c r="AH83" s="7" t="str">
        <f t="shared" si="38"/>
        <v/>
      </c>
      <c r="AI83" s="7" t="str">
        <f t="shared" si="39"/>
        <v/>
      </c>
      <c r="AK83" s="7" t="str">
        <f t="shared" si="52"/>
        <v/>
      </c>
      <c r="AL83" s="7" t="str">
        <f t="shared" si="53"/>
        <v/>
      </c>
      <c r="AM83" s="7" t="str">
        <f t="shared" si="54"/>
        <v/>
      </c>
      <c r="AN83" s="7" t="str">
        <f t="shared" si="55"/>
        <v/>
      </c>
      <c r="AO83" s="7" t="str">
        <f t="shared" si="56"/>
        <v/>
      </c>
      <c r="AP83" s="7" t="str">
        <f t="shared" si="57"/>
        <v/>
      </c>
      <c r="AQ83" s="2">
        <v>44805</v>
      </c>
      <c r="AR83" s="3" t="str">
        <f t="shared" si="35"/>
        <v>Sep-2022</v>
      </c>
      <c r="AS83" s="7">
        <v>38</v>
      </c>
      <c r="AT83" s="7">
        <f t="shared" si="34"/>
        <v>9</v>
      </c>
      <c r="AU83" s="7">
        <v>3</v>
      </c>
      <c r="AV83" s="8">
        <f t="shared" si="40"/>
        <v>0.1</v>
      </c>
      <c r="AY83" s="7">
        <f t="shared" si="36"/>
        <v>0</v>
      </c>
      <c r="AZ83" s="7">
        <f t="shared" si="33"/>
        <v>0</v>
      </c>
      <c r="BA83" s="7">
        <f t="shared" si="41"/>
        <v>0</v>
      </c>
      <c r="BD83" t="str">
        <f t="shared" si="42"/>
        <v/>
      </c>
    </row>
    <row r="84" spans="2:56" ht="25.5" customHeight="1" x14ac:dyDescent="0.25">
      <c r="B84" s="34" t="str">
        <f t="shared" ref="B84:B141" si="62">IF(B83&gt;=$J$9,"",(B83+1))</f>
        <v/>
      </c>
      <c r="C84" s="28" t="str">
        <f t="shared" si="58"/>
        <v/>
      </c>
      <c r="D84" s="34" t="str">
        <f t="shared" si="59"/>
        <v/>
      </c>
      <c r="E84" s="34" t="str">
        <f t="shared" si="43"/>
        <v/>
      </c>
      <c r="F84" s="34" t="str">
        <f t="shared" si="60"/>
        <v/>
      </c>
      <c r="G84" s="34" t="str">
        <f>IF(D84="","",IF(D84=$O$10,$P$7,IF(F84="YES",MROUND(ROUND(1.03*G83,0),100),IF(D84="TOTAL",SUM($G$17:G83),G83))))</f>
        <v/>
      </c>
      <c r="H84" s="34" t="str">
        <f>IF(D84="","",IF(D84="TOTAL",SUM($H$17:H83),(ROUND(G84*AK84/100,0))))</f>
        <v/>
      </c>
      <c r="I84" s="34" t="str">
        <f>IF(D84="","",IF(D84="TOTAL",SUM($I$17:I83),(ROUND(G84*AL84/100,0))))</f>
        <v/>
      </c>
      <c r="J84" s="75">
        <f t="shared" si="44"/>
        <v>0</v>
      </c>
      <c r="K84" s="75"/>
      <c r="L84" s="34" t="str">
        <f>IF(D84="","",IF(D84=$P$10,$P$8,IF(F84="YES",MROUND(ROUND(1.03*L83,0),100),IF(D84="TOTAL",SUM($L$17:L83),L83))))</f>
        <v/>
      </c>
      <c r="M84" s="34" t="str">
        <f>IF(D84="","",IF(D84="TOTAL",SUM($M$17:M83),(ROUND(L84*AK84/100,0))))</f>
        <v/>
      </c>
      <c r="N84" s="34" t="str">
        <f>IF(D84="","",IF(D84="TOTAL",SUM($N$17:N83),(ROUND(L84*AL84/100,0))))</f>
        <v/>
      </c>
      <c r="O84" s="33">
        <f t="shared" si="45"/>
        <v>0</v>
      </c>
      <c r="P84" s="34" t="str">
        <f t="shared" si="37"/>
        <v/>
      </c>
      <c r="Q84" s="34" t="str">
        <f t="shared" si="37"/>
        <v/>
      </c>
      <c r="R84" s="34" t="str">
        <f t="shared" si="37"/>
        <v/>
      </c>
      <c r="S84" s="26"/>
      <c r="T84" s="33">
        <f t="shared" si="46"/>
        <v>0</v>
      </c>
      <c r="U84" s="27" t="str">
        <f>IF(D84="","",IF(D84="TOTAL",SUM($U$17:U83),IF($Z$8="YES",BA84,BD84)))</f>
        <v/>
      </c>
      <c r="V84" s="34" t="str">
        <f>IF(D84="","",IF(D84="TOTAL",SUM($V$17:V83),(ROUND(T84*AN84,0))))</f>
        <v/>
      </c>
      <c r="W84" s="26" t="str">
        <f>IF(D84="","",IF(D84=$Y$10,$V$8,IF(D84="TOTAL",SUM($W$17:W83),W83)))</f>
        <v/>
      </c>
      <c r="X84" s="33" t="str">
        <f>IF(D84="","",IF(D84="TOTAL",SUM($X$17:X83),(SUM(AH85:AI85))))</f>
        <v/>
      </c>
      <c r="Y84" s="33">
        <f t="shared" si="47"/>
        <v>0</v>
      </c>
      <c r="Z84" s="33">
        <f t="shared" si="48"/>
        <v>0</v>
      </c>
      <c r="AA84" s="31"/>
      <c r="AB84" s="31"/>
      <c r="AC84" s="35" t="str">
        <f t="shared" ref="AC84:AC137" si="63">IFERROR(DATE(YEAR(C83),MONTH(C83)+1,DAY(C83)),"")</f>
        <v/>
      </c>
      <c r="AD84" s="35" t="str">
        <f t="shared" si="61"/>
        <v/>
      </c>
      <c r="AE84" s="7" t="str">
        <f t="shared" si="49"/>
        <v/>
      </c>
      <c r="AF84" s="7" t="str">
        <f t="shared" si="50"/>
        <v/>
      </c>
      <c r="AG84" s="7" t="str">
        <f t="shared" si="51"/>
        <v/>
      </c>
      <c r="AH84" s="7" t="str">
        <f t="shared" si="38"/>
        <v/>
      </c>
      <c r="AI84" s="7" t="str">
        <f t="shared" si="39"/>
        <v/>
      </c>
      <c r="AK84" s="7" t="str">
        <f t="shared" si="52"/>
        <v/>
      </c>
      <c r="AL84" s="7" t="str">
        <f t="shared" si="53"/>
        <v/>
      </c>
      <c r="AM84" s="7" t="str">
        <f t="shared" si="54"/>
        <v/>
      </c>
      <c r="AN84" s="7" t="str">
        <f t="shared" si="55"/>
        <v/>
      </c>
      <c r="AO84" s="7" t="str">
        <f t="shared" si="56"/>
        <v/>
      </c>
      <c r="AP84" s="7" t="str">
        <f t="shared" si="57"/>
        <v/>
      </c>
      <c r="AQ84" s="2">
        <v>44835</v>
      </c>
      <c r="AR84" s="3" t="str">
        <f t="shared" si="35"/>
        <v>Oct-2022</v>
      </c>
      <c r="AS84" s="7">
        <v>38</v>
      </c>
      <c r="AT84" s="7">
        <f t="shared" si="34"/>
        <v>9</v>
      </c>
      <c r="AV84" s="8">
        <f t="shared" si="40"/>
        <v>0.1</v>
      </c>
      <c r="AY84" s="7">
        <f t="shared" si="36"/>
        <v>0</v>
      </c>
      <c r="AZ84" s="7">
        <f t="shared" si="33"/>
        <v>0</v>
      </c>
      <c r="BA84" s="7">
        <f t="shared" si="41"/>
        <v>0</v>
      </c>
      <c r="BD84" t="str">
        <f t="shared" si="42"/>
        <v/>
      </c>
    </row>
    <row r="85" spans="2:56" ht="25.5" customHeight="1" x14ac:dyDescent="0.25">
      <c r="B85" s="34" t="str">
        <f t="shared" si="62"/>
        <v/>
      </c>
      <c r="C85" s="28" t="str">
        <f t="shared" si="58"/>
        <v/>
      </c>
      <c r="D85" s="34" t="str">
        <f t="shared" si="59"/>
        <v/>
      </c>
      <c r="E85" s="34" t="str">
        <f t="shared" si="43"/>
        <v/>
      </c>
      <c r="F85" s="34" t="str">
        <f t="shared" si="60"/>
        <v/>
      </c>
      <c r="G85" s="34" t="str">
        <f>IF(D85="","",IF(D85=$O$10,$P$7,IF(F85="YES",MROUND(ROUND(1.03*G84,0),100),IF(D85="TOTAL",SUM($G$17:G84),G84))))</f>
        <v/>
      </c>
      <c r="H85" s="34" t="str">
        <f>IF(D85="","",IF(D85="TOTAL",SUM($H$17:H84),(ROUND(G85*AK85/100,0))))</f>
        <v/>
      </c>
      <c r="I85" s="34" t="str">
        <f>IF(D85="","",IF(D85="TOTAL",SUM($I$17:I84),(ROUND(G85*AL85/100,0))))</f>
        <v/>
      </c>
      <c r="J85" s="75">
        <f t="shared" si="44"/>
        <v>0</v>
      </c>
      <c r="K85" s="75"/>
      <c r="L85" s="34" t="str">
        <f>IF(D85="","",IF(D85=$P$10,$P$8,IF(F85="YES",MROUND(ROUND(1.03*L84,0),100),IF(D85="TOTAL",SUM($L$17:L84),L84))))</f>
        <v/>
      </c>
      <c r="M85" s="34" t="str">
        <f>IF(D85="","",IF(D85="TOTAL",SUM($M$17:M84),(ROUND(L85*AK85/100,0))))</f>
        <v/>
      </c>
      <c r="N85" s="34" t="str">
        <f>IF(D85="","",IF(D85="TOTAL",SUM($N$17:N84),(ROUND(L85*AL85/100,0))))</f>
        <v/>
      </c>
      <c r="O85" s="33">
        <f t="shared" si="45"/>
        <v>0</v>
      </c>
      <c r="P85" s="34" t="str">
        <f t="shared" si="37"/>
        <v/>
      </c>
      <c r="Q85" s="34" t="str">
        <f t="shared" si="37"/>
        <v/>
      </c>
      <c r="R85" s="34" t="str">
        <f t="shared" si="37"/>
        <v/>
      </c>
      <c r="S85" s="26"/>
      <c r="T85" s="33">
        <f t="shared" si="46"/>
        <v>0</v>
      </c>
      <c r="U85" s="27" t="str">
        <f>IF(D85="","",IF(D85="TOTAL",SUM($U$17:U84),IF($Z$8="YES",BA85,BD85)))</f>
        <v/>
      </c>
      <c r="V85" s="34" t="str">
        <f>IF(D85="","",IF(D85="TOTAL",SUM($V$17:V84),(ROUND(T85*AN85,0))))</f>
        <v/>
      </c>
      <c r="W85" s="26" t="str">
        <f>IF(D85="","",IF(D85=$Y$10,$V$8,IF(D85="TOTAL",SUM($W$17:W84),W84)))</f>
        <v/>
      </c>
      <c r="X85" s="33" t="str">
        <f>IF(D85="","",IF(D85="TOTAL",SUM($X$17:X84),(SUM(AH86:AI86))))</f>
        <v/>
      </c>
      <c r="Y85" s="33">
        <f t="shared" si="47"/>
        <v>0</v>
      </c>
      <c r="Z85" s="33">
        <f t="shared" si="48"/>
        <v>0</v>
      </c>
      <c r="AA85" s="31"/>
      <c r="AB85" s="31"/>
      <c r="AC85" s="35" t="str">
        <f t="shared" si="63"/>
        <v/>
      </c>
      <c r="AD85" s="35" t="str">
        <f t="shared" si="61"/>
        <v/>
      </c>
      <c r="AE85" s="7" t="str">
        <f t="shared" si="49"/>
        <v/>
      </c>
      <c r="AF85" s="7" t="str">
        <f t="shared" si="50"/>
        <v/>
      </c>
      <c r="AG85" s="7" t="str">
        <f t="shared" si="51"/>
        <v/>
      </c>
      <c r="AH85" s="7" t="str">
        <f t="shared" si="38"/>
        <v/>
      </c>
      <c r="AI85" s="7" t="str">
        <f t="shared" si="39"/>
        <v/>
      </c>
      <c r="AK85" s="7" t="str">
        <f t="shared" si="52"/>
        <v/>
      </c>
      <c r="AL85" s="7" t="str">
        <f t="shared" si="53"/>
        <v/>
      </c>
      <c r="AM85" s="7" t="str">
        <f t="shared" si="54"/>
        <v/>
      </c>
      <c r="AN85" s="7" t="str">
        <f t="shared" si="55"/>
        <v/>
      </c>
      <c r="AO85" s="7" t="str">
        <f t="shared" si="56"/>
        <v/>
      </c>
      <c r="AP85" s="7" t="str">
        <f t="shared" si="57"/>
        <v/>
      </c>
      <c r="AQ85" s="2">
        <v>44866</v>
      </c>
      <c r="AR85" s="3" t="str">
        <f t="shared" si="35"/>
        <v>Nov-2022</v>
      </c>
      <c r="AS85" s="7">
        <v>38</v>
      </c>
      <c r="AT85" s="7">
        <f t="shared" si="34"/>
        <v>9</v>
      </c>
      <c r="AV85" s="8">
        <f t="shared" si="40"/>
        <v>0.1</v>
      </c>
      <c r="AY85" s="7">
        <f t="shared" si="36"/>
        <v>0</v>
      </c>
      <c r="AZ85" s="7">
        <f t="shared" si="33"/>
        <v>0</v>
      </c>
      <c r="BA85" s="7">
        <f t="shared" si="41"/>
        <v>0</v>
      </c>
      <c r="BD85" t="str">
        <f t="shared" si="42"/>
        <v/>
      </c>
    </row>
    <row r="86" spans="2:56" ht="25.5" customHeight="1" x14ac:dyDescent="0.25">
      <c r="B86" s="34" t="str">
        <f t="shared" si="62"/>
        <v/>
      </c>
      <c r="C86" s="28" t="str">
        <f t="shared" si="58"/>
        <v/>
      </c>
      <c r="D86" s="34" t="str">
        <f t="shared" si="59"/>
        <v/>
      </c>
      <c r="E86" s="34" t="str">
        <f t="shared" si="43"/>
        <v/>
      </c>
      <c r="F86" s="34" t="str">
        <f t="shared" si="60"/>
        <v/>
      </c>
      <c r="G86" s="34" t="str">
        <f>IF(D86="","",IF(D86=$O$10,$P$7,IF(F86="YES",MROUND(ROUND(1.03*G85,0),100),IF(D86="TOTAL",SUM($G$17:G85),G85))))</f>
        <v/>
      </c>
      <c r="H86" s="34" t="str">
        <f>IF(D86="","",IF(D86="TOTAL",SUM($H$17:H85),(ROUND(G86*AK86/100,0))))</f>
        <v/>
      </c>
      <c r="I86" s="34" t="str">
        <f>IF(D86="","",IF(D86="TOTAL",SUM($I$17:I85),(ROUND(G86*AL86/100,0))))</f>
        <v/>
      </c>
      <c r="J86" s="75">
        <f t="shared" si="44"/>
        <v>0</v>
      </c>
      <c r="K86" s="75"/>
      <c r="L86" s="34" t="str">
        <f>IF(D86="","",IF(D86=$P$10,$P$8,IF(F86="YES",MROUND(ROUND(1.03*L85,0),100),IF(D86="TOTAL",SUM($L$17:L85),L85))))</f>
        <v/>
      </c>
      <c r="M86" s="34" t="str">
        <f>IF(D86="","",IF(D86="TOTAL",SUM($M$17:M85),(ROUND(L86*AK86/100,0))))</f>
        <v/>
      </c>
      <c r="N86" s="34" t="str">
        <f>IF(D86="","",IF(D86="TOTAL",SUM($N$17:N85),(ROUND(L86*AL86/100,0))))</f>
        <v/>
      </c>
      <c r="O86" s="33">
        <f t="shared" si="45"/>
        <v>0</v>
      </c>
      <c r="P86" s="34" t="str">
        <f t="shared" si="37"/>
        <v/>
      </c>
      <c r="Q86" s="34" t="str">
        <f t="shared" si="37"/>
        <v/>
      </c>
      <c r="R86" s="34" t="str">
        <f t="shared" si="37"/>
        <v/>
      </c>
      <c r="S86" s="26"/>
      <c r="T86" s="33">
        <f t="shared" si="46"/>
        <v>0</v>
      </c>
      <c r="U86" s="27" t="str">
        <f>IF(D86="","",IF(D86="TOTAL",SUM($U$17:U85),IF($Z$8="YES",BA86,BD86)))</f>
        <v/>
      </c>
      <c r="V86" s="34" t="str">
        <f>IF(D86="","",IF(D86="TOTAL",SUM($V$17:V85),(ROUND(T86*AN86,0))))</f>
        <v/>
      </c>
      <c r="W86" s="26" t="str">
        <f>IF(D86="","",IF(D86=$Y$10,$V$8,IF(D86="TOTAL",SUM($W$17:W85),W85)))</f>
        <v/>
      </c>
      <c r="X86" s="33" t="str">
        <f>IF(D86="","",IF(D86="TOTAL",SUM($X$17:X85),(SUM(AH87:AI87))))</f>
        <v/>
      </c>
      <c r="Y86" s="33">
        <f t="shared" si="47"/>
        <v>0</v>
      </c>
      <c r="Z86" s="33">
        <f t="shared" si="48"/>
        <v>0</v>
      </c>
      <c r="AA86" s="31"/>
      <c r="AB86" s="31"/>
      <c r="AC86" s="35" t="str">
        <f t="shared" si="63"/>
        <v/>
      </c>
      <c r="AD86" s="35" t="str">
        <f t="shared" si="61"/>
        <v/>
      </c>
      <c r="AE86" s="7" t="str">
        <f t="shared" si="49"/>
        <v/>
      </c>
      <c r="AF86" s="7" t="str">
        <f t="shared" si="50"/>
        <v/>
      </c>
      <c r="AG86" s="7" t="str">
        <f t="shared" si="51"/>
        <v/>
      </c>
      <c r="AH86" s="7" t="str">
        <f t="shared" si="38"/>
        <v/>
      </c>
      <c r="AI86" s="7" t="str">
        <f t="shared" si="39"/>
        <v/>
      </c>
      <c r="AK86" s="7" t="str">
        <f t="shared" si="52"/>
        <v/>
      </c>
      <c r="AL86" s="7" t="str">
        <f t="shared" si="53"/>
        <v/>
      </c>
      <c r="AM86" s="7" t="str">
        <f t="shared" si="54"/>
        <v/>
      </c>
      <c r="AN86" s="7" t="str">
        <f t="shared" si="55"/>
        <v/>
      </c>
      <c r="AO86" s="7" t="str">
        <f t="shared" si="56"/>
        <v/>
      </c>
      <c r="AP86" s="7" t="str">
        <f t="shared" si="57"/>
        <v/>
      </c>
      <c r="AQ86" s="2">
        <v>44896</v>
      </c>
      <c r="AR86" s="3" t="str">
        <f t="shared" si="35"/>
        <v>Dec-2022</v>
      </c>
      <c r="AS86" s="7">
        <v>38</v>
      </c>
      <c r="AT86" s="7">
        <f t="shared" si="34"/>
        <v>9</v>
      </c>
      <c r="AV86" s="8">
        <f t="shared" si="40"/>
        <v>0.1</v>
      </c>
      <c r="AY86" s="7">
        <f t="shared" si="36"/>
        <v>0</v>
      </c>
      <c r="AZ86" s="7">
        <f t="shared" si="33"/>
        <v>0</v>
      </c>
      <c r="BA86" s="7">
        <f t="shared" si="41"/>
        <v>0</v>
      </c>
      <c r="BD86" t="str">
        <f t="shared" si="42"/>
        <v/>
      </c>
    </row>
    <row r="87" spans="2:56" ht="25.5" customHeight="1" x14ac:dyDescent="0.25">
      <c r="B87" s="34" t="str">
        <f t="shared" si="62"/>
        <v/>
      </c>
      <c r="C87" s="28" t="str">
        <f t="shared" si="58"/>
        <v/>
      </c>
      <c r="D87" s="34" t="str">
        <f t="shared" si="59"/>
        <v/>
      </c>
      <c r="E87" s="34" t="str">
        <f t="shared" si="43"/>
        <v/>
      </c>
      <c r="F87" s="34" t="str">
        <f t="shared" si="60"/>
        <v/>
      </c>
      <c r="G87" s="34" t="str">
        <f>IF(D87="","",IF(D87=$O$10,$P$7,IF(F87="YES",MROUND(ROUND(1.03*G86,0),100),IF(D87="TOTAL",SUM($G$17:G86),G86))))</f>
        <v/>
      </c>
      <c r="H87" s="34" t="str">
        <f>IF(D87="","",IF(D87="TOTAL",SUM($H$17:H86),(ROUND(G87*AK87/100,0))))</f>
        <v/>
      </c>
      <c r="I87" s="34" t="str">
        <f>IF(D87="","",IF(D87="TOTAL",SUM($I$17:I86),(ROUND(G87*AL87/100,0))))</f>
        <v/>
      </c>
      <c r="J87" s="75">
        <f t="shared" si="44"/>
        <v>0</v>
      </c>
      <c r="K87" s="75"/>
      <c r="L87" s="34" t="str">
        <f>IF(D87="","",IF(D87=$P$10,$P$8,IF(F87="YES",MROUND(ROUND(1.03*L86,0),100),IF(D87="TOTAL",SUM($L$17:L86),L86))))</f>
        <v/>
      </c>
      <c r="M87" s="34" t="str">
        <f>IF(D87="","",IF(D87="TOTAL",SUM($M$17:M86),(ROUND(L87*AK87/100,0))))</f>
        <v/>
      </c>
      <c r="N87" s="34" t="str">
        <f>IF(D87="","",IF(D87="TOTAL",SUM($N$17:N86),(ROUND(L87*AL87/100,0))))</f>
        <v/>
      </c>
      <c r="O87" s="33">
        <f t="shared" si="45"/>
        <v>0</v>
      </c>
      <c r="P87" s="34" t="str">
        <f t="shared" si="37"/>
        <v/>
      </c>
      <c r="Q87" s="34" t="str">
        <f t="shared" si="37"/>
        <v/>
      </c>
      <c r="R87" s="34" t="str">
        <f t="shared" si="37"/>
        <v/>
      </c>
      <c r="S87" s="26"/>
      <c r="T87" s="33">
        <f t="shared" si="46"/>
        <v>0</v>
      </c>
      <c r="U87" s="27" t="str">
        <f>IF(D87="","",IF(D87="TOTAL",SUM($U$17:U86),IF($Z$8="YES",BA87,BD87)))</f>
        <v/>
      </c>
      <c r="V87" s="34" t="str">
        <f>IF(D87="","",IF(D87="TOTAL",SUM($V$17:V86),(ROUND(T87*AN87,0))))</f>
        <v/>
      </c>
      <c r="W87" s="26" t="str">
        <f>IF(D87="","",IF(D87=$Y$10,$V$8,IF(D87="TOTAL",SUM($W$17:W86),W86)))</f>
        <v/>
      </c>
      <c r="X87" s="33" t="str">
        <f>IF(D87="","",IF(D87="TOTAL",SUM($X$17:X86),(SUM(AH88:AI88))))</f>
        <v/>
      </c>
      <c r="Y87" s="33">
        <f t="shared" si="47"/>
        <v>0</v>
      </c>
      <c r="Z87" s="33">
        <f t="shared" si="48"/>
        <v>0</v>
      </c>
      <c r="AA87" s="31"/>
      <c r="AB87" s="31"/>
      <c r="AC87" s="35" t="str">
        <f t="shared" si="63"/>
        <v/>
      </c>
      <c r="AD87" s="35" t="str">
        <f t="shared" si="61"/>
        <v/>
      </c>
      <c r="AE87" s="7" t="str">
        <f t="shared" si="49"/>
        <v/>
      </c>
      <c r="AF87" s="7" t="str">
        <f t="shared" si="50"/>
        <v/>
      </c>
      <c r="AG87" s="7" t="str">
        <f t="shared" si="51"/>
        <v/>
      </c>
      <c r="AH87" s="7" t="str">
        <f t="shared" si="38"/>
        <v/>
      </c>
      <c r="AI87" s="7" t="str">
        <f t="shared" si="39"/>
        <v/>
      </c>
      <c r="AK87" s="7" t="str">
        <f t="shared" si="52"/>
        <v/>
      </c>
      <c r="AL87" s="7" t="str">
        <f t="shared" si="53"/>
        <v/>
      </c>
      <c r="AM87" s="7" t="str">
        <f t="shared" si="54"/>
        <v/>
      </c>
      <c r="AN87" s="7" t="str">
        <f t="shared" si="55"/>
        <v/>
      </c>
      <c r="AO87" s="7" t="str">
        <f t="shared" si="56"/>
        <v/>
      </c>
      <c r="AP87" s="7" t="str">
        <f t="shared" si="57"/>
        <v/>
      </c>
      <c r="AQ87" s="2">
        <v>44927</v>
      </c>
      <c r="AR87" s="3" t="str">
        <f t="shared" si="35"/>
        <v>Jan-2023</v>
      </c>
      <c r="AS87" s="7">
        <v>42</v>
      </c>
      <c r="AT87" s="7">
        <f t="shared" si="34"/>
        <v>9</v>
      </c>
      <c r="AU87" s="7">
        <v>4</v>
      </c>
      <c r="AV87" s="8">
        <f t="shared" si="40"/>
        <v>0.1</v>
      </c>
      <c r="AY87" s="7">
        <f t="shared" si="36"/>
        <v>0</v>
      </c>
      <c r="AZ87" s="7">
        <f t="shared" si="33"/>
        <v>0</v>
      </c>
      <c r="BA87" s="7">
        <f t="shared" si="41"/>
        <v>0</v>
      </c>
      <c r="BD87" t="str">
        <f t="shared" si="42"/>
        <v/>
      </c>
    </row>
    <row r="88" spans="2:56" ht="25.5" customHeight="1" x14ac:dyDescent="0.25">
      <c r="B88" s="34" t="str">
        <f t="shared" si="62"/>
        <v/>
      </c>
      <c r="C88" s="28" t="str">
        <f t="shared" si="58"/>
        <v/>
      </c>
      <c r="D88" s="34" t="str">
        <f t="shared" si="59"/>
        <v/>
      </c>
      <c r="E88" s="34" t="str">
        <f t="shared" si="43"/>
        <v/>
      </c>
      <c r="F88" s="34" t="str">
        <f t="shared" si="60"/>
        <v/>
      </c>
      <c r="G88" s="34" t="str">
        <f>IF(D88="","",IF(D88=$O$10,$P$7,IF(F88="YES",MROUND(ROUND(1.03*G87,0),100),IF(D88="TOTAL",SUM($G$17:G87),G87))))</f>
        <v/>
      </c>
      <c r="H88" s="34" t="str">
        <f>IF(D88="","",IF(D88="TOTAL",SUM($H$17:H87),(ROUND(G88*AK88/100,0))))</f>
        <v/>
      </c>
      <c r="I88" s="34" t="str">
        <f>IF(D88="","",IF(D88="TOTAL",SUM($I$17:I87),(ROUND(G88*AL88/100,0))))</f>
        <v/>
      </c>
      <c r="J88" s="75">
        <f t="shared" si="44"/>
        <v>0</v>
      </c>
      <c r="K88" s="75"/>
      <c r="L88" s="34" t="str">
        <f>IF(D88="","",IF(D88=$P$10,$P$8,IF(F88="YES",MROUND(ROUND(1.03*L87,0),100),IF(D88="TOTAL",SUM($L$17:L87),L87))))</f>
        <v/>
      </c>
      <c r="M88" s="34" t="str">
        <f>IF(D88="","",IF(D88="TOTAL",SUM($M$17:M87),(ROUND(L88*AK88/100,0))))</f>
        <v/>
      </c>
      <c r="N88" s="34" t="str">
        <f>IF(D88="","",IF(D88="TOTAL",SUM($N$17:N87),(ROUND(L88*AL88/100,0))))</f>
        <v/>
      </c>
      <c r="O88" s="33">
        <f t="shared" si="45"/>
        <v>0</v>
      </c>
      <c r="P88" s="34" t="str">
        <f t="shared" si="37"/>
        <v/>
      </c>
      <c r="Q88" s="34" t="str">
        <f t="shared" si="37"/>
        <v/>
      </c>
      <c r="R88" s="34" t="str">
        <f t="shared" si="37"/>
        <v/>
      </c>
      <c r="S88" s="26"/>
      <c r="T88" s="33">
        <f t="shared" si="46"/>
        <v>0</v>
      </c>
      <c r="U88" s="27" t="str">
        <f>IF(D88="","",IF(D88="TOTAL",SUM($U$17:U87),IF($Z$8="YES",BA88,BD88)))</f>
        <v/>
      </c>
      <c r="V88" s="34" t="str">
        <f>IF(D88="","",IF(D88="TOTAL",SUM($V$17:V87),(ROUND(T88*AN88,0))))</f>
        <v/>
      </c>
      <c r="W88" s="26" t="str">
        <f>IF(D88="","",IF(D88=$Y$10,$V$8,IF(D88="TOTAL",SUM($W$17:W87),W87)))</f>
        <v/>
      </c>
      <c r="X88" s="33" t="str">
        <f>IF(D88="","",IF(D88="TOTAL",SUM($X$17:X87),(SUM(AH89:AI89))))</f>
        <v/>
      </c>
      <c r="Y88" s="33">
        <f t="shared" si="47"/>
        <v>0</v>
      </c>
      <c r="Z88" s="33">
        <f t="shared" si="48"/>
        <v>0</v>
      </c>
      <c r="AA88" s="31"/>
      <c r="AB88" s="31"/>
      <c r="AC88" s="35" t="str">
        <f t="shared" si="63"/>
        <v/>
      </c>
      <c r="AD88" s="35" t="str">
        <f t="shared" si="61"/>
        <v/>
      </c>
      <c r="AE88" s="7" t="str">
        <f t="shared" si="49"/>
        <v/>
      </c>
      <c r="AF88" s="7" t="str">
        <f t="shared" si="50"/>
        <v/>
      </c>
      <c r="AG88" s="7" t="str">
        <f t="shared" si="51"/>
        <v/>
      </c>
      <c r="AH88" s="7" t="str">
        <f t="shared" si="38"/>
        <v/>
      </c>
      <c r="AI88" s="7" t="str">
        <f t="shared" si="39"/>
        <v/>
      </c>
      <c r="AK88" s="7" t="str">
        <f t="shared" si="52"/>
        <v/>
      </c>
      <c r="AL88" s="7" t="str">
        <f t="shared" si="53"/>
        <v/>
      </c>
      <c r="AM88" s="7" t="str">
        <f t="shared" si="54"/>
        <v/>
      </c>
      <c r="AN88" s="7" t="str">
        <f t="shared" si="55"/>
        <v/>
      </c>
      <c r="AO88" s="7" t="str">
        <f t="shared" si="56"/>
        <v/>
      </c>
      <c r="AP88" s="7" t="str">
        <f t="shared" si="57"/>
        <v/>
      </c>
      <c r="AQ88" s="2">
        <v>44958</v>
      </c>
      <c r="AR88" s="3" t="str">
        <f t="shared" si="35"/>
        <v>Feb-2023</v>
      </c>
      <c r="AS88" s="7">
        <v>42</v>
      </c>
      <c r="AT88" s="7">
        <f t="shared" si="34"/>
        <v>9</v>
      </c>
      <c r="AU88" s="7">
        <v>4</v>
      </c>
      <c r="AV88" s="8">
        <f t="shared" si="40"/>
        <v>0.1</v>
      </c>
      <c r="AY88" s="7">
        <f t="shared" si="36"/>
        <v>0</v>
      </c>
      <c r="AZ88" s="7">
        <f t="shared" si="33"/>
        <v>0</v>
      </c>
      <c r="BA88" s="7">
        <f t="shared" si="41"/>
        <v>0</v>
      </c>
      <c r="BD88" t="str">
        <f t="shared" si="42"/>
        <v/>
      </c>
    </row>
    <row r="89" spans="2:56" ht="25.5" customHeight="1" x14ac:dyDescent="0.25">
      <c r="B89" s="34" t="str">
        <f t="shared" si="62"/>
        <v/>
      </c>
      <c r="C89" s="28" t="str">
        <f t="shared" si="58"/>
        <v/>
      </c>
      <c r="D89" s="34" t="str">
        <f t="shared" si="59"/>
        <v/>
      </c>
      <c r="E89" s="34" t="str">
        <f t="shared" si="43"/>
        <v/>
      </c>
      <c r="F89" s="34" t="str">
        <f t="shared" si="60"/>
        <v/>
      </c>
      <c r="G89" s="34" t="str">
        <f>IF(D89="","",IF(D89=$O$10,$P$7,IF(F89="YES",MROUND(ROUND(1.03*G88,0),100),IF(D89="TOTAL",SUM($G$17:G88),G88))))</f>
        <v/>
      </c>
      <c r="H89" s="34" t="str">
        <f>IF(D89="","",IF(D89="TOTAL",SUM($H$17:H88),(ROUND(G89*AK89/100,0))))</f>
        <v/>
      </c>
      <c r="I89" s="34" t="str">
        <f>IF(D89="","",IF(D89="TOTAL",SUM($I$17:I88),(ROUND(G89*AL89/100,0))))</f>
        <v/>
      </c>
      <c r="J89" s="75">
        <f t="shared" si="44"/>
        <v>0</v>
      </c>
      <c r="K89" s="75"/>
      <c r="L89" s="34" t="str">
        <f>IF(D89="","",IF(D89=$P$10,$P$8,IF(F89="YES",MROUND(ROUND(1.03*L88,0),100),IF(D89="TOTAL",SUM($L$17:L88),L88))))</f>
        <v/>
      </c>
      <c r="M89" s="34" t="str">
        <f>IF(D89="","",IF(D89="TOTAL",SUM($M$17:M88),(ROUND(L89*AK89/100,0))))</f>
        <v/>
      </c>
      <c r="N89" s="34" t="str">
        <f>IF(D89="","",IF(D89="TOTAL",SUM($N$17:N88),(ROUND(L89*AL89/100,0))))</f>
        <v/>
      </c>
      <c r="O89" s="33">
        <f t="shared" si="45"/>
        <v>0</v>
      </c>
      <c r="P89" s="34" t="str">
        <f t="shared" si="37"/>
        <v/>
      </c>
      <c r="Q89" s="34" t="str">
        <f t="shared" si="37"/>
        <v/>
      </c>
      <c r="R89" s="34" t="str">
        <f t="shared" si="37"/>
        <v/>
      </c>
      <c r="S89" s="26"/>
      <c r="T89" s="33">
        <f t="shared" si="46"/>
        <v>0</v>
      </c>
      <c r="U89" s="27" t="str">
        <f>IF(D89="","",IF(D89="TOTAL",SUM($U$17:U88),IF($Z$8="YES",BA89,BD89)))</f>
        <v/>
      </c>
      <c r="V89" s="34" t="str">
        <f>IF(D89="","",IF(D89="TOTAL",SUM($V$17:V88),(ROUND(T89*AN89,0))))</f>
        <v/>
      </c>
      <c r="W89" s="26" t="str">
        <f>IF(D89="","",IF(D89=$Y$10,$V$8,IF(D89="TOTAL",SUM($W$17:W88),W88)))</f>
        <v/>
      </c>
      <c r="X89" s="33" t="str">
        <f>IF(D89="","",IF(D89="TOTAL",SUM($X$17:X88),(SUM(AH90:AI90))))</f>
        <v/>
      </c>
      <c r="Y89" s="33">
        <f t="shared" si="47"/>
        <v>0</v>
      </c>
      <c r="Z89" s="33">
        <f t="shared" si="48"/>
        <v>0</v>
      </c>
      <c r="AA89" s="31"/>
      <c r="AB89" s="31"/>
      <c r="AC89" s="35" t="str">
        <f t="shared" si="63"/>
        <v/>
      </c>
      <c r="AD89" s="35" t="str">
        <f t="shared" si="61"/>
        <v/>
      </c>
      <c r="AE89" s="7" t="str">
        <f t="shared" si="49"/>
        <v/>
      </c>
      <c r="AF89" s="7" t="str">
        <f t="shared" si="50"/>
        <v/>
      </c>
      <c r="AG89" s="7" t="str">
        <f t="shared" si="51"/>
        <v/>
      </c>
      <c r="AH89" s="7" t="str">
        <f t="shared" si="38"/>
        <v/>
      </c>
      <c r="AI89" s="7" t="str">
        <f t="shared" si="39"/>
        <v/>
      </c>
      <c r="AK89" s="7" t="str">
        <f t="shared" si="52"/>
        <v/>
      </c>
      <c r="AL89" s="7" t="str">
        <f t="shared" si="53"/>
        <v/>
      </c>
      <c r="AM89" s="7" t="str">
        <f t="shared" si="54"/>
        <v/>
      </c>
      <c r="AN89" s="7" t="str">
        <f t="shared" si="55"/>
        <v/>
      </c>
      <c r="AO89" s="7" t="str">
        <f t="shared" si="56"/>
        <v/>
      </c>
      <c r="AP89" s="7" t="str">
        <f t="shared" si="57"/>
        <v/>
      </c>
      <c r="AQ89" s="2">
        <v>44986</v>
      </c>
      <c r="AR89" s="3" t="str">
        <f t="shared" si="35"/>
        <v>Mar-2023</v>
      </c>
      <c r="AS89" s="7">
        <v>42</v>
      </c>
      <c r="AT89" s="7">
        <f t="shared" si="34"/>
        <v>9</v>
      </c>
      <c r="AU89" s="7">
        <v>4</v>
      </c>
      <c r="AV89" s="8">
        <f t="shared" si="40"/>
        <v>0.1</v>
      </c>
      <c r="AY89" s="7">
        <f t="shared" si="36"/>
        <v>0</v>
      </c>
      <c r="AZ89" s="7">
        <f t="shared" si="33"/>
        <v>0</v>
      </c>
      <c r="BA89" s="7">
        <f t="shared" si="41"/>
        <v>0</v>
      </c>
      <c r="BD89" t="str">
        <f t="shared" si="42"/>
        <v/>
      </c>
    </row>
    <row r="90" spans="2:56" ht="25.5" customHeight="1" x14ac:dyDescent="0.25">
      <c r="B90" s="34" t="str">
        <f t="shared" si="62"/>
        <v/>
      </c>
      <c r="C90" s="28" t="str">
        <f t="shared" si="58"/>
        <v/>
      </c>
      <c r="D90" s="34" t="str">
        <f t="shared" si="59"/>
        <v/>
      </c>
      <c r="E90" s="34" t="str">
        <f t="shared" si="43"/>
        <v/>
      </c>
      <c r="F90" s="34" t="str">
        <f t="shared" si="60"/>
        <v/>
      </c>
      <c r="G90" s="34" t="str">
        <f>IF(D90="","",IF(D90=$O$10,$P$7,IF(F90="YES",MROUND(ROUND(1.03*G89,0),100),IF(D90="TOTAL",SUM($G$17:G89),G89))))</f>
        <v/>
      </c>
      <c r="H90" s="34" t="str">
        <f>IF(D90="","",IF(D90="TOTAL",SUM($H$17:H89),(ROUND(G90*AK90/100,0))))</f>
        <v/>
      </c>
      <c r="I90" s="34" t="str">
        <f>IF(D90="","",IF(D90="TOTAL",SUM($I$17:I89),(ROUND(G90*AL90/100,0))))</f>
        <v/>
      </c>
      <c r="J90" s="75">
        <f t="shared" si="44"/>
        <v>0</v>
      </c>
      <c r="K90" s="75"/>
      <c r="L90" s="34" t="str">
        <f>IF(D90="","",IF(D90=$P$10,$P$8,IF(F90="YES",MROUND(ROUND(1.03*L89,0),100),IF(D90="TOTAL",SUM($L$17:L89),L89))))</f>
        <v/>
      </c>
      <c r="M90" s="34" t="str">
        <f>IF(D90="","",IF(D90="TOTAL",SUM($M$17:M89),(ROUND(L90*AK90/100,0))))</f>
        <v/>
      </c>
      <c r="N90" s="34" t="str">
        <f>IF(D90="","",IF(D90="TOTAL",SUM($N$17:N89),(ROUND(L90*AL90/100,0))))</f>
        <v/>
      </c>
      <c r="O90" s="33">
        <f t="shared" si="45"/>
        <v>0</v>
      </c>
      <c r="P90" s="34" t="str">
        <f t="shared" si="37"/>
        <v/>
      </c>
      <c r="Q90" s="34" t="str">
        <f t="shared" si="37"/>
        <v/>
      </c>
      <c r="R90" s="34" t="str">
        <f t="shared" si="37"/>
        <v/>
      </c>
      <c r="S90" s="26"/>
      <c r="T90" s="33">
        <f t="shared" si="46"/>
        <v>0</v>
      </c>
      <c r="U90" s="27" t="str">
        <f>IF(D90="","",IF(D90="TOTAL",SUM($U$17:U89),IF($Z$8="YES",BA90,BD90)))</f>
        <v/>
      </c>
      <c r="V90" s="34" t="str">
        <f>IF(D90="","",IF(D90="TOTAL",SUM($V$17:V89),(ROUND(T90*AN90,0))))</f>
        <v/>
      </c>
      <c r="W90" s="26" t="str">
        <f>IF(D90="","",IF(D90=$Y$10,$V$8,IF(D90="TOTAL",SUM($W$17:W89),W89)))</f>
        <v/>
      </c>
      <c r="X90" s="33" t="str">
        <f>IF(D90="","",IF(D90="TOTAL",SUM($X$17:X89),(SUM(AH91:AI91))))</f>
        <v/>
      </c>
      <c r="Y90" s="33">
        <f t="shared" si="47"/>
        <v>0</v>
      </c>
      <c r="Z90" s="33">
        <f t="shared" si="48"/>
        <v>0</v>
      </c>
      <c r="AA90" s="31"/>
      <c r="AB90" s="31"/>
      <c r="AC90" s="35" t="str">
        <f t="shared" si="63"/>
        <v/>
      </c>
      <c r="AD90" s="35" t="str">
        <f t="shared" si="61"/>
        <v/>
      </c>
      <c r="AE90" s="7" t="str">
        <f t="shared" si="49"/>
        <v/>
      </c>
      <c r="AF90" s="7" t="str">
        <f t="shared" si="50"/>
        <v/>
      </c>
      <c r="AG90" s="7" t="str">
        <f t="shared" si="51"/>
        <v/>
      </c>
      <c r="AH90" s="7" t="str">
        <f t="shared" si="38"/>
        <v/>
      </c>
      <c r="AI90" s="7" t="str">
        <f t="shared" si="39"/>
        <v/>
      </c>
      <c r="AK90" s="7" t="str">
        <f t="shared" si="52"/>
        <v/>
      </c>
      <c r="AL90" s="7" t="str">
        <f t="shared" si="53"/>
        <v/>
      </c>
      <c r="AM90" s="7" t="str">
        <f t="shared" si="54"/>
        <v/>
      </c>
      <c r="AN90" s="7" t="str">
        <f t="shared" si="55"/>
        <v/>
      </c>
      <c r="AO90" s="7" t="str">
        <f t="shared" si="56"/>
        <v/>
      </c>
      <c r="AP90" s="7" t="str">
        <f t="shared" si="57"/>
        <v/>
      </c>
      <c r="AQ90" s="2">
        <v>45017</v>
      </c>
      <c r="AR90" s="3" t="str">
        <f t="shared" si="35"/>
        <v>Apr-2023</v>
      </c>
      <c r="AS90" s="7">
        <v>42</v>
      </c>
      <c r="AT90" s="7">
        <f t="shared" si="34"/>
        <v>9</v>
      </c>
      <c r="AV90" s="8">
        <f t="shared" si="40"/>
        <v>0.1</v>
      </c>
      <c r="AY90" s="7">
        <f t="shared" si="36"/>
        <v>0</v>
      </c>
      <c r="AZ90" s="7">
        <f t="shared" si="33"/>
        <v>0</v>
      </c>
      <c r="BA90" s="7">
        <f t="shared" si="41"/>
        <v>0</v>
      </c>
      <c r="BD90" t="str">
        <f t="shared" si="42"/>
        <v/>
      </c>
    </row>
    <row r="91" spans="2:56" ht="25.5" customHeight="1" x14ac:dyDescent="0.25">
      <c r="B91" s="34" t="str">
        <f t="shared" si="62"/>
        <v/>
      </c>
      <c r="C91" s="28" t="str">
        <f t="shared" si="58"/>
        <v/>
      </c>
      <c r="D91" s="34" t="str">
        <f t="shared" si="59"/>
        <v/>
      </c>
      <c r="E91" s="34" t="str">
        <f t="shared" si="43"/>
        <v/>
      </c>
      <c r="F91" s="34" t="str">
        <f t="shared" si="60"/>
        <v/>
      </c>
      <c r="G91" s="34" t="str">
        <f>IF(D91="","",IF(D91=$O$10,$P$7,IF(F91="YES",MROUND(ROUND(1.03*G90,0),100),IF(D91="TOTAL",SUM($G$17:G90),G90))))</f>
        <v/>
      </c>
      <c r="H91" s="34" t="str">
        <f>IF(D91="","",IF(D91="TOTAL",SUM($H$17:H90),(ROUND(G91*AK91/100,0))))</f>
        <v/>
      </c>
      <c r="I91" s="34" t="str">
        <f>IF(D91="","",IF(D91="TOTAL",SUM($I$17:I90),(ROUND(G91*AL91/100,0))))</f>
        <v/>
      </c>
      <c r="J91" s="75">
        <f t="shared" si="44"/>
        <v>0</v>
      </c>
      <c r="K91" s="75"/>
      <c r="L91" s="34" t="str">
        <f>IF(D91="","",IF(D91=$P$10,$P$8,IF(F91="YES",MROUND(ROUND(1.03*L90,0),100),IF(D91="TOTAL",SUM($L$17:L90),L90))))</f>
        <v/>
      </c>
      <c r="M91" s="34" t="str">
        <f>IF(D91="","",IF(D91="TOTAL",SUM($M$17:M90),(ROUND(L91*AK91/100,0))))</f>
        <v/>
      </c>
      <c r="N91" s="34" t="str">
        <f>IF(D91="","",IF(D91="TOTAL",SUM($N$17:N90),(ROUND(L91*AL91/100,0))))</f>
        <v/>
      </c>
      <c r="O91" s="33">
        <f t="shared" si="45"/>
        <v>0</v>
      </c>
      <c r="P91" s="34" t="str">
        <f t="shared" si="37"/>
        <v/>
      </c>
      <c r="Q91" s="34" t="str">
        <f t="shared" si="37"/>
        <v/>
      </c>
      <c r="R91" s="34" t="str">
        <f t="shared" si="37"/>
        <v/>
      </c>
      <c r="S91" s="26"/>
      <c r="T91" s="33">
        <f t="shared" si="46"/>
        <v>0</v>
      </c>
      <c r="U91" s="27" t="str">
        <f>IF(D91="","",IF(D91="TOTAL",SUM($U$17:U90),IF($Z$8="YES",BA91,BD91)))</f>
        <v/>
      </c>
      <c r="V91" s="34" t="str">
        <f>IF(D91="","",IF(D91="TOTAL",SUM($V$17:V90),(ROUND(T91*AN91,0))))</f>
        <v/>
      </c>
      <c r="W91" s="26" t="str">
        <f>IF(D91="","",IF(D91=$Y$10,$V$8,IF(D91="TOTAL",SUM($W$17:W90),W90)))</f>
        <v/>
      </c>
      <c r="X91" s="33" t="str">
        <f>IF(D91="","",IF(D91="TOTAL",SUM($X$17:X90),(SUM(AH92:AI92))))</f>
        <v/>
      </c>
      <c r="Y91" s="33">
        <f t="shared" si="47"/>
        <v>0</v>
      </c>
      <c r="Z91" s="33">
        <f t="shared" si="48"/>
        <v>0</v>
      </c>
      <c r="AA91" s="31"/>
      <c r="AB91" s="31"/>
      <c r="AC91" s="35" t="str">
        <f t="shared" si="63"/>
        <v/>
      </c>
      <c r="AD91" s="35" t="str">
        <f t="shared" si="61"/>
        <v/>
      </c>
      <c r="AE91" s="7" t="str">
        <f t="shared" si="49"/>
        <v/>
      </c>
      <c r="AF91" s="7" t="str">
        <f t="shared" si="50"/>
        <v/>
      </c>
      <c r="AG91" s="7" t="str">
        <f t="shared" si="51"/>
        <v/>
      </c>
      <c r="AH91" s="7" t="str">
        <f t="shared" si="38"/>
        <v/>
      </c>
      <c r="AI91" s="7" t="str">
        <f t="shared" si="39"/>
        <v/>
      </c>
      <c r="AK91" s="7" t="str">
        <f t="shared" si="52"/>
        <v/>
      </c>
      <c r="AL91" s="7" t="str">
        <f t="shared" si="53"/>
        <v/>
      </c>
      <c r="AM91" s="7" t="str">
        <f t="shared" si="54"/>
        <v/>
      </c>
      <c r="AN91" s="7" t="str">
        <f t="shared" si="55"/>
        <v/>
      </c>
      <c r="AO91" s="7" t="str">
        <f t="shared" si="56"/>
        <v/>
      </c>
      <c r="AP91" s="7" t="str">
        <f t="shared" si="57"/>
        <v/>
      </c>
      <c r="AQ91" s="2">
        <v>45047</v>
      </c>
      <c r="AR91" s="3" t="str">
        <f t="shared" si="35"/>
        <v>May-2023</v>
      </c>
      <c r="AS91" s="7">
        <v>42</v>
      </c>
      <c r="AT91" s="7">
        <f t="shared" si="34"/>
        <v>9</v>
      </c>
      <c r="AV91" s="8">
        <f t="shared" si="40"/>
        <v>0.1</v>
      </c>
      <c r="AY91" s="7">
        <f t="shared" si="36"/>
        <v>0</v>
      </c>
      <c r="AZ91" s="7">
        <f t="shared" si="33"/>
        <v>0</v>
      </c>
      <c r="BA91" s="7">
        <f t="shared" si="41"/>
        <v>0</v>
      </c>
      <c r="BD91" t="str">
        <f t="shared" si="42"/>
        <v/>
      </c>
    </row>
    <row r="92" spans="2:56" ht="25.5" customHeight="1" x14ac:dyDescent="0.25">
      <c r="B92" s="34" t="str">
        <f t="shared" si="62"/>
        <v/>
      </c>
      <c r="C92" s="28" t="str">
        <f t="shared" si="58"/>
        <v/>
      </c>
      <c r="D92" s="34" t="str">
        <f t="shared" si="59"/>
        <v/>
      </c>
      <c r="E92" s="34" t="str">
        <f t="shared" si="43"/>
        <v/>
      </c>
      <c r="F92" s="34" t="str">
        <f t="shared" si="60"/>
        <v/>
      </c>
      <c r="G92" s="34" t="str">
        <f>IF(D92="","",IF(D92=$O$10,$P$7,IF(F92="YES",MROUND(ROUND(1.03*G91,0),100),IF(D92="TOTAL",SUM($G$17:G91),G91))))</f>
        <v/>
      </c>
      <c r="H92" s="34" t="str">
        <f>IF(D92="","",IF(D92="TOTAL",SUM($H$17:H91),(ROUND(G92*AK92/100,0))))</f>
        <v/>
      </c>
      <c r="I92" s="34" t="str">
        <f>IF(D92="","",IF(D92="TOTAL",SUM($I$17:I91),(ROUND(G92*AL92/100,0))))</f>
        <v/>
      </c>
      <c r="J92" s="75">
        <f t="shared" si="44"/>
        <v>0</v>
      </c>
      <c r="K92" s="75"/>
      <c r="L92" s="34" t="str">
        <f>IF(D92="","",IF(D92=$P$10,$P$8,IF(F92="YES",MROUND(ROUND(1.03*L91,0),100),IF(D92="TOTAL",SUM($L$17:L91),L91))))</f>
        <v/>
      </c>
      <c r="M92" s="34" t="str">
        <f>IF(D92="","",IF(D92="TOTAL",SUM($M$17:M91),(ROUND(L92*AK92/100,0))))</f>
        <v/>
      </c>
      <c r="N92" s="34" t="str">
        <f>IF(D92="","",IF(D92="TOTAL",SUM($N$17:N91),(ROUND(L92*AL92/100,0))))</f>
        <v/>
      </c>
      <c r="O92" s="33">
        <f t="shared" si="45"/>
        <v>0</v>
      </c>
      <c r="P92" s="34" t="str">
        <f t="shared" si="37"/>
        <v/>
      </c>
      <c r="Q92" s="34" t="str">
        <f t="shared" si="37"/>
        <v/>
      </c>
      <c r="R92" s="34" t="str">
        <f t="shared" si="37"/>
        <v/>
      </c>
      <c r="S92" s="26"/>
      <c r="T92" s="33">
        <f t="shared" si="46"/>
        <v>0</v>
      </c>
      <c r="U92" s="27" t="str">
        <f>IF(D92="","",IF(D92="TOTAL",SUM($U$17:U91),IF($Z$8="YES",BA92,BD92)))</f>
        <v/>
      </c>
      <c r="V92" s="34" t="str">
        <f>IF(D92="","",IF(D92="TOTAL",SUM($V$17:V91),(ROUND(T92*AN92,0))))</f>
        <v/>
      </c>
      <c r="W92" s="26" t="str">
        <f>IF(D92="","",IF(D92=$Y$10,$V$8,IF(D92="TOTAL",SUM($W$17:W91),W91)))</f>
        <v/>
      </c>
      <c r="X92" s="33" t="str">
        <f>IF(D92="","",IF(D92="TOTAL",SUM($X$17:X91),(SUM(AH93:AI93))))</f>
        <v/>
      </c>
      <c r="Y92" s="33">
        <f t="shared" si="47"/>
        <v>0</v>
      </c>
      <c r="Z92" s="33">
        <f t="shared" si="48"/>
        <v>0</v>
      </c>
      <c r="AA92" s="31"/>
      <c r="AB92" s="31"/>
      <c r="AC92" s="35" t="str">
        <f t="shared" si="63"/>
        <v/>
      </c>
      <c r="AD92" s="35" t="str">
        <f t="shared" si="61"/>
        <v/>
      </c>
      <c r="AE92" s="7" t="str">
        <f t="shared" si="49"/>
        <v/>
      </c>
      <c r="AF92" s="7" t="str">
        <f t="shared" si="50"/>
        <v/>
      </c>
      <c r="AG92" s="7" t="str">
        <f t="shared" si="51"/>
        <v/>
      </c>
      <c r="AH92" s="7" t="str">
        <f t="shared" si="38"/>
        <v/>
      </c>
      <c r="AI92" s="7" t="str">
        <f t="shared" si="39"/>
        <v/>
      </c>
      <c r="AK92" s="7" t="str">
        <f t="shared" si="52"/>
        <v/>
      </c>
      <c r="AL92" s="7" t="str">
        <f t="shared" si="53"/>
        <v/>
      </c>
      <c r="AM92" s="7" t="str">
        <f t="shared" si="54"/>
        <v/>
      </c>
      <c r="AN92" s="7" t="str">
        <f t="shared" si="55"/>
        <v/>
      </c>
      <c r="AO92" s="7" t="str">
        <f t="shared" si="56"/>
        <v/>
      </c>
      <c r="AP92" s="7" t="str">
        <f t="shared" si="57"/>
        <v/>
      </c>
      <c r="AQ92" s="2">
        <v>45078</v>
      </c>
      <c r="AR92" s="3" t="str">
        <f t="shared" si="35"/>
        <v>Jun-2023</v>
      </c>
      <c r="AS92" s="7">
        <v>42</v>
      </c>
      <c r="AT92" s="7">
        <f t="shared" si="34"/>
        <v>9</v>
      </c>
      <c r="AV92" s="8">
        <f t="shared" si="40"/>
        <v>0.1</v>
      </c>
      <c r="AY92" s="7">
        <f t="shared" si="36"/>
        <v>0</v>
      </c>
      <c r="AZ92" s="7">
        <f t="shared" si="33"/>
        <v>0</v>
      </c>
      <c r="BA92" s="7">
        <f t="shared" si="41"/>
        <v>0</v>
      </c>
      <c r="BD92" t="str">
        <f t="shared" si="42"/>
        <v/>
      </c>
    </row>
    <row r="93" spans="2:56" ht="25.5" customHeight="1" x14ac:dyDescent="0.25">
      <c r="B93" s="34" t="str">
        <f t="shared" si="62"/>
        <v/>
      </c>
      <c r="C93" s="28" t="str">
        <f t="shared" si="58"/>
        <v/>
      </c>
      <c r="D93" s="34" t="str">
        <f t="shared" si="59"/>
        <v/>
      </c>
      <c r="E93" s="34" t="str">
        <f t="shared" si="43"/>
        <v/>
      </c>
      <c r="F93" s="34" t="str">
        <f t="shared" si="60"/>
        <v/>
      </c>
      <c r="G93" s="34" t="str">
        <f>IF(D93="","",IF(D93=$O$10,$P$7,IF(F93="YES",MROUND(ROUND(1.03*G92,0),100),IF(D93="TOTAL",SUM($G$17:G92),G92))))</f>
        <v/>
      </c>
      <c r="H93" s="34" t="str">
        <f>IF(D93="","",IF(D93="TOTAL",SUM($H$17:H92),(ROUND(G93*AK93/100,0))))</f>
        <v/>
      </c>
      <c r="I93" s="34" t="str">
        <f>IF(D93="","",IF(D93="TOTAL",SUM($I$17:I92),(ROUND(G93*AL93/100,0))))</f>
        <v/>
      </c>
      <c r="J93" s="75">
        <f t="shared" si="44"/>
        <v>0</v>
      </c>
      <c r="K93" s="75"/>
      <c r="L93" s="34" t="str">
        <f>IF(D93="","",IF(D93=$P$10,$P$8,IF(F93="YES",MROUND(ROUND(1.03*L92,0),100),IF(D93="TOTAL",SUM($L$17:L92),L92))))</f>
        <v/>
      </c>
      <c r="M93" s="34" t="str">
        <f>IF(D93="","",IF(D93="TOTAL",SUM($M$17:M92),(ROUND(L93*AK93/100,0))))</f>
        <v/>
      </c>
      <c r="N93" s="34" t="str">
        <f>IF(D93="","",IF(D93="TOTAL",SUM($N$17:N92),(ROUND(L93*AL93/100,0))))</f>
        <v/>
      </c>
      <c r="O93" s="33">
        <f t="shared" si="45"/>
        <v>0</v>
      </c>
      <c r="P93" s="34" t="str">
        <f t="shared" si="37"/>
        <v/>
      </c>
      <c r="Q93" s="34" t="str">
        <f t="shared" si="37"/>
        <v/>
      </c>
      <c r="R93" s="34" t="str">
        <f t="shared" si="37"/>
        <v/>
      </c>
      <c r="S93" s="26"/>
      <c r="T93" s="33">
        <f t="shared" si="46"/>
        <v>0</v>
      </c>
      <c r="U93" s="27" t="str">
        <f>IF(D93="","",IF(D93="TOTAL",SUM($U$17:U92),IF($Z$8="YES",BA93,BD93)))</f>
        <v/>
      </c>
      <c r="V93" s="34" t="str">
        <f>IF(D93="","",IF(D93="TOTAL",SUM($V$17:V92),(ROUND(T93*AN93,0))))</f>
        <v/>
      </c>
      <c r="W93" s="26" t="str">
        <f>IF(D93="","",IF(D93=$Y$10,$V$8,IF(D93="TOTAL",SUM($W$17:W92),W92)))</f>
        <v/>
      </c>
      <c r="X93" s="33" t="str">
        <f>IF(D93="","",IF(D93="TOTAL",SUM($X$17:X92),(SUM(AH94:AI94))))</f>
        <v/>
      </c>
      <c r="Y93" s="33">
        <f t="shared" si="47"/>
        <v>0</v>
      </c>
      <c r="Z93" s="33">
        <f t="shared" si="48"/>
        <v>0</v>
      </c>
      <c r="AA93" s="31"/>
      <c r="AB93" s="31"/>
      <c r="AC93" s="35" t="str">
        <f t="shared" si="63"/>
        <v/>
      </c>
      <c r="AD93" s="35" t="str">
        <f t="shared" si="61"/>
        <v/>
      </c>
      <c r="AE93" s="7" t="str">
        <f t="shared" si="49"/>
        <v/>
      </c>
      <c r="AF93" s="7" t="str">
        <f t="shared" si="50"/>
        <v/>
      </c>
      <c r="AG93" s="7" t="str">
        <f t="shared" si="51"/>
        <v/>
      </c>
      <c r="AH93" s="7" t="str">
        <f t="shared" si="38"/>
        <v/>
      </c>
      <c r="AI93" s="7" t="str">
        <f t="shared" si="39"/>
        <v/>
      </c>
      <c r="AK93" s="7" t="str">
        <f t="shared" si="52"/>
        <v/>
      </c>
      <c r="AL93" s="7" t="str">
        <f t="shared" si="53"/>
        <v/>
      </c>
      <c r="AM93" s="7" t="str">
        <f t="shared" si="54"/>
        <v/>
      </c>
      <c r="AN93" s="7" t="str">
        <f t="shared" si="55"/>
        <v/>
      </c>
      <c r="AO93" s="7" t="str">
        <f t="shared" si="56"/>
        <v/>
      </c>
      <c r="AP93" s="7" t="str">
        <f t="shared" si="57"/>
        <v/>
      </c>
      <c r="AQ93" s="2">
        <v>45108</v>
      </c>
      <c r="AR93" s="3" t="str">
        <f t="shared" si="35"/>
        <v>Jul-2023</v>
      </c>
      <c r="AS93" s="7">
        <v>46</v>
      </c>
      <c r="AT93" s="7">
        <f t="shared" si="34"/>
        <v>9</v>
      </c>
      <c r="AU93" s="7">
        <v>4</v>
      </c>
      <c r="AV93" s="8">
        <f t="shared" si="40"/>
        <v>0.1</v>
      </c>
      <c r="AY93" s="7">
        <f t="shared" si="36"/>
        <v>0</v>
      </c>
      <c r="AZ93" s="7">
        <f t="shared" si="33"/>
        <v>0</v>
      </c>
      <c r="BA93" s="7">
        <f t="shared" si="41"/>
        <v>0</v>
      </c>
      <c r="BD93" t="str">
        <f t="shared" si="42"/>
        <v/>
      </c>
    </row>
    <row r="94" spans="2:56" ht="25.5" customHeight="1" x14ac:dyDescent="0.25">
      <c r="B94" s="34" t="str">
        <f t="shared" si="62"/>
        <v/>
      </c>
      <c r="C94" s="28" t="str">
        <f t="shared" si="58"/>
        <v/>
      </c>
      <c r="D94" s="34" t="str">
        <f t="shared" si="59"/>
        <v/>
      </c>
      <c r="E94" s="34" t="str">
        <f t="shared" si="43"/>
        <v/>
      </c>
      <c r="F94" s="34" t="str">
        <f t="shared" si="60"/>
        <v/>
      </c>
      <c r="G94" s="34" t="str">
        <f>IF(D94="","",IF(D94=$O$10,$P$7,IF(F94="YES",MROUND(ROUND(1.03*G93,0),100),IF(D94="TOTAL",SUM($G$17:G93),G93))))</f>
        <v/>
      </c>
      <c r="H94" s="34" t="str">
        <f>IF(D94="","",IF(D94="TOTAL",SUM($H$17:H93),(ROUND(G94*AK94/100,0))))</f>
        <v/>
      </c>
      <c r="I94" s="34" t="str">
        <f>IF(D94="","",IF(D94="TOTAL",SUM($I$17:I93),(ROUND(G94*AL94/100,0))))</f>
        <v/>
      </c>
      <c r="J94" s="75">
        <f t="shared" si="44"/>
        <v>0</v>
      </c>
      <c r="K94" s="75"/>
      <c r="L94" s="34" t="str">
        <f>IF(D94="","",IF(D94=$P$10,$P$8,IF(F94="YES",MROUND(ROUND(1.03*L93,0),100),IF(D94="TOTAL",SUM($L$17:L93),L93))))</f>
        <v/>
      </c>
      <c r="M94" s="34" t="str">
        <f>IF(D94="","",IF(D94="TOTAL",SUM($M$17:M93),(ROUND(L94*AK94/100,0))))</f>
        <v/>
      </c>
      <c r="N94" s="34" t="str">
        <f>IF(D94="","",IF(D94="TOTAL",SUM($N$17:N93),(ROUND(L94*AL94/100,0))))</f>
        <v/>
      </c>
      <c r="O94" s="33">
        <f t="shared" si="45"/>
        <v>0</v>
      </c>
      <c r="P94" s="34" t="str">
        <f t="shared" si="37"/>
        <v/>
      </c>
      <c r="Q94" s="34" t="str">
        <f t="shared" si="37"/>
        <v/>
      </c>
      <c r="R94" s="34" t="str">
        <f t="shared" si="37"/>
        <v/>
      </c>
      <c r="S94" s="26"/>
      <c r="T94" s="33">
        <f t="shared" si="46"/>
        <v>0</v>
      </c>
      <c r="U94" s="27" t="str">
        <f>IF(D94="","",IF(D94="TOTAL",SUM($U$17:U93),IF($Z$8="YES",BA94,BD94)))</f>
        <v/>
      </c>
      <c r="V94" s="34" t="str">
        <f>IF(D94="","",IF(D94="TOTAL",SUM($V$17:V93),(ROUND(T94*AN94,0))))</f>
        <v/>
      </c>
      <c r="W94" s="26" t="str">
        <f>IF(D94="","",IF(D94=$Y$10,$V$8,IF(D94="TOTAL",SUM($W$17:W93),W93)))</f>
        <v/>
      </c>
      <c r="X94" s="33" t="str">
        <f>IF(D94="","",IF(D94="TOTAL",SUM($X$17:X93),(SUM(AH95:AI95))))</f>
        <v/>
      </c>
      <c r="Y94" s="33">
        <f t="shared" si="47"/>
        <v>0</v>
      </c>
      <c r="Z94" s="33">
        <f t="shared" si="48"/>
        <v>0</v>
      </c>
      <c r="AA94" s="31"/>
      <c r="AB94" s="31"/>
      <c r="AC94" s="35" t="str">
        <f t="shared" si="63"/>
        <v/>
      </c>
      <c r="AD94" s="35" t="str">
        <f t="shared" si="61"/>
        <v/>
      </c>
      <c r="AE94" s="7" t="str">
        <f t="shared" si="49"/>
        <v/>
      </c>
      <c r="AF94" s="7" t="str">
        <f t="shared" si="50"/>
        <v/>
      </c>
      <c r="AG94" s="7" t="str">
        <f t="shared" si="51"/>
        <v/>
      </c>
      <c r="AH94" s="7" t="str">
        <f t="shared" si="38"/>
        <v/>
      </c>
      <c r="AI94" s="7" t="str">
        <f t="shared" si="39"/>
        <v/>
      </c>
      <c r="AK94" s="7" t="str">
        <f t="shared" si="52"/>
        <v/>
      </c>
      <c r="AL94" s="7" t="str">
        <f t="shared" si="53"/>
        <v/>
      </c>
      <c r="AM94" s="7" t="str">
        <f t="shared" si="54"/>
        <v/>
      </c>
      <c r="AN94" s="7" t="str">
        <f t="shared" si="55"/>
        <v/>
      </c>
      <c r="AO94" s="7" t="str">
        <f t="shared" si="56"/>
        <v/>
      </c>
      <c r="AP94" s="7" t="str">
        <f t="shared" si="57"/>
        <v/>
      </c>
      <c r="AQ94" s="2">
        <v>45139</v>
      </c>
      <c r="AR94" s="3" t="str">
        <f t="shared" si="35"/>
        <v>Aug-2023</v>
      </c>
      <c r="AS94" s="7">
        <v>46</v>
      </c>
      <c r="AT94" s="7">
        <f t="shared" si="34"/>
        <v>9</v>
      </c>
      <c r="AU94" s="7">
        <v>4</v>
      </c>
      <c r="AV94" s="8">
        <f t="shared" si="40"/>
        <v>0.1</v>
      </c>
      <c r="AY94" s="7">
        <f t="shared" si="36"/>
        <v>0</v>
      </c>
      <c r="AZ94" s="7">
        <f t="shared" si="33"/>
        <v>0</v>
      </c>
      <c r="BA94" s="7">
        <f t="shared" si="41"/>
        <v>0</v>
      </c>
      <c r="BD94" t="str">
        <f t="shared" si="42"/>
        <v/>
      </c>
    </row>
    <row r="95" spans="2:56" ht="25.5" customHeight="1" x14ac:dyDescent="0.25">
      <c r="B95" s="34" t="str">
        <f t="shared" si="62"/>
        <v/>
      </c>
      <c r="C95" s="28" t="str">
        <f t="shared" si="58"/>
        <v/>
      </c>
      <c r="D95" s="34" t="str">
        <f t="shared" si="59"/>
        <v/>
      </c>
      <c r="E95" s="34" t="str">
        <f t="shared" si="43"/>
        <v/>
      </c>
      <c r="F95" s="34" t="str">
        <f t="shared" si="60"/>
        <v/>
      </c>
      <c r="G95" s="34" t="str">
        <f>IF(D95="","",IF(D95=$O$10,$P$7,IF(F95="YES",MROUND(ROUND(1.03*G94,0),100),IF(D95="TOTAL",SUM($G$17:G94),G94))))</f>
        <v/>
      </c>
      <c r="H95" s="34" t="str">
        <f>IF(D95="","",IF(D95="TOTAL",SUM($H$17:H94),(ROUND(G95*AK95/100,0))))</f>
        <v/>
      </c>
      <c r="I95" s="34" t="str">
        <f>IF(D95="","",IF(D95="TOTAL",SUM($I$17:I94),(ROUND(G95*AL95/100,0))))</f>
        <v/>
      </c>
      <c r="J95" s="75">
        <f t="shared" si="44"/>
        <v>0</v>
      </c>
      <c r="K95" s="75"/>
      <c r="L95" s="34" t="str">
        <f>IF(D95="","",IF(D95=$P$10,$P$8,IF(F95="YES",MROUND(ROUND(1.03*L94,0),100),IF(D95="TOTAL",SUM($L$17:L94),L94))))</f>
        <v/>
      </c>
      <c r="M95" s="34" t="str">
        <f>IF(D95="","",IF(D95="TOTAL",SUM($M$17:M94),(ROUND(L95*AK95/100,0))))</f>
        <v/>
      </c>
      <c r="N95" s="34" t="str">
        <f>IF(D95="","",IF(D95="TOTAL",SUM($N$17:N94),(ROUND(L95*AL95/100,0))))</f>
        <v/>
      </c>
      <c r="O95" s="33">
        <f t="shared" si="45"/>
        <v>0</v>
      </c>
      <c r="P95" s="34" t="str">
        <f t="shared" si="37"/>
        <v/>
      </c>
      <c r="Q95" s="34" t="str">
        <f t="shared" si="37"/>
        <v/>
      </c>
      <c r="R95" s="34" t="str">
        <f t="shared" si="37"/>
        <v/>
      </c>
      <c r="S95" s="26"/>
      <c r="T95" s="33">
        <f t="shared" si="46"/>
        <v>0</v>
      </c>
      <c r="U95" s="27" t="str">
        <f>IF(D95="","",IF(D95="TOTAL",SUM($U$17:U94),IF($Z$8="YES",BA95,BD95)))</f>
        <v/>
      </c>
      <c r="V95" s="34" t="str">
        <f>IF(D95="","",IF(D95="TOTAL",SUM($V$17:V94),(ROUND(T95*AN95,0))))</f>
        <v/>
      </c>
      <c r="W95" s="26" t="str">
        <f>IF(D95="","",IF(D95=$Y$10,$V$8,IF(D95="TOTAL",SUM($W$17:W94),W94)))</f>
        <v/>
      </c>
      <c r="X95" s="33" t="str">
        <f>IF(D95="","",IF(D95="TOTAL",SUM($X$17:X94),(SUM(AH96:AI96))))</f>
        <v/>
      </c>
      <c r="Y95" s="33">
        <f t="shared" si="47"/>
        <v>0</v>
      </c>
      <c r="Z95" s="33">
        <f t="shared" si="48"/>
        <v>0</v>
      </c>
      <c r="AA95" s="31"/>
      <c r="AB95" s="31"/>
      <c r="AC95" s="35" t="str">
        <f t="shared" si="63"/>
        <v/>
      </c>
      <c r="AD95" s="35" t="str">
        <f t="shared" si="61"/>
        <v/>
      </c>
      <c r="AE95" s="7" t="str">
        <f t="shared" si="49"/>
        <v/>
      </c>
      <c r="AF95" s="7" t="str">
        <f t="shared" si="50"/>
        <v/>
      </c>
      <c r="AG95" s="7" t="str">
        <f t="shared" si="51"/>
        <v/>
      </c>
      <c r="AH95" s="7" t="str">
        <f t="shared" si="38"/>
        <v/>
      </c>
      <c r="AI95" s="7" t="str">
        <f t="shared" si="39"/>
        <v/>
      </c>
      <c r="AK95" s="7" t="str">
        <f t="shared" si="52"/>
        <v/>
      </c>
      <c r="AL95" s="7" t="str">
        <f t="shared" si="53"/>
        <v/>
      </c>
      <c r="AM95" s="7" t="str">
        <f t="shared" si="54"/>
        <v/>
      </c>
      <c r="AN95" s="7" t="str">
        <f t="shared" si="55"/>
        <v/>
      </c>
      <c r="AO95" s="7" t="str">
        <f t="shared" si="56"/>
        <v/>
      </c>
      <c r="AP95" s="7" t="str">
        <f t="shared" si="57"/>
        <v/>
      </c>
      <c r="AQ95" s="2">
        <v>45170</v>
      </c>
      <c r="AR95" s="3" t="str">
        <f t="shared" si="35"/>
        <v>Sep-2023</v>
      </c>
      <c r="AS95" s="7">
        <v>46</v>
      </c>
      <c r="AT95" s="7">
        <f t="shared" si="34"/>
        <v>9</v>
      </c>
      <c r="AU95" s="7">
        <v>4</v>
      </c>
      <c r="AV95" s="8">
        <f t="shared" si="40"/>
        <v>0.1</v>
      </c>
      <c r="AY95" s="7">
        <f t="shared" si="36"/>
        <v>0</v>
      </c>
      <c r="AZ95" s="7">
        <f t="shared" si="33"/>
        <v>0</v>
      </c>
      <c r="BA95" s="7">
        <f t="shared" si="41"/>
        <v>0</v>
      </c>
      <c r="BD95" t="str">
        <f t="shared" si="42"/>
        <v/>
      </c>
    </row>
    <row r="96" spans="2:56" ht="25.5" customHeight="1" x14ac:dyDescent="0.25">
      <c r="B96" s="34" t="str">
        <f t="shared" si="62"/>
        <v/>
      </c>
      <c r="C96" s="28" t="str">
        <f t="shared" si="58"/>
        <v/>
      </c>
      <c r="D96" s="34" t="str">
        <f t="shared" si="59"/>
        <v/>
      </c>
      <c r="E96" s="34" t="str">
        <f t="shared" si="43"/>
        <v/>
      </c>
      <c r="F96" s="34" t="str">
        <f t="shared" si="60"/>
        <v/>
      </c>
      <c r="G96" s="34" t="str">
        <f>IF(D96="","",IF(D96=$O$10,$P$7,IF(F96="YES",MROUND(ROUND(1.03*G95,0),100),IF(D96="TOTAL",SUM($G$17:G95),G95))))</f>
        <v/>
      </c>
      <c r="H96" s="34" t="str">
        <f>IF(D96="","",IF(D96="TOTAL",SUM($H$17:H95),(ROUND(G96*AK96/100,0))))</f>
        <v/>
      </c>
      <c r="I96" s="34" t="str">
        <f>IF(D96="","",IF(D96="TOTAL",SUM($I$17:I95),(ROUND(G96*AL96/100,0))))</f>
        <v/>
      </c>
      <c r="J96" s="75">
        <f t="shared" si="44"/>
        <v>0</v>
      </c>
      <c r="K96" s="75"/>
      <c r="L96" s="34" t="str">
        <f>IF(D96="","",IF(D96=$P$10,$P$8,IF(F96="YES",MROUND(ROUND(1.03*L95,0),100),IF(D96="TOTAL",SUM($L$17:L95),L95))))</f>
        <v/>
      </c>
      <c r="M96" s="34" t="str">
        <f>IF(D96="","",IF(D96="TOTAL",SUM($M$17:M95),(ROUND(L96*AK96/100,0))))</f>
        <v/>
      </c>
      <c r="N96" s="34" t="str">
        <f>IF(D96="","",IF(D96="TOTAL",SUM($N$17:N95),(ROUND(L96*AL96/100,0))))</f>
        <v/>
      </c>
      <c r="O96" s="33">
        <f t="shared" si="45"/>
        <v>0</v>
      </c>
      <c r="P96" s="34" t="str">
        <f t="shared" si="37"/>
        <v/>
      </c>
      <c r="Q96" s="34" t="str">
        <f t="shared" si="37"/>
        <v/>
      </c>
      <c r="R96" s="34" t="str">
        <f t="shared" si="37"/>
        <v/>
      </c>
      <c r="S96" s="26"/>
      <c r="T96" s="33">
        <f t="shared" si="46"/>
        <v>0</v>
      </c>
      <c r="U96" s="27" t="str">
        <f>IF(D96="","",IF(D96="TOTAL",SUM($U$17:U95),IF($Z$8="YES",BA96,BD96)))</f>
        <v/>
      </c>
      <c r="V96" s="34" t="str">
        <f>IF(D96="","",IF(D96="TOTAL",SUM($V$17:V95),(ROUND(T96*AN96,0))))</f>
        <v/>
      </c>
      <c r="W96" s="26" t="str">
        <f>IF(D96="","",IF(D96=$Y$10,$V$8,IF(D96="TOTAL",SUM($W$17:W95),W95)))</f>
        <v/>
      </c>
      <c r="X96" s="33" t="str">
        <f>IF(D96="","",IF(D96="TOTAL",SUM($X$17:X95),(SUM(AH97:AI97))))</f>
        <v/>
      </c>
      <c r="Y96" s="33">
        <f t="shared" si="47"/>
        <v>0</v>
      </c>
      <c r="Z96" s="33">
        <f t="shared" si="48"/>
        <v>0</v>
      </c>
      <c r="AA96" s="31"/>
      <c r="AB96" s="31"/>
      <c r="AC96" s="35" t="str">
        <f t="shared" si="63"/>
        <v/>
      </c>
      <c r="AD96" s="35" t="str">
        <f t="shared" si="61"/>
        <v/>
      </c>
      <c r="AE96" s="7" t="str">
        <f t="shared" si="49"/>
        <v/>
      </c>
      <c r="AF96" s="7" t="str">
        <f t="shared" si="50"/>
        <v/>
      </c>
      <c r="AG96" s="7" t="str">
        <f t="shared" si="51"/>
        <v/>
      </c>
      <c r="AH96" s="7" t="str">
        <f t="shared" si="38"/>
        <v/>
      </c>
      <c r="AI96" s="7" t="str">
        <f t="shared" si="39"/>
        <v/>
      </c>
      <c r="AK96" s="7" t="str">
        <f t="shared" si="52"/>
        <v/>
      </c>
      <c r="AL96" s="7" t="str">
        <f t="shared" si="53"/>
        <v/>
      </c>
      <c r="AM96" s="7" t="str">
        <f t="shared" si="54"/>
        <v/>
      </c>
      <c r="AN96" s="7" t="str">
        <f t="shared" si="55"/>
        <v/>
      </c>
      <c r="AO96" s="7" t="str">
        <f t="shared" si="56"/>
        <v/>
      </c>
      <c r="AP96" s="7" t="str">
        <f t="shared" si="57"/>
        <v/>
      </c>
      <c r="AQ96" s="2">
        <v>45200</v>
      </c>
      <c r="AR96" s="3" t="str">
        <f t="shared" si="35"/>
        <v>Oct-2023</v>
      </c>
      <c r="AS96" s="7">
        <v>46</v>
      </c>
      <c r="AT96" s="7">
        <f t="shared" si="34"/>
        <v>9</v>
      </c>
      <c r="AU96" s="7">
        <v>4</v>
      </c>
      <c r="AV96" s="8">
        <f t="shared" si="40"/>
        <v>0.1</v>
      </c>
      <c r="AY96" s="7">
        <f t="shared" si="36"/>
        <v>0</v>
      </c>
      <c r="AZ96" s="7">
        <f t="shared" si="33"/>
        <v>0</v>
      </c>
      <c r="BA96" s="7">
        <f t="shared" si="41"/>
        <v>0</v>
      </c>
      <c r="BD96" t="str">
        <f t="shared" si="42"/>
        <v/>
      </c>
    </row>
    <row r="97" spans="2:56" ht="25.5" customHeight="1" x14ac:dyDescent="0.25">
      <c r="B97" s="34" t="str">
        <f t="shared" si="62"/>
        <v/>
      </c>
      <c r="C97" s="28" t="str">
        <f t="shared" si="58"/>
        <v/>
      </c>
      <c r="D97" s="34" t="str">
        <f t="shared" si="59"/>
        <v/>
      </c>
      <c r="E97" s="34" t="str">
        <f t="shared" si="43"/>
        <v/>
      </c>
      <c r="F97" s="34" t="str">
        <f t="shared" si="60"/>
        <v/>
      </c>
      <c r="G97" s="34" t="str">
        <f>IF(D97="","",IF(D97=$O$10,$P$7,IF(F97="YES",MROUND(ROUND(1.03*G96,0),100),IF(D97="TOTAL",SUM($G$17:G96),G96))))</f>
        <v/>
      </c>
      <c r="H97" s="34" t="str">
        <f>IF(D97="","",IF(D97="TOTAL",SUM($H$17:H96),(ROUND(G97*AK97/100,0))))</f>
        <v/>
      </c>
      <c r="I97" s="34" t="str">
        <f>IF(D97="","",IF(D97="TOTAL",SUM($I$17:I96),(ROUND(G97*AL97/100,0))))</f>
        <v/>
      </c>
      <c r="J97" s="75">
        <f t="shared" si="44"/>
        <v>0</v>
      </c>
      <c r="K97" s="75"/>
      <c r="L97" s="34" t="str">
        <f>IF(D97="","",IF(D97=$P$10,$P$8,IF(F97="YES",MROUND(ROUND(1.03*L96,0),100),IF(D97="TOTAL",SUM($L$17:L96),L96))))</f>
        <v/>
      </c>
      <c r="M97" s="34" t="str">
        <f>IF(D97="","",IF(D97="TOTAL",SUM($M$17:M96),(ROUND(L97*AK97/100,0))))</f>
        <v/>
      </c>
      <c r="N97" s="34" t="str">
        <f>IF(D97="","",IF(D97="TOTAL",SUM($N$17:N96),(ROUND(L97*AL97/100,0))))</f>
        <v/>
      </c>
      <c r="O97" s="33">
        <f t="shared" si="45"/>
        <v>0</v>
      </c>
      <c r="P97" s="34" t="str">
        <f t="shared" si="37"/>
        <v/>
      </c>
      <c r="Q97" s="34" t="str">
        <f t="shared" si="37"/>
        <v/>
      </c>
      <c r="R97" s="34" t="str">
        <f t="shared" si="37"/>
        <v/>
      </c>
      <c r="S97" s="26"/>
      <c r="T97" s="33">
        <f t="shared" si="46"/>
        <v>0</v>
      </c>
      <c r="U97" s="27" t="str">
        <f>IF(D97="","",IF(D97="TOTAL",SUM($U$17:U96),IF($Z$8="YES",BA97,BD97)))</f>
        <v/>
      </c>
      <c r="V97" s="34" t="str">
        <f>IF(D97="","",IF(D97="TOTAL",SUM($V$17:V96),(ROUND(T97*AN97,0))))</f>
        <v/>
      </c>
      <c r="W97" s="26" t="str">
        <f>IF(D97="","",IF(D97=$Y$10,$V$8,IF(D97="TOTAL",SUM($W$17:W96),W96)))</f>
        <v/>
      </c>
      <c r="X97" s="33" t="str">
        <f>IF(D97="","",IF(D97="TOTAL",SUM($X$17:X96),(SUM(AH98:AI98))))</f>
        <v/>
      </c>
      <c r="Y97" s="33">
        <f t="shared" si="47"/>
        <v>0</v>
      </c>
      <c r="Z97" s="33">
        <f t="shared" si="48"/>
        <v>0</v>
      </c>
      <c r="AA97" s="31"/>
      <c r="AB97" s="31"/>
      <c r="AC97" s="35" t="str">
        <f t="shared" si="63"/>
        <v/>
      </c>
      <c r="AD97" s="35" t="str">
        <f t="shared" si="61"/>
        <v/>
      </c>
      <c r="AE97" s="7" t="str">
        <f t="shared" si="49"/>
        <v/>
      </c>
      <c r="AF97" s="7" t="str">
        <f t="shared" si="50"/>
        <v/>
      </c>
      <c r="AG97" s="7" t="str">
        <f t="shared" si="51"/>
        <v/>
      </c>
      <c r="AH97" s="7" t="str">
        <f t="shared" si="38"/>
        <v/>
      </c>
      <c r="AI97" s="7" t="str">
        <f t="shared" si="39"/>
        <v/>
      </c>
      <c r="AK97" s="7" t="str">
        <f t="shared" si="52"/>
        <v/>
      </c>
      <c r="AL97" s="7" t="str">
        <f t="shared" si="53"/>
        <v/>
      </c>
      <c r="AM97" s="7" t="str">
        <f t="shared" si="54"/>
        <v/>
      </c>
      <c r="AN97" s="7" t="str">
        <f t="shared" si="55"/>
        <v/>
      </c>
      <c r="AO97" s="7" t="str">
        <f t="shared" si="56"/>
        <v/>
      </c>
      <c r="AP97" s="7" t="str">
        <f t="shared" si="57"/>
        <v/>
      </c>
      <c r="AQ97" s="2">
        <v>45231</v>
      </c>
      <c r="AR97" s="3" t="str">
        <f t="shared" si="35"/>
        <v>Nov-2023</v>
      </c>
      <c r="AS97" s="7">
        <v>46</v>
      </c>
      <c r="AT97" s="7">
        <f t="shared" si="34"/>
        <v>9</v>
      </c>
      <c r="AV97" s="8">
        <f t="shared" si="40"/>
        <v>0.1</v>
      </c>
      <c r="AY97" s="7">
        <f t="shared" si="36"/>
        <v>0</v>
      </c>
      <c r="AZ97" s="7">
        <f t="shared" si="33"/>
        <v>0</v>
      </c>
      <c r="BA97" s="7">
        <f t="shared" si="41"/>
        <v>0</v>
      </c>
      <c r="BD97" t="str">
        <f t="shared" si="42"/>
        <v/>
      </c>
    </row>
    <row r="98" spans="2:56" ht="25.5" customHeight="1" x14ac:dyDescent="0.25">
      <c r="B98" s="34" t="str">
        <f t="shared" si="62"/>
        <v/>
      </c>
      <c r="C98" s="28" t="str">
        <f t="shared" si="58"/>
        <v/>
      </c>
      <c r="D98" s="34" t="str">
        <f t="shared" si="59"/>
        <v/>
      </c>
      <c r="E98" s="34" t="str">
        <f t="shared" si="43"/>
        <v/>
      </c>
      <c r="F98" s="34" t="str">
        <f t="shared" si="60"/>
        <v/>
      </c>
      <c r="G98" s="34" t="str">
        <f>IF(D98="","",IF(D98=$O$10,$P$7,IF(F98="YES",MROUND(ROUND(1.03*G97,0),100),IF(D98="TOTAL",SUM($G$17:G97),G97))))</f>
        <v/>
      </c>
      <c r="H98" s="34" t="str">
        <f>IF(D98="","",IF(D98="TOTAL",SUM($H$17:H97),(ROUND(G98*AK98/100,0))))</f>
        <v/>
      </c>
      <c r="I98" s="34" t="str">
        <f>IF(D98="","",IF(D98="TOTAL",SUM($I$17:I97),(ROUND(G98*AL98/100,0))))</f>
        <v/>
      </c>
      <c r="J98" s="75">
        <f t="shared" si="44"/>
        <v>0</v>
      </c>
      <c r="K98" s="75"/>
      <c r="L98" s="34" t="str">
        <f>IF(D98="","",IF(D98=$P$10,$P$8,IF(F98="YES",MROUND(ROUND(1.03*L97,0),100),IF(D98="TOTAL",SUM($L$17:L97),L97))))</f>
        <v/>
      </c>
      <c r="M98" s="34" t="str">
        <f>IF(D98="","",IF(D98="TOTAL",SUM($M$17:M97),(ROUND(L98*AK98/100,0))))</f>
        <v/>
      </c>
      <c r="N98" s="34" t="str">
        <f>IF(D98="","",IF(D98="TOTAL",SUM($N$17:N97),(ROUND(L98*AL98/100,0))))</f>
        <v/>
      </c>
      <c r="O98" s="33">
        <f t="shared" si="45"/>
        <v>0</v>
      </c>
      <c r="P98" s="34" t="str">
        <f t="shared" si="37"/>
        <v/>
      </c>
      <c r="Q98" s="34" t="str">
        <f t="shared" si="37"/>
        <v/>
      </c>
      <c r="R98" s="34" t="str">
        <f t="shared" si="37"/>
        <v/>
      </c>
      <c r="S98" s="26"/>
      <c r="T98" s="33">
        <f t="shared" si="46"/>
        <v>0</v>
      </c>
      <c r="U98" s="27" t="str">
        <f>IF(D98="","",IF(D98="TOTAL",SUM($U$17:U97),IF($Z$8="YES",BA98,BD98)))</f>
        <v/>
      </c>
      <c r="V98" s="34" t="str">
        <f>IF(D98="","",IF(D98="TOTAL",SUM($V$17:V97),(ROUND(T98*AN98,0))))</f>
        <v/>
      </c>
      <c r="W98" s="26" t="str">
        <f>IF(D98="","",IF(D98=$Y$10,$V$8,IF(D98="TOTAL",SUM($W$17:W97),W97)))</f>
        <v/>
      </c>
      <c r="X98" s="33" t="str">
        <f>IF(D98="","",IF(D98="TOTAL",SUM($X$17:X97),(SUM(AH99:AI99))))</f>
        <v/>
      </c>
      <c r="Y98" s="33">
        <f t="shared" si="47"/>
        <v>0</v>
      </c>
      <c r="Z98" s="33">
        <f t="shared" si="48"/>
        <v>0</v>
      </c>
      <c r="AA98" s="31"/>
      <c r="AB98" s="31"/>
      <c r="AC98" s="35" t="str">
        <f t="shared" si="63"/>
        <v/>
      </c>
      <c r="AD98" s="35" t="str">
        <f t="shared" si="61"/>
        <v/>
      </c>
      <c r="AE98" s="7" t="str">
        <f t="shared" si="49"/>
        <v/>
      </c>
      <c r="AF98" s="7" t="str">
        <f t="shared" si="50"/>
        <v/>
      </c>
      <c r="AG98" s="7" t="str">
        <f t="shared" si="51"/>
        <v/>
      </c>
      <c r="AH98" s="7" t="str">
        <f t="shared" si="38"/>
        <v/>
      </c>
      <c r="AI98" s="7" t="str">
        <f t="shared" si="39"/>
        <v/>
      </c>
      <c r="AK98" s="7" t="str">
        <f t="shared" si="52"/>
        <v/>
      </c>
      <c r="AL98" s="7" t="str">
        <f t="shared" si="53"/>
        <v/>
      </c>
      <c r="AM98" s="7" t="str">
        <f t="shared" si="54"/>
        <v/>
      </c>
      <c r="AN98" s="7" t="str">
        <f t="shared" si="55"/>
        <v/>
      </c>
      <c r="AO98" s="7" t="str">
        <f t="shared" si="56"/>
        <v/>
      </c>
      <c r="AP98" s="7" t="str">
        <f t="shared" si="57"/>
        <v/>
      </c>
      <c r="AQ98" s="2">
        <v>45261</v>
      </c>
      <c r="AR98" s="3" t="str">
        <f t="shared" si="35"/>
        <v>Dec-2023</v>
      </c>
      <c r="AS98" s="7">
        <v>46</v>
      </c>
      <c r="AT98" s="7">
        <f t="shared" si="34"/>
        <v>9</v>
      </c>
      <c r="AV98" s="8">
        <f t="shared" si="40"/>
        <v>0.1</v>
      </c>
      <c r="AY98" s="7">
        <f t="shared" si="36"/>
        <v>0</v>
      </c>
      <c r="AZ98" s="7">
        <f t="shared" si="33"/>
        <v>0</v>
      </c>
      <c r="BA98" s="7">
        <f t="shared" si="41"/>
        <v>0</v>
      </c>
      <c r="BD98" t="str">
        <f t="shared" si="42"/>
        <v/>
      </c>
    </row>
    <row r="99" spans="2:56" ht="25.5" customHeight="1" x14ac:dyDescent="0.25">
      <c r="B99" s="34" t="str">
        <f t="shared" si="62"/>
        <v/>
      </c>
      <c r="C99" s="28" t="str">
        <f t="shared" si="58"/>
        <v/>
      </c>
      <c r="D99" s="34" t="str">
        <f t="shared" si="59"/>
        <v/>
      </c>
      <c r="E99" s="34" t="str">
        <f t="shared" si="43"/>
        <v/>
      </c>
      <c r="F99" s="34" t="str">
        <f t="shared" si="60"/>
        <v/>
      </c>
      <c r="G99" s="34" t="str">
        <f>IF(D99="","",IF(D99=$O$10,$P$7,IF(F99="YES",MROUND(ROUND(1.03*G98,0),100),IF(D99="TOTAL",SUM($G$17:G98),G98))))</f>
        <v/>
      </c>
      <c r="H99" s="34" t="str">
        <f>IF(D99="","",IF(D99="TOTAL",SUM($H$17:H98),(ROUND(G99*AK99/100,0))))</f>
        <v/>
      </c>
      <c r="I99" s="34" t="str">
        <f>IF(D99="","",IF(D99="TOTAL",SUM($I$17:I98),(ROUND(G99*AL99/100,0))))</f>
        <v/>
      </c>
      <c r="J99" s="75">
        <f t="shared" si="44"/>
        <v>0</v>
      </c>
      <c r="K99" s="75"/>
      <c r="L99" s="34" t="str">
        <f>IF(D99="","",IF(D99=$P$10,$P$8,IF(F99="YES",MROUND(ROUND(1.03*L98,0),100),IF(D99="TOTAL",SUM($L$17:L98),L98))))</f>
        <v/>
      </c>
      <c r="M99" s="34" t="str">
        <f>IF(D99="","",IF(D99="TOTAL",SUM($M$17:M98),(ROUND(L99*AK99/100,0))))</f>
        <v/>
      </c>
      <c r="N99" s="34" t="str">
        <f>IF(D99="","",IF(D99="TOTAL",SUM($N$17:N98),(ROUND(L99*AL99/100,0))))</f>
        <v/>
      </c>
      <c r="O99" s="33">
        <f t="shared" si="45"/>
        <v>0</v>
      </c>
      <c r="P99" s="34" t="str">
        <f t="shared" si="37"/>
        <v/>
      </c>
      <c r="Q99" s="34" t="str">
        <f t="shared" si="37"/>
        <v/>
      </c>
      <c r="R99" s="34" t="str">
        <f t="shared" si="37"/>
        <v/>
      </c>
      <c r="S99" s="26"/>
      <c r="T99" s="33">
        <f t="shared" si="46"/>
        <v>0</v>
      </c>
      <c r="U99" s="27" t="str">
        <f>IF(D99="","",IF(D99="TOTAL",SUM($U$17:U98),IF($Z$8="YES",BA99,BD99)))</f>
        <v/>
      </c>
      <c r="V99" s="34" t="str">
        <f>IF(D99="","",IF(D99="TOTAL",SUM($V$17:V98),(ROUND(T99*AN99,0))))</f>
        <v/>
      </c>
      <c r="W99" s="26" t="str">
        <f>IF(D99="","",IF(D99=$Y$10,$V$8,IF(D99="TOTAL",SUM($W$17:W98),W98)))</f>
        <v/>
      </c>
      <c r="X99" s="33" t="str">
        <f>IF(D99="","",IF(D99="TOTAL",SUM($X$17:X98),(SUM(AH100:AI100))))</f>
        <v/>
      </c>
      <c r="Y99" s="33">
        <f t="shared" si="47"/>
        <v>0</v>
      </c>
      <c r="Z99" s="33">
        <f t="shared" si="48"/>
        <v>0</v>
      </c>
      <c r="AA99" s="31"/>
      <c r="AB99" s="31"/>
      <c r="AC99" s="35" t="str">
        <f t="shared" si="63"/>
        <v/>
      </c>
      <c r="AD99" s="35" t="str">
        <f t="shared" si="61"/>
        <v/>
      </c>
      <c r="AE99" s="7" t="str">
        <f t="shared" si="49"/>
        <v/>
      </c>
      <c r="AF99" s="7" t="str">
        <f t="shared" si="50"/>
        <v/>
      </c>
      <c r="AG99" s="7" t="str">
        <f t="shared" si="51"/>
        <v/>
      </c>
      <c r="AH99" s="7" t="str">
        <f t="shared" si="38"/>
        <v/>
      </c>
      <c r="AI99" s="7" t="str">
        <f t="shared" si="39"/>
        <v/>
      </c>
      <c r="AK99" s="7" t="str">
        <f t="shared" si="52"/>
        <v/>
      </c>
      <c r="AL99" s="7" t="str">
        <f t="shared" si="53"/>
        <v/>
      </c>
      <c r="AM99" s="7" t="str">
        <f t="shared" si="54"/>
        <v/>
      </c>
      <c r="AN99" s="7" t="str">
        <f t="shared" si="55"/>
        <v/>
      </c>
      <c r="AO99" s="7" t="str">
        <f t="shared" si="56"/>
        <v/>
      </c>
      <c r="AP99" s="7" t="str">
        <f t="shared" si="57"/>
        <v/>
      </c>
      <c r="AQ99" s="2">
        <v>45292</v>
      </c>
      <c r="AR99" s="3" t="str">
        <f t="shared" si="35"/>
        <v>Jan-2024</v>
      </c>
      <c r="AS99" s="7">
        <v>50</v>
      </c>
      <c r="AT99" s="7">
        <f t="shared" si="34"/>
        <v>9</v>
      </c>
      <c r="AU99" s="7">
        <v>4</v>
      </c>
      <c r="AV99" s="8">
        <f t="shared" si="40"/>
        <v>0.1</v>
      </c>
      <c r="AY99" s="7">
        <f t="shared" si="36"/>
        <v>0</v>
      </c>
      <c r="AZ99" s="7">
        <f t="shared" si="33"/>
        <v>0</v>
      </c>
      <c r="BA99" s="7">
        <f t="shared" si="41"/>
        <v>0</v>
      </c>
      <c r="BD99" t="str">
        <f t="shared" si="42"/>
        <v/>
      </c>
    </row>
    <row r="100" spans="2:56" ht="25.5" customHeight="1" x14ac:dyDescent="0.25">
      <c r="B100" s="34" t="str">
        <f t="shared" si="62"/>
        <v/>
      </c>
      <c r="C100" s="28" t="str">
        <f t="shared" si="58"/>
        <v/>
      </c>
      <c r="D100" s="34" t="str">
        <f t="shared" si="59"/>
        <v/>
      </c>
      <c r="E100" s="34" t="str">
        <f t="shared" si="43"/>
        <v/>
      </c>
      <c r="F100" s="34" t="str">
        <f t="shared" si="60"/>
        <v/>
      </c>
      <c r="G100" s="34" t="str">
        <f>IF(D100="","",IF(D100=$O$10,$P$7,IF(F100="YES",MROUND(ROUND(1.03*G99,0),100),IF(D100="TOTAL",SUM($G$17:G99),G99))))</f>
        <v/>
      </c>
      <c r="H100" s="34" t="str">
        <f>IF(D100="","",IF(D100="TOTAL",SUM($H$17:H99),(ROUND(G100*AK100/100,0))))</f>
        <v/>
      </c>
      <c r="I100" s="34" t="str">
        <f>IF(D100="","",IF(D100="TOTAL",SUM($I$17:I99),(ROUND(G100*AL100/100,0))))</f>
        <v/>
      </c>
      <c r="J100" s="75">
        <f t="shared" si="44"/>
        <v>0</v>
      </c>
      <c r="K100" s="75"/>
      <c r="L100" s="34" t="str">
        <f>IF(D100="","",IF(D100=$P$10,$P$8,IF(F100="YES",MROUND(ROUND(1.03*L99,0),100),IF(D100="TOTAL",SUM($L$17:L99),L99))))</f>
        <v/>
      </c>
      <c r="M100" s="34" t="str">
        <f>IF(D100="","",IF(D100="TOTAL",SUM($M$17:M99),(ROUND(L100*AK100/100,0))))</f>
        <v/>
      </c>
      <c r="N100" s="34" t="str">
        <f>IF(D100="","",IF(D100="TOTAL",SUM($N$17:N99),(ROUND(L100*AL100/100,0))))</f>
        <v/>
      </c>
      <c r="O100" s="33">
        <f t="shared" si="45"/>
        <v>0</v>
      </c>
      <c r="P100" s="34" t="str">
        <f t="shared" si="37"/>
        <v/>
      </c>
      <c r="Q100" s="34" t="str">
        <f t="shared" si="37"/>
        <v/>
      </c>
      <c r="R100" s="34" t="str">
        <f t="shared" si="37"/>
        <v/>
      </c>
      <c r="S100" s="26"/>
      <c r="T100" s="33">
        <f t="shared" si="46"/>
        <v>0</v>
      </c>
      <c r="U100" s="27" t="str">
        <f>IF(D100="","",IF(D100="TOTAL",SUM($U$17:U99),IF($Z$8="YES",BA100,BD100)))</f>
        <v/>
      </c>
      <c r="V100" s="34" t="str">
        <f>IF(D100="","",IF(D100="TOTAL",SUM($V$17:V99),(ROUND(T100*AN100,0))))</f>
        <v/>
      </c>
      <c r="W100" s="26" t="str">
        <f>IF(D100="","",IF(D100=$Y$10,$V$8,IF(D100="TOTAL",SUM($W$17:W99),W99)))</f>
        <v/>
      </c>
      <c r="X100" s="33" t="str">
        <f>IF(D100="","",IF(D100="TOTAL",SUM($X$17:X99),(SUM(AH101:AI101))))</f>
        <v/>
      </c>
      <c r="Y100" s="33">
        <f t="shared" si="47"/>
        <v>0</v>
      </c>
      <c r="Z100" s="33">
        <f t="shared" si="48"/>
        <v>0</v>
      </c>
      <c r="AA100" s="31"/>
      <c r="AB100" s="31"/>
      <c r="AC100" s="35" t="str">
        <f t="shared" si="63"/>
        <v/>
      </c>
      <c r="AD100" s="35" t="str">
        <f t="shared" si="61"/>
        <v/>
      </c>
      <c r="AE100" s="7" t="str">
        <f t="shared" si="49"/>
        <v/>
      </c>
      <c r="AF100" s="7" t="str">
        <f t="shared" si="50"/>
        <v/>
      </c>
      <c r="AG100" s="7" t="str">
        <f t="shared" si="51"/>
        <v/>
      </c>
      <c r="AH100" s="7" t="str">
        <f t="shared" si="38"/>
        <v/>
      </c>
      <c r="AI100" s="7" t="str">
        <f t="shared" si="39"/>
        <v/>
      </c>
      <c r="AK100" s="7" t="str">
        <f t="shared" si="52"/>
        <v/>
      </c>
      <c r="AL100" s="7" t="str">
        <f t="shared" si="53"/>
        <v/>
      </c>
      <c r="AM100" s="7" t="str">
        <f t="shared" si="54"/>
        <v/>
      </c>
      <c r="AN100" s="7" t="str">
        <f t="shared" si="55"/>
        <v/>
      </c>
      <c r="AO100" s="7" t="str">
        <f t="shared" si="56"/>
        <v/>
      </c>
      <c r="AP100" s="7" t="str">
        <f t="shared" si="57"/>
        <v/>
      </c>
      <c r="AQ100" s="2">
        <v>45323</v>
      </c>
      <c r="AR100" s="3" t="str">
        <f t="shared" si="35"/>
        <v>Feb-2024</v>
      </c>
      <c r="AS100" s="7">
        <v>50</v>
      </c>
      <c r="AT100" s="7">
        <f t="shared" si="34"/>
        <v>9</v>
      </c>
      <c r="AU100" s="7">
        <v>4</v>
      </c>
      <c r="AV100" s="8">
        <f t="shared" si="40"/>
        <v>0.1</v>
      </c>
      <c r="AY100" s="7">
        <f t="shared" si="36"/>
        <v>0</v>
      </c>
      <c r="AZ100" s="7">
        <f t="shared" si="33"/>
        <v>0</v>
      </c>
      <c r="BA100" s="7">
        <f t="shared" si="41"/>
        <v>0</v>
      </c>
      <c r="BD100" t="str">
        <f t="shared" si="42"/>
        <v/>
      </c>
    </row>
    <row r="101" spans="2:56" ht="25.5" customHeight="1" x14ac:dyDescent="0.25">
      <c r="B101" s="34" t="str">
        <f t="shared" si="62"/>
        <v/>
      </c>
      <c r="C101" s="28" t="str">
        <f t="shared" si="58"/>
        <v/>
      </c>
      <c r="D101" s="34" t="str">
        <f t="shared" si="59"/>
        <v/>
      </c>
      <c r="E101" s="34" t="str">
        <f t="shared" si="43"/>
        <v/>
      </c>
      <c r="F101" s="34" t="str">
        <f t="shared" si="60"/>
        <v/>
      </c>
      <c r="G101" s="34" t="str">
        <f>IF(D101="","",IF(D101=$O$10,$P$7,IF(F101="YES",MROUND(ROUND(1.03*G100,0),100),IF(D101="TOTAL",SUM($G$17:G100),G100))))</f>
        <v/>
      </c>
      <c r="H101" s="34" t="str">
        <f>IF(D101="","",IF(D101="TOTAL",SUM($H$17:H100),(ROUND(G101*AK101/100,0))))</f>
        <v/>
      </c>
      <c r="I101" s="34" t="str">
        <f>IF(D101="","",IF(D101="TOTAL",SUM($I$17:I100),(ROUND(G101*AL101/100,0))))</f>
        <v/>
      </c>
      <c r="J101" s="75">
        <f t="shared" si="44"/>
        <v>0</v>
      </c>
      <c r="K101" s="75"/>
      <c r="L101" s="34" t="str">
        <f>IF(D101="","",IF(D101=$P$10,$P$8,IF(F101="YES",MROUND(ROUND(1.03*L100,0),100),IF(D101="TOTAL",SUM($L$17:L100),L100))))</f>
        <v/>
      </c>
      <c r="M101" s="34" t="str">
        <f>IF(D101="","",IF(D101="TOTAL",SUM($M$17:M100),(ROUND(L101*AK101/100,0))))</f>
        <v/>
      </c>
      <c r="N101" s="34" t="str">
        <f>IF(D101="","",IF(D101="TOTAL",SUM($N$17:N100),(ROUND(L101*AL101/100,0))))</f>
        <v/>
      </c>
      <c r="O101" s="33">
        <f t="shared" si="45"/>
        <v>0</v>
      </c>
      <c r="P101" s="34" t="str">
        <f t="shared" si="37"/>
        <v/>
      </c>
      <c r="Q101" s="34" t="str">
        <f t="shared" si="37"/>
        <v/>
      </c>
      <c r="R101" s="34" t="str">
        <f t="shared" si="37"/>
        <v/>
      </c>
      <c r="S101" s="26"/>
      <c r="T101" s="33">
        <f t="shared" si="46"/>
        <v>0</v>
      </c>
      <c r="U101" s="27" t="str">
        <f>IF(D101="","",IF(D101="TOTAL",SUM($U$17:U100),IF($Z$8="YES",BA101,BD101)))</f>
        <v/>
      </c>
      <c r="V101" s="34" t="str">
        <f>IF(D101="","",IF(D101="TOTAL",SUM($V$17:V100),(ROUND(T101*AN101,0))))</f>
        <v/>
      </c>
      <c r="W101" s="26" t="str">
        <f>IF(D101="","",IF(D101=$Y$10,$V$8,IF(D101="TOTAL",SUM($W$17:W100),W100)))</f>
        <v/>
      </c>
      <c r="X101" s="33" t="str">
        <f>IF(D101="","",IF(D101="TOTAL",SUM($X$17:X100),(SUM(AH102:AI102))))</f>
        <v/>
      </c>
      <c r="Y101" s="33">
        <f t="shared" si="47"/>
        <v>0</v>
      </c>
      <c r="Z101" s="33">
        <f t="shared" si="48"/>
        <v>0</v>
      </c>
      <c r="AA101" s="31"/>
      <c r="AB101" s="31"/>
      <c r="AC101" s="35" t="str">
        <f t="shared" si="63"/>
        <v/>
      </c>
      <c r="AD101" s="35" t="str">
        <f t="shared" si="61"/>
        <v/>
      </c>
      <c r="AE101" s="7" t="str">
        <f t="shared" si="49"/>
        <v/>
      </c>
      <c r="AF101" s="7" t="str">
        <f t="shared" si="50"/>
        <v/>
      </c>
      <c r="AG101" s="7" t="str">
        <f t="shared" si="51"/>
        <v/>
      </c>
      <c r="AH101" s="7" t="str">
        <f t="shared" si="38"/>
        <v/>
      </c>
      <c r="AI101" s="7" t="str">
        <f t="shared" si="39"/>
        <v/>
      </c>
      <c r="AK101" s="7" t="str">
        <f t="shared" si="52"/>
        <v/>
      </c>
      <c r="AL101" s="7" t="str">
        <f t="shared" si="53"/>
        <v/>
      </c>
      <c r="AM101" s="7" t="str">
        <f t="shared" si="54"/>
        <v/>
      </c>
      <c r="AN101" s="7" t="str">
        <f t="shared" si="55"/>
        <v/>
      </c>
      <c r="AO101" s="7" t="str">
        <f t="shared" si="56"/>
        <v/>
      </c>
      <c r="AP101" s="7" t="str">
        <f t="shared" si="57"/>
        <v/>
      </c>
      <c r="AQ101" s="2">
        <v>45352</v>
      </c>
      <c r="AR101" s="3" t="str">
        <f t="shared" si="35"/>
        <v>Mar-2024</v>
      </c>
      <c r="AS101" s="7">
        <v>50</v>
      </c>
      <c r="AT101" s="7">
        <f t="shared" si="34"/>
        <v>9</v>
      </c>
      <c r="AV101" s="8">
        <f t="shared" si="40"/>
        <v>0.1</v>
      </c>
      <c r="AY101" s="7">
        <f t="shared" si="36"/>
        <v>0</v>
      </c>
      <c r="AZ101" s="7">
        <f t="shared" si="33"/>
        <v>0</v>
      </c>
      <c r="BA101" s="7">
        <f t="shared" si="41"/>
        <v>0</v>
      </c>
      <c r="BD101" t="str">
        <f t="shared" si="42"/>
        <v/>
      </c>
    </row>
    <row r="102" spans="2:56" ht="25.5" customHeight="1" x14ac:dyDescent="0.25">
      <c r="B102" s="34" t="str">
        <f t="shared" si="62"/>
        <v/>
      </c>
      <c r="C102" s="28" t="str">
        <f t="shared" si="58"/>
        <v/>
      </c>
      <c r="D102" s="34" t="str">
        <f t="shared" si="59"/>
        <v/>
      </c>
      <c r="E102" s="34" t="str">
        <f t="shared" si="43"/>
        <v/>
      </c>
      <c r="F102" s="34" t="str">
        <f t="shared" si="60"/>
        <v/>
      </c>
      <c r="G102" s="34" t="str">
        <f>IF(D102="","",IF(D102=$O$10,$P$7,IF(F102="YES",MROUND(ROUND(1.03*G101,0),100),IF(D102="TOTAL",SUM($G$17:G101),G101))))</f>
        <v/>
      </c>
      <c r="H102" s="34" t="str">
        <f>IF(D102="","",IF(D102="TOTAL",SUM($H$17:H101),(ROUND(G102*AK102/100,0))))</f>
        <v/>
      </c>
      <c r="I102" s="34" t="str">
        <f>IF(D102="","",IF(D102="TOTAL",SUM($I$17:I101),(ROUND(G102*AL102/100,0))))</f>
        <v/>
      </c>
      <c r="J102" s="75">
        <f t="shared" si="44"/>
        <v>0</v>
      </c>
      <c r="K102" s="75"/>
      <c r="L102" s="34" t="str">
        <f>IF(D102="","",IF(D102=$P$10,$P$8,IF(F102="YES",MROUND(ROUND(1.03*L101,0),100),IF(D102="TOTAL",SUM($L$17:L101),L101))))</f>
        <v/>
      </c>
      <c r="M102" s="34" t="str">
        <f>IF(D102="","",IF(D102="TOTAL",SUM($M$17:M101),(ROUND(L102*AK102/100,0))))</f>
        <v/>
      </c>
      <c r="N102" s="34" t="str">
        <f>IF(D102="","",IF(D102="TOTAL",SUM($N$17:N101),(ROUND(L102*AL102/100,0))))</f>
        <v/>
      </c>
      <c r="O102" s="33">
        <f t="shared" si="45"/>
        <v>0</v>
      </c>
      <c r="P102" s="34" t="str">
        <f t="shared" si="37"/>
        <v/>
      </c>
      <c r="Q102" s="34" t="str">
        <f t="shared" si="37"/>
        <v/>
      </c>
      <c r="R102" s="34" t="str">
        <f t="shared" si="37"/>
        <v/>
      </c>
      <c r="S102" s="26"/>
      <c r="T102" s="33">
        <f t="shared" si="46"/>
        <v>0</v>
      </c>
      <c r="U102" s="27" t="str">
        <f>IF(D102="","",IF(D102="TOTAL",SUM($U$17:U101),IF($Z$8="YES",BA102,BD102)))</f>
        <v/>
      </c>
      <c r="V102" s="34" t="str">
        <f>IF(D102="","",IF(D102="TOTAL",SUM($V$17:V101),(ROUND(T102*AN102,0))))</f>
        <v/>
      </c>
      <c r="W102" s="26" t="str">
        <f>IF(D102="","",IF(D102=$Y$10,$V$8,IF(D102="TOTAL",SUM($W$17:W101),W101)))</f>
        <v/>
      </c>
      <c r="X102" s="33" t="str">
        <f>IF(D102="","",IF(D102="TOTAL",SUM($X$17:X101),(SUM(AH103:AI103))))</f>
        <v/>
      </c>
      <c r="Y102" s="33">
        <f t="shared" si="47"/>
        <v>0</v>
      </c>
      <c r="Z102" s="33">
        <f t="shared" si="48"/>
        <v>0</v>
      </c>
      <c r="AA102" s="31"/>
      <c r="AB102" s="31"/>
      <c r="AC102" s="35" t="str">
        <f t="shared" si="63"/>
        <v/>
      </c>
      <c r="AD102" s="35" t="str">
        <f t="shared" si="61"/>
        <v/>
      </c>
      <c r="AE102" s="7" t="str">
        <f t="shared" si="49"/>
        <v/>
      </c>
      <c r="AF102" s="7" t="str">
        <f t="shared" si="50"/>
        <v/>
      </c>
      <c r="AG102" s="7" t="str">
        <f t="shared" si="51"/>
        <v/>
      </c>
      <c r="AH102" s="7" t="str">
        <f t="shared" si="38"/>
        <v/>
      </c>
      <c r="AI102" s="7" t="str">
        <f t="shared" si="39"/>
        <v/>
      </c>
      <c r="AK102" s="7" t="str">
        <f t="shared" si="52"/>
        <v/>
      </c>
      <c r="AL102" s="7" t="str">
        <f t="shared" si="53"/>
        <v/>
      </c>
      <c r="AM102" s="7" t="str">
        <f t="shared" si="54"/>
        <v/>
      </c>
      <c r="AN102" s="7" t="str">
        <f t="shared" si="55"/>
        <v/>
      </c>
      <c r="AO102" s="7" t="str">
        <f t="shared" si="56"/>
        <v/>
      </c>
      <c r="AP102" s="7" t="str">
        <f t="shared" si="57"/>
        <v/>
      </c>
      <c r="AQ102" s="2">
        <v>45383</v>
      </c>
      <c r="AR102" s="3" t="str">
        <f t="shared" si="35"/>
        <v>Apr-2024</v>
      </c>
      <c r="AS102" s="7">
        <v>50</v>
      </c>
      <c r="AT102" s="7">
        <f t="shared" si="34"/>
        <v>9</v>
      </c>
      <c r="AV102" s="8">
        <f t="shared" si="40"/>
        <v>0.1</v>
      </c>
      <c r="AY102" s="7">
        <f t="shared" si="36"/>
        <v>0</v>
      </c>
      <c r="AZ102" s="7">
        <f t="shared" si="33"/>
        <v>0</v>
      </c>
      <c r="BA102" s="7">
        <f t="shared" si="41"/>
        <v>0</v>
      </c>
      <c r="BD102" t="str">
        <f t="shared" si="42"/>
        <v/>
      </c>
    </row>
    <row r="103" spans="2:56" ht="25.5" customHeight="1" x14ac:dyDescent="0.25">
      <c r="B103" s="34" t="str">
        <f t="shared" si="62"/>
        <v/>
      </c>
      <c r="C103" s="28" t="str">
        <f t="shared" si="58"/>
        <v/>
      </c>
      <c r="D103" s="34" t="str">
        <f t="shared" si="59"/>
        <v/>
      </c>
      <c r="E103" s="34" t="str">
        <f t="shared" si="43"/>
        <v/>
      </c>
      <c r="F103" s="34" t="str">
        <f t="shared" si="60"/>
        <v/>
      </c>
      <c r="G103" s="34" t="str">
        <f>IF(D103="","",IF(D103=$O$10,$P$7,IF(F103="YES",MROUND(ROUND(1.03*G102,0),100),IF(D103="TOTAL",SUM($G$17:G102),G102))))</f>
        <v/>
      </c>
      <c r="H103" s="34" t="str">
        <f>IF(D103="","",IF(D103="TOTAL",SUM($H$17:H102),(ROUND(G103*AK103/100,0))))</f>
        <v/>
      </c>
      <c r="I103" s="34" t="str">
        <f>IF(D103="","",IF(D103="TOTAL",SUM($I$17:I102),(ROUND(G103*AL103/100,0))))</f>
        <v/>
      </c>
      <c r="J103" s="75">
        <f t="shared" si="44"/>
        <v>0</v>
      </c>
      <c r="K103" s="75"/>
      <c r="L103" s="34" t="str">
        <f>IF(D103="","",IF(D103=$P$10,$P$8,IF(F103="YES",MROUND(ROUND(1.03*L102,0),100),IF(D103="TOTAL",SUM($L$17:L102),L102))))</f>
        <v/>
      </c>
      <c r="M103" s="34" t="str">
        <f>IF(D103="","",IF(D103="TOTAL",SUM($M$17:M102),(ROUND(L103*AK103/100,0))))</f>
        <v/>
      </c>
      <c r="N103" s="34" t="str">
        <f>IF(D103="","",IF(D103="TOTAL",SUM($N$17:N102),(ROUND(L103*AL103/100,0))))</f>
        <v/>
      </c>
      <c r="O103" s="33">
        <f t="shared" si="45"/>
        <v>0</v>
      </c>
      <c r="P103" s="34" t="str">
        <f t="shared" si="37"/>
        <v/>
      </c>
      <c r="Q103" s="34" t="str">
        <f t="shared" si="37"/>
        <v/>
      </c>
      <c r="R103" s="34" t="str">
        <f t="shared" si="37"/>
        <v/>
      </c>
      <c r="S103" s="26"/>
      <c r="T103" s="33">
        <f t="shared" si="46"/>
        <v>0</v>
      </c>
      <c r="U103" s="27" t="str">
        <f>IF(D103="","",IF(D103="TOTAL",SUM($U$17:U102),IF($Z$8="YES",BA103,BD103)))</f>
        <v/>
      </c>
      <c r="V103" s="34" t="str">
        <f>IF(D103="","",IF(D103="TOTAL",SUM($V$17:V102),(ROUND(T103*AN103,0))))</f>
        <v/>
      </c>
      <c r="W103" s="26" t="str">
        <f>IF(D103="","",IF(D103=$Y$10,$V$8,IF(D103="TOTAL",SUM($W$17:W102),W102)))</f>
        <v/>
      </c>
      <c r="X103" s="33" t="str">
        <f>IF(D103="","",IF(D103="TOTAL",SUM($X$17:X102),(SUM(AH104:AI104))))</f>
        <v/>
      </c>
      <c r="Y103" s="33">
        <f t="shared" si="47"/>
        <v>0</v>
      </c>
      <c r="Z103" s="33">
        <f t="shared" si="48"/>
        <v>0</v>
      </c>
      <c r="AA103" s="31"/>
      <c r="AB103" s="31"/>
      <c r="AC103" s="35" t="str">
        <f t="shared" si="63"/>
        <v/>
      </c>
      <c r="AD103" s="35" t="str">
        <f t="shared" si="61"/>
        <v/>
      </c>
      <c r="AE103" s="7" t="str">
        <f t="shared" si="49"/>
        <v/>
      </c>
      <c r="AF103" s="7" t="str">
        <f t="shared" si="50"/>
        <v/>
      </c>
      <c r="AG103" s="7" t="str">
        <f t="shared" si="51"/>
        <v/>
      </c>
      <c r="AH103" s="7" t="str">
        <f t="shared" si="38"/>
        <v/>
      </c>
      <c r="AI103" s="7" t="str">
        <f t="shared" si="39"/>
        <v/>
      </c>
      <c r="AK103" s="7" t="str">
        <f t="shared" si="52"/>
        <v/>
      </c>
      <c r="AL103" s="7" t="str">
        <f t="shared" si="53"/>
        <v/>
      </c>
      <c r="AM103" s="7" t="str">
        <f t="shared" si="54"/>
        <v/>
      </c>
      <c r="AN103" s="7" t="str">
        <f t="shared" si="55"/>
        <v/>
      </c>
      <c r="AO103" s="7" t="str">
        <f t="shared" si="56"/>
        <v/>
      </c>
      <c r="AP103" s="7" t="str">
        <f t="shared" si="57"/>
        <v/>
      </c>
      <c r="AQ103" s="2">
        <v>45413</v>
      </c>
      <c r="AR103" s="3" t="str">
        <f t="shared" si="35"/>
        <v>May-2024</v>
      </c>
      <c r="AS103" s="7">
        <v>50</v>
      </c>
      <c r="AT103" s="7">
        <f t="shared" si="34"/>
        <v>9</v>
      </c>
      <c r="AV103" s="8">
        <f t="shared" si="40"/>
        <v>0.1</v>
      </c>
      <c r="AY103" s="7">
        <f t="shared" si="36"/>
        <v>0</v>
      </c>
      <c r="AZ103" s="7">
        <f t="shared" si="33"/>
        <v>0</v>
      </c>
      <c r="BA103" s="7">
        <f t="shared" si="41"/>
        <v>0</v>
      </c>
      <c r="BD103" t="str">
        <f t="shared" si="42"/>
        <v/>
      </c>
    </row>
    <row r="104" spans="2:56" ht="25.5" customHeight="1" x14ac:dyDescent="0.25">
      <c r="B104" s="34" t="str">
        <f t="shared" si="62"/>
        <v/>
      </c>
      <c r="C104" s="28" t="str">
        <f t="shared" si="58"/>
        <v/>
      </c>
      <c r="D104" s="34" t="str">
        <f t="shared" si="59"/>
        <v/>
      </c>
      <c r="E104" s="34" t="str">
        <f t="shared" si="43"/>
        <v/>
      </c>
      <c r="F104" s="34" t="str">
        <f t="shared" si="60"/>
        <v/>
      </c>
      <c r="G104" s="34" t="str">
        <f>IF(D104="","",IF(D104=$O$10,$P$7,IF(F104="YES",MROUND(ROUND(1.03*G103,0),100),IF(D104="TOTAL",SUM($G$17:G103),G103))))</f>
        <v/>
      </c>
      <c r="H104" s="34" t="str">
        <f>IF(D104="","",IF(D104="TOTAL",SUM($H$17:H103),(ROUND(G104*AK104/100,0))))</f>
        <v/>
      </c>
      <c r="I104" s="34" t="str">
        <f>IF(D104="","",IF(D104="TOTAL",SUM($I$17:I103),(ROUND(G104*AL104/100,0))))</f>
        <v/>
      </c>
      <c r="J104" s="75">
        <f t="shared" si="44"/>
        <v>0</v>
      </c>
      <c r="K104" s="75"/>
      <c r="L104" s="34" t="str">
        <f>IF(D104="","",IF(D104=$P$10,$P$8,IF(F104="YES",MROUND(ROUND(1.03*L103,0),100),IF(D104="TOTAL",SUM($L$17:L103),L103))))</f>
        <v/>
      </c>
      <c r="M104" s="34" t="str">
        <f>IF(D104="","",IF(D104="TOTAL",SUM($M$17:M103),(ROUND(L104*AK104/100,0))))</f>
        <v/>
      </c>
      <c r="N104" s="34" t="str">
        <f>IF(D104="","",IF(D104="TOTAL",SUM($N$17:N103),(ROUND(L104*AL104/100,0))))</f>
        <v/>
      </c>
      <c r="O104" s="33">
        <f t="shared" si="45"/>
        <v>0</v>
      </c>
      <c r="P104" s="34" t="str">
        <f t="shared" si="37"/>
        <v/>
      </c>
      <c r="Q104" s="34" t="str">
        <f t="shared" si="37"/>
        <v/>
      </c>
      <c r="R104" s="34" t="str">
        <f t="shared" si="37"/>
        <v/>
      </c>
      <c r="S104" s="26"/>
      <c r="T104" s="33">
        <f t="shared" si="46"/>
        <v>0</v>
      </c>
      <c r="U104" s="27" t="str">
        <f>IF(D104="","",IF(D104="TOTAL",SUM($U$17:U103),IF($Z$8="YES",BA104,BD104)))</f>
        <v/>
      </c>
      <c r="V104" s="34" t="str">
        <f>IF(D104="","",IF(D104="TOTAL",SUM($V$17:V103),(ROUND(T104*AN104,0))))</f>
        <v/>
      </c>
      <c r="W104" s="26" t="str">
        <f>IF(D104="","",IF(D104=$Y$10,$V$8,IF(D104="TOTAL",SUM($W$17:W103),W103)))</f>
        <v/>
      </c>
      <c r="X104" s="33" t="str">
        <f>IF(D104="","",IF(D104="TOTAL",SUM($X$17:X103),(SUM(AH105:AI105))))</f>
        <v/>
      </c>
      <c r="Y104" s="33">
        <f t="shared" si="47"/>
        <v>0</v>
      </c>
      <c r="Z104" s="33">
        <f t="shared" si="48"/>
        <v>0</v>
      </c>
      <c r="AA104" s="31"/>
      <c r="AB104" s="31"/>
      <c r="AC104" s="35" t="str">
        <f t="shared" si="63"/>
        <v/>
      </c>
      <c r="AD104" s="35" t="str">
        <f t="shared" si="61"/>
        <v/>
      </c>
      <c r="AE104" s="7" t="str">
        <f t="shared" si="49"/>
        <v/>
      </c>
      <c r="AF104" s="7" t="str">
        <f t="shared" si="50"/>
        <v/>
      </c>
      <c r="AG104" s="7" t="str">
        <f t="shared" si="51"/>
        <v/>
      </c>
      <c r="AH104" s="7" t="str">
        <f t="shared" si="38"/>
        <v/>
      </c>
      <c r="AI104" s="7" t="str">
        <f t="shared" si="39"/>
        <v/>
      </c>
      <c r="AK104" s="7" t="str">
        <f t="shared" si="52"/>
        <v/>
      </c>
      <c r="AL104" s="7" t="str">
        <f t="shared" si="53"/>
        <v/>
      </c>
      <c r="AM104" s="7" t="str">
        <f t="shared" si="54"/>
        <v/>
      </c>
      <c r="AN104" s="7" t="str">
        <f t="shared" si="55"/>
        <v/>
      </c>
      <c r="AO104" s="7" t="str">
        <f t="shared" si="56"/>
        <v/>
      </c>
      <c r="AP104" s="7" t="str">
        <f t="shared" si="57"/>
        <v/>
      </c>
      <c r="AQ104" s="2">
        <v>45444</v>
      </c>
      <c r="AR104" s="3" t="str">
        <f t="shared" si="35"/>
        <v>Jun-2024</v>
      </c>
      <c r="AS104" s="7">
        <v>50</v>
      </c>
      <c r="AT104" s="7">
        <f t="shared" si="34"/>
        <v>9</v>
      </c>
      <c r="AV104" s="8">
        <f t="shared" si="40"/>
        <v>0.1</v>
      </c>
      <c r="AY104" s="7">
        <f t="shared" si="36"/>
        <v>0</v>
      </c>
      <c r="AZ104" s="7">
        <f t="shared" si="33"/>
        <v>0</v>
      </c>
      <c r="BA104" s="7">
        <f t="shared" si="41"/>
        <v>0</v>
      </c>
      <c r="BD104" t="str">
        <f t="shared" si="42"/>
        <v/>
      </c>
    </row>
    <row r="105" spans="2:56" ht="27.75" customHeight="1" x14ac:dyDescent="0.25">
      <c r="B105" s="34" t="str">
        <f t="shared" si="62"/>
        <v/>
      </c>
      <c r="C105" s="28" t="str">
        <f t="shared" si="58"/>
        <v/>
      </c>
      <c r="D105" s="34" t="str">
        <f t="shared" si="59"/>
        <v/>
      </c>
      <c r="E105" s="34" t="str">
        <f t="shared" si="43"/>
        <v/>
      </c>
      <c r="F105" s="34" t="str">
        <f t="shared" si="60"/>
        <v/>
      </c>
      <c r="G105" s="34" t="str">
        <f>IF(D105="","",IF(D105=$O$10,$P$7,IF(F105="YES",MROUND(ROUND(1.03*G104,0),100),IF(D105="TOTAL",SUM($G$17:G104),G104))))</f>
        <v/>
      </c>
      <c r="H105" s="34" t="str">
        <f>IF(D105="","",IF(D105="TOTAL",SUM($H$17:H104),(ROUND(G105*AK105/100,0))))</f>
        <v/>
      </c>
      <c r="I105" s="34" t="str">
        <f>IF(D105="","",IF(D105="TOTAL",SUM($I$17:I104),(ROUND(G105*AL105/100,0))))</f>
        <v/>
      </c>
      <c r="J105" s="75">
        <f t="shared" si="44"/>
        <v>0</v>
      </c>
      <c r="K105" s="75"/>
      <c r="L105" s="34" t="str">
        <f>IF(D105="","",IF(D105=$P$10,$P$8,IF(F105="YES",MROUND(ROUND(1.03*L104,0),100),IF(D105="TOTAL",SUM($L$17:L104),L104))))</f>
        <v/>
      </c>
      <c r="M105" s="34" t="str">
        <f>IF(D105="","",IF(D105="TOTAL",SUM($M$17:M104),(ROUND(L105*AK105/100,0))))</f>
        <v/>
      </c>
      <c r="N105" s="34" t="str">
        <f>IF(D105="","",IF(D105="TOTAL",SUM($N$17:N104),(ROUND(L105*AL105/100,0))))</f>
        <v/>
      </c>
      <c r="O105" s="33">
        <f t="shared" si="45"/>
        <v>0</v>
      </c>
      <c r="P105" s="34" t="str">
        <f t="shared" si="37"/>
        <v/>
      </c>
      <c r="Q105" s="34" t="str">
        <f t="shared" si="37"/>
        <v/>
      </c>
      <c r="R105" s="34" t="str">
        <f t="shared" si="37"/>
        <v/>
      </c>
      <c r="S105" s="26"/>
      <c r="T105" s="33">
        <f t="shared" si="46"/>
        <v>0</v>
      </c>
      <c r="U105" s="27" t="str">
        <f>IF(D105="","",IF(D105="TOTAL",SUM($U$17:U104),IF($Z$8="YES",BA105,BD105)))</f>
        <v/>
      </c>
      <c r="V105" s="34" t="str">
        <f>IF(D105="","",IF(D105="TOTAL",SUM($V$17:V104),(ROUND(T105*AN105,0))))</f>
        <v/>
      </c>
      <c r="W105" s="26" t="str">
        <f>IF(D105="","",IF(D105=$Y$10,$V$8,IF(D105="TOTAL",SUM($W$17:W104),W104)))</f>
        <v/>
      </c>
      <c r="X105" s="33" t="str">
        <f>IF(D105="","",IF(D105="TOTAL",SUM($X$17:X104),(SUM(AH106:AI106))))</f>
        <v/>
      </c>
      <c r="Y105" s="33">
        <f t="shared" si="47"/>
        <v>0</v>
      </c>
      <c r="Z105" s="33">
        <f t="shared" si="48"/>
        <v>0</v>
      </c>
      <c r="AA105" s="31"/>
      <c r="AB105" s="31"/>
      <c r="AC105" s="35" t="str">
        <f t="shared" si="63"/>
        <v/>
      </c>
      <c r="AD105" s="35" t="str">
        <f t="shared" si="61"/>
        <v/>
      </c>
      <c r="AE105" s="7" t="str">
        <f t="shared" si="49"/>
        <v/>
      </c>
      <c r="AF105" s="7" t="str">
        <f t="shared" si="50"/>
        <v/>
      </c>
      <c r="AG105" s="7" t="str">
        <f t="shared" si="51"/>
        <v/>
      </c>
      <c r="AH105" s="7" t="str">
        <f t="shared" si="38"/>
        <v/>
      </c>
      <c r="AI105" s="7" t="str">
        <f t="shared" si="39"/>
        <v/>
      </c>
      <c r="AK105" s="7" t="str">
        <f t="shared" si="52"/>
        <v/>
      </c>
      <c r="AL105" s="7" t="str">
        <f t="shared" si="53"/>
        <v/>
      </c>
      <c r="AM105" s="7" t="str">
        <f t="shared" si="54"/>
        <v/>
      </c>
      <c r="AN105" s="7" t="str">
        <f t="shared" si="55"/>
        <v/>
      </c>
      <c r="AO105" s="7" t="str">
        <f t="shared" si="56"/>
        <v/>
      </c>
      <c r="AP105" s="7" t="str">
        <f t="shared" si="57"/>
        <v/>
      </c>
      <c r="AQ105" s="2">
        <v>45474</v>
      </c>
      <c r="AR105" s="3" t="str">
        <f t="shared" si="35"/>
        <v>Jul-2024</v>
      </c>
      <c r="AS105" s="7">
        <v>53</v>
      </c>
      <c r="AT105" s="7">
        <f t="shared" si="34"/>
        <v>9</v>
      </c>
      <c r="AU105" s="7">
        <v>3</v>
      </c>
      <c r="AV105" s="8">
        <f t="shared" si="40"/>
        <v>0.1</v>
      </c>
      <c r="AY105" s="7">
        <f t="shared" si="36"/>
        <v>0</v>
      </c>
      <c r="AZ105" s="7">
        <f t="shared" si="33"/>
        <v>0</v>
      </c>
      <c r="BA105" s="7">
        <f t="shared" si="41"/>
        <v>0</v>
      </c>
      <c r="BD105" t="str">
        <f t="shared" si="42"/>
        <v/>
      </c>
    </row>
    <row r="106" spans="2:56" ht="27.75" customHeight="1" x14ac:dyDescent="0.25">
      <c r="B106" s="34" t="str">
        <f t="shared" si="62"/>
        <v/>
      </c>
      <c r="C106" s="28" t="str">
        <f t="shared" si="58"/>
        <v/>
      </c>
      <c r="D106" s="34" t="str">
        <f t="shared" si="59"/>
        <v/>
      </c>
      <c r="E106" s="34" t="str">
        <f t="shared" si="43"/>
        <v/>
      </c>
      <c r="F106" s="34" t="str">
        <f t="shared" si="60"/>
        <v/>
      </c>
      <c r="G106" s="34" t="str">
        <f>IF(D106="","",IF(D106=$O$10,$P$7,IF(F106="YES",MROUND(ROUND(1.03*G105,0),100),IF(D106="TOTAL",SUM($G$17:G105),G105))))</f>
        <v/>
      </c>
      <c r="H106" s="34" t="str">
        <f>IF(D106="","",IF(D106="TOTAL",SUM($H$17:H105),(ROUND(G106*AK106/100,0))))</f>
        <v/>
      </c>
      <c r="I106" s="34" t="str">
        <f>IF(D106="","",IF(D106="TOTAL",SUM($I$17:I105),(ROUND(G106*AL106/100,0))))</f>
        <v/>
      </c>
      <c r="J106" s="75">
        <f t="shared" si="44"/>
        <v>0</v>
      </c>
      <c r="K106" s="75"/>
      <c r="L106" s="34" t="str">
        <f>IF(D106="","",IF(D106=$P$10,$P$8,IF(F106="YES",MROUND(ROUND(1.03*L105,0),100),IF(D106="TOTAL",SUM($L$17:L105),L105))))</f>
        <v/>
      </c>
      <c r="M106" s="34" t="str">
        <f>IF(D106="","",IF(D106="TOTAL",SUM($M$17:M105),(ROUND(L106*AK106/100,0))))</f>
        <v/>
      </c>
      <c r="N106" s="34" t="str">
        <f>IF(D106="","",IF(D106="TOTAL",SUM($N$17:N105),(ROUND(L106*AL106/100,0))))</f>
        <v/>
      </c>
      <c r="O106" s="33">
        <f t="shared" si="45"/>
        <v>0</v>
      </c>
      <c r="P106" s="34" t="str">
        <f t="shared" si="37"/>
        <v/>
      </c>
      <c r="Q106" s="34" t="str">
        <f t="shared" si="37"/>
        <v/>
      </c>
      <c r="R106" s="34" t="str">
        <f t="shared" si="37"/>
        <v/>
      </c>
      <c r="S106" s="26"/>
      <c r="T106" s="33">
        <f t="shared" si="46"/>
        <v>0</v>
      </c>
      <c r="U106" s="27" t="str">
        <f>IF(D106="","",IF(D106="TOTAL",SUM($U$17:U105),IF($Z$8="YES",BA106,BD106)))</f>
        <v/>
      </c>
      <c r="V106" s="34" t="str">
        <f>IF(D106="","",IF(D106="TOTAL",SUM($V$17:V105),(ROUND(T106*AN106,0))))</f>
        <v/>
      </c>
      <c r="W106" s="26" t="str">
        <f>IF(D106="","",IF(D106=$Y$10,$V$8,IF(D106="TOTAL",SUM($W$17:W105),W105)))</f>
        <v/>
      </c>
      <c r="X106" s="33" t="str">
        <f>IF(D106="","",IF(D106="TOTAL",SUM($X$17:X105),(SUM(AH107:AI107))))</f>
        <v/>
      </c>
      <c r="Y106" s="33">
        <f t="shared" si="47"/>
        <v>0</v>
      </c>
      <c r="Z106" s="33">
        <f t="shared" si="48"/>
        <v>0</v>
      </c>
      <c r="AA106" s="31"/>
      <c r="AB106" s="31"/>
      <c r="AC106" s="35" t="str">
        <f t="shared" si="63"/>
        <v/>
      </c>
      <c r="AD106" s="35" t="str">
        <f t="shared" si="61"/>
        <v/>
      </c>
      <c r="AE106" s="7" t="str">
        <f t="shared" si="49"/>
        <v/>
      </c>
      <c r="AF106" s="7" t="str">
        <f t="shared" si="50"/>
        <v/>
      </c>
      <c r="AG106" s="7" t="str">
        <f t="shared" si="51"/>
        <v/>
      </c>
      <c r="AH106" s="7" t="str">
        <f t="shared" si="38"/>
        <v/>
      </c>
      <c r="AI106" s="7" t="str">
        <f t="shared" si="39"/>
        <v/>
      </c>
      <c r="AK106" s="7" t="str">
        <f t="shared" si="52"/>
        <v/>
      </c>
      <c r="AL106" s="7" t="str">
        <f t="shared" si="53"/>
        <v/>
      </c>
      <c r="AM106" s="7" t="str">
        <f t="shared" si="54"/>
        <v/>
      </c>
      <c r="AN106" s="7" t="str">
        <f t="shared" si="55"/>
        <v/>
      </c>
      <c r="AO106" s="7" t="str">
        <f t="shared" si="56"/>
        <v/>
      </c>
      <c r="AP106" s="7" t="str">
        <f t="shared" si="57"/>
        <v/>
      </c>
      <c r="AQ106" s="2">
        <v>45505</v>
      </c>
      <c r="AR106" s="3" t="str">
        <f t="shared" si="35"/>
        <v>Aug-2024</v>
      </c>
      <c r="AS106" s="7">
        <v>53</v>
      </c>
      <c r="AT106" s="7">
        <f t="shared" si="34"/>
        <v>9</v>
      </c>
      <c r="AU106" s="7">
        <v>3</v>
      </c>
      <c r="AV106" s="8">
        <f t="shared" si="40"/>
        <v>0.1</v>
      </c>
      <c r="AY106" s="7">
        <f t="shared" si="36"/>
        <v>0</v>
      </c>
      <c r="AZ106" s="7">
        <f t="shared" si="33"/>
        <v>0</v>
      </c>
      <c r="BA106" s="7">
        <f t="shared" si="41"/>
        <v>0</v>
      </c>
      <c r="BD106" t="str">
        <f t="shared" si="42"/>
        <v/>
      </c>
    </row>
    <row r="107" spans="2:56" ht="27.75" customHeight="1" x14ac:dyDescent="0.25">
      <c r="B107" s="34" t="str">
        <f t="shared" si="62"/>
        <v/>
      </c>
      <c r="C107" s="28" t="str">
        <f t="shared" si="58"/>
        <v/>
      </c>
      <c r="D107" s="34" t="str">
        <f t="shared" si="59"/>
        <v/>
      </c>
      <c r="E107" s="34" t="str">
        <f t="shared" si="43"/>
        <v/>
      </c>
      <c r="F107" s="34" t="str">
        <f t="shared" si="60"/>
        <v/>
      </c>
      <c r="G107" s="34" t="str">
        <f>IF(D107="","",IF(D107=$O$10,$P$7,IF(F107="YES",MROUND(ROUND(1.03*G106,0),100),IF(D107="TOTAL",SUM($G$17:G106),G106))))</f>
        <v/>
      </c>
      <c r="H107" s="34" t="str">
        <f>IF(D107="","",IF(D107="TOTAL",SUM($H$17:H106),(ROUND(G107*AK107/100,0))))</f>
        <v/>
      </c>
      <c r="I107" s="34" t="str">
        <f>IF(D107="","",IF(D107="TOTAL",SUM($I$17:I106),(ROUND(G107*AL107/100,0))))</f>
        <v/>
      </c>
      <c r="J107" s="75">
        <f t="shared" si="44"/>
        <v>0</v>
      </c>
      <c r="K107" s="75"/>
      <c r="L107" s="34" t="str">
        <f>IF(D107="","",IF(D107=$P$10,$P$8,IF(F107="YES",MROUND(ROUND(1.03*L106,0),100),IF(D107="TOTAL",SUM($L$17:L106),L106))))</f>
        <v/>
      </c>
      <c r="M107" s="34" t="str">
        <f>IF(D107="","",IF(D107="TOTAL",SUM($M$17:M106),(ROUND(L107*AK107/100,0))))</f>
        <v/>
      </c>
      <c r="N107" s="34" t="str">
        <f>IF(D107="","",IF(D107="TOTAL",SUM($N$17:N106),(ROUND(L107*AL107/100,0))))</f>
        <v/>
      </c>
      <c r="O107" s="33">
        <f t="shared" si="45"/>
        <v>0</v>
      </c>
      <c r="P107" s="34" t="str">
        <f t="shared" si="37"/>
        <v/>
      </c>
      <c r="Q107" s="34" t="str">
        <f t="shared" si="37"/>
        <v/>
      </c>
      <c r="R107" s="34" t="str">
        <f t="shared" si="37"/>
        <v/>
      </c>
      <c r="S107" s="26"/>
      <c r="T107" s="33">
        <f t="shared" ref="T107:T113" si="64">IFERROR(SUM(P107:S107),"")</f>
        <v>0</v>
      </c>
      <c r="U107" s="27" t="str">
        <f>IF(D107="","",IF(D107="TOTAL",SUM($U$17:U106),IF($Z$8="YES",BA107,BD107)))</f>
        <v/>
      </c>
      <c r="V107" s="34" t="str">
        <f>IF(D107="","",IF(D107="TOTAL",SUM($V$17:V106),(ROUND(T107*AN107,0))))</f>
        <v/>
      </c>
      <c r="W107" s="26" t="str">
        <f>IF(D107="","",IF(D107=$Y$10,$V$8,IF(D107="TOTAL",SUM($W$17:W106),W106)))</f>
        <v/>
      </c>
      <c r="X107" s="33" t="str">
        <f>IF(D107="","",IF(D107="TOTAL",SUM($X$17:X106),(SUM(AH108:AI108))))</f>
        <v/>
      </c>
      <c r="Y107" s="33">
        <f t="shared" si="47"/>
        <v>0</v>
      </c>
      <c r="Z107" s="33">
        <f t="shared" si="48"/>
        <v>0</v>
      </c>
      <c r="AA107" s="31"/>
      <c r="AB107" s="31"/>
      <c r="AC107" s="35" t="str">
        <f t="shared" si="63"/>
        <v/>
      </c>
      <c r="AD107" s="35" t="str">
        <f t="shared" si="61"/>
        <v/>
      </c>
      <c r="AE107" s="7" t="str">
        <f t="shared" si="49"/>
        <v/>
      </c>
      <c r="AF107" s="7" t="str">
        <f t="shared" si="50"/>
        <v/>
      </c>
      <c r="AG107" s="7" t="str">
        <f t="shared" si="51"/>
        <v/>
      </c>
      <c r="AH107" s="7" t="str">
        <f t="shared" si="38"/>
        <v/>
      </c>
      <c r="AI107" s="7" t="str">
        <f t="shared" si="39"/>
        <v/>
      </c>
      <c r="AK107" s="7" t="str">
        <f t="shared" si="52"/>
        <v/>
      </c>
      <c r="AL107" s="7" t="str">
        <f t="shared" si="53"/>
        <v/>
      </c>
      <c r="AM107" s="7" t="str">
        <f t="shared" si="54"/>
        <v/>
      </c>
      <c r="AN107" s="7" t="str">
        <f t="shared" si="55"/>
        <v/>
      </c>
      <c r="AO107" s="7" t="str">
        <f t="shared" si="56"/>
        <v/>
      </c>
      <c r="AP107" s="7" t="str">
        <f t="shared" si="57"/>
        <v/>
      </c>
      <c r="AQ107" s="2">
        <v>45536</v>
      </c>
      <c r="AR107" s="3" t="str">
        <f t="shared" si="35"/>
        <v>Sep-2024</v>
      </c>
      <c r="AS107" s="7">
        <v>53</v>
      </c>
      <c r="AT107" s="7">
        <f t="shared" si="34"/>
        <v>9</v>
      </c>
      <c r="AU107" s="7">
        <v>3</v>
      </c>
      <c r="AV107" s="8">
        <f t="shared" si="40"/>
        <v>0.1</v>
      </c>
      <c r="AY107" s="7">
        <f t="shared" si="36"/>
        <v>0</v>
      </c>
      <c r="AZ107" s="7">
        <f t="shared" si="33"/>
        <v>0</v>
      </c>
      <c r="BA107" s="7">
        <f t="shared" si="41"/>
        <v>0</v>
      </c>
    </row>
    <row r="108" spans="2:56" ht="27.75" customHeight="1" x14ac:dyDescent="0.25">
      <c r="B108" s="34" t="str">
        <f t="shared" si="62"/>
        <v/>
      </c>
      <c r="C108" s="28" t="str">
        <f t="shared" si="58"/>
        <v/>
      </c>
      <c r="D108" s="34" t="str">
        <f t="shared" si="59"/>
        <v/>
      </c>
      <c r="E108" s="34" t="str">
        <f t="shared" si="43"/>
        <v/>
      </c>
      <c r="F108" s="34" t="str">
        <f t="shared" si="60"/>
        <v/>
      </c>
      <c r="G108" s="34" t="str">
        <f>IF(D108="","",IF(D108=$O$10,$P$7,IF(F108="YES",MROUND(ROUND(1.03*G107,0),100),IF(D108="TOTAL",SUM($G$17:G107),G107))))</f>
        <v/>
      </c>
      <c r="H108" s="34" t="str">
        <f>IF(D108="","",IF(D108="TOTAL",SUM($H$17:H107),(ROUND(G108*AK108/100,0))))</f>
        <v/>
      </c>
      <c r="I108" s="34" t="str">
        <f>IF(D108="","",IF(D108="TOTAL",SUM($I$17:I107),(ROUND(G108*AL108/100,0))))</f>
        <v/>
      </c>
      <c r="J108" s="75">
        <f t="shared" si="44"/>
        <v>0</v>
      </c>
      <c r="K108" s="75"/>
      <c r="L108" s="34" t="str">
        <f>IF(D108="","",IF(D108=$P$10,$P$8,IF(F108="YES",MROUND(ROUND(1.03*L107,0),100),IF(D108="TOTAL",SUM($L$17:L107),L107))))</f>
        <v/>
      </c>
      <c r="M108" s="34" t="str">
        <f>IF(D108="","",IF(D108="TOTAL",SUM($M$17:M107),(ROUND(L108*AK108/100,0))))</f>
        <v/>
      </c>
      <c r="N108" s="34" t="str">
        <f>IF(D108="","",IF(D108="TOTAL",SUM($N$17:N107),(ROUND(L108*AL108/100,0))))</f>
        <v/>
      </c>
      <c r="O108" s="33">
        <f t="shared" si="45"/>
        <v>0</v>
      </c>
      <c r="P108" s="34" t="str">
        <f t="shared" si="37"/>
        <v/>
      </c>
      <c r="Q108" s="34" t="str">
        <f t="shared" si="37"/>
        <v/>
      </c>
      <c r="R108" s="34" t="str">
        <f t="shared" si="37"/>
        <v/>
      </c>
      <c r="S108" s="26"/>
      <c r="T108" s="33">
        <f t="shared" si="64"/>
        <v>0</v>
      </c>
      <c r="U108" s="27" t="str">
        <f>IF(D108="","",IF(D108="TOTAL",SUM($U$17:U107),IF($Z$8="YES",BA108,BD108)))</f>
        <v/>
      </c>
      <c r="V108" s="34" t="str">
        <f>IF(D108="","",IF(D108="TOTAL",SUM($V$17:V107),(ROUND(T108*AN108,0))))</f>
        <v/>
      </c>
      <c r="W108" s="26" t="str">
        <f>IF(D108="","",IF(D108=$Y$10,$V$8,IF(D108="TOTAL",SUM($W$17:W107),W107)))</f>
        <v/>
      </c>
      <c r="X108" s="33" t="str">
        <f>IF(D108="","",IF(D108="TOTAL",SUM($X$17:X107),(SUM(AH109:AI109))))</f>
        <v/>
      </c>
      <c r="Y108" s="33">
        <f t="shared" si="47"/>
        <v>0</v>
      </c>
      <c r="Z108" s="33">
        <f t="shared" si="48"/>
        <v>0</v>
      </c>
      <c r="AC108" s="35" t="str">
        <f t="shared" si="63"/>
        <v/>
      </c>
      <c r="AD108" s="35" t="str">
        <f t="shared" si="61"/>
        <v/>
      </c>
      <c r="AE108" s="7" t="str">
        <f t="shared" si="49"/>
        <v/>
      </c>
      <c r="AF108" s="7" t="str">
        <f t="shared" si="50"/>
        <v/>
      </c>
      <c r="AG108" s="7" t="str">
        <f t="shared" si="51"/>
        <v/>
      </c>
      <c r="AH108" s="7" t="str">
        <f t="shared" si="38"/>
        <v/>
      </c>
      <c r="AI108" s="7" t="str">
        <f t="shared" si="39"/>
        <v/>
      </c>
      <c r="AK108" s="7" t="str">
        <f t="shared" si="52"/>
        <v/>
      </c>
      <c r="AL108" s="7" t="str">
        <f t="shared" si="53"/>
        <v/>
      </c>
      <c r="AM108" s="7" t="str">
        <f t="shared" si="54"/>
        <v/>
      </c>
      <c r="AN108" s="7" t="str">
        <f t="shared" si="55"/>
        <v/>
      </c>
      <c r="AO108" s="7" t="str">
        <f t="shared" si="56"/>
        <v/>
      </c>
      <c r="AP108" s="7" t="str">
        <f t="shared" si="57"/>
        <v/>
      </c>
      <c r="AQ108" s="2">
        <v>45566</v>
      </c>
      <c r="AR108" s="3" t="str">
        <f t="shared" si="35"/>
        <v>Oct-2024</v>
      </c>
      <c r="AS108" s="7">
        <v>53</v>
      </c>
      <c r="AT108" s="7">
        <f t="shared" si="34"/>
        <v>9</v>
      </c>
      <c r="AU108" s="7">
        <v>3</v>
      </c>
      <c r="AV108" s="8">
        <f t="shared" si="40"/>
        <v>0.1</v>
      </c>
      <c r="AY108" s="7">
        <f t="shared" si="36"/>
        <v>0</v>
      </c>
      <c r="AZ108" s="7">
        <f t="shared" si="33"/>
        <v>0</v>
      </c>
      <c r="BA108" s="7">
        <f t="shared" si="41"/>
        <v>0</v>
      </c>
    </row>
    <row r="109" spans="2:56" ht="27.75" customHeight="1" x14ac:dyDescent="0.25">
      <c r="B109" s="34" t="str">
        <f t="shared" si="62"/>
        <v/>
      </c>
      <c r="C109" s="28" t="str">
        <f t="shared" si="58"/>
        <v/>
      </c>
      <c r="D109" s="34" t="str">
        <f t="shared" si="59"/>
        <v/>
      </c>
      <c r="E109" s="34" t="str">
        <f t="shared" si="43"/>
        <v/>
      </c>
      <c r="F109" s="34" t="str">
        <f t="shared" si="60"/>
        <v/>
      </c>
      <c r="G109" s="34" t="str">
        <f>IF(D109="","",IF(D109=$O$10,$P$7,IF(F109="YES",MROUND(ROUND(1.03*G108,0),100),IF(D109="TOTAL",SUM($G$17:G108),G108))))</f>
        <v/>
      </c>
      <c r="H109" s="34" t="str">
        <f>IF(D109="","",IF(D109="TOTAL",SUM($H$17:H108),(ROUND(G109*AK109/100,0))))</f>
        <v/>
      </c>
      <c r="I109" s="34" t="str">
        <f>IF(D109="","",IF(D109="TOTAL",SUM($I$17:I108),(ROUND(G109*AL109/100,0))))</f>
        <v/>
      </c>
      <c r="J109" s="75">
        <f t="shared" si="44"/>
        <v>0</v>
      </c>
      <c r="K109" s="75"/>
      <c r="L109" s="34" t="str">
        <f>IF(D109="","",IF(D109=$P$10,$P$8,IF(F109="YES",MROUND(ROUND(1.03*L108,0),100),IF(D109="TOTAL",SUM($L$17:L108),L108))))</f>
        <v/>
      </c>
      <c r="M109" s="34" t="str">
        <f>IF(D109="","",IF(D109="TOTAL",SUM($M$17:M108),(ROUND(L109*AK109/100,0))))</f>
        <v/>
      </c>
      <c r="N109" s="34" t="str">
        <f>IF(D109="","",IF(D109="TOTAL",SUM($N$17:N108),(ROUND(L109*AL109/100,0))))</f>
        <v/>
      </c>
      <c r="O109" s="33">
        <f t="shared" si="45"/>
        <v>0</v>
      </c>
      <c r="P109" s="34" t="str">
        <f t="shared" si="37"/>
        <v/>
      </c>
      <c r="Q109" s="34" t="str">
        <f t="shared" si="37"/>
        <v/>
      </c>
      <c r="R109" s="34" t="str">
        <f t="shared" si="37"/>
        <v/>
      </c>
      <c r="S109" s="26"/>
      <c r="T109" s="33">
        <f t="shared" si="64"/>
        <v>0</v>
      </c>
      <c r="U109" s="27" t="str">
        <f>IF(D109="","",IF(D109="TOTAL",SUM($U$17:U108),IF($Z$8="YES",BA109,BD109)))</f>
        <v/>
      </c>
      <c r="V109" s="34" t="str">
        <f>IF(D109="","",IF(D109="TOTAL",SUM($V$17:V108),(ROUND(T109*AN109,0))))</f>
        <v/>
      </c>
      <c r="W109" s="26" t="str">
        <f>IF(D109="","",IF(D109=$Y$10,$V$8,IF(D109="TOTAL",SUM($W$17:W108),W108)))</f>
        <v/>
      </c>
      <c r="X109" s="33" t="str">
        <f>IF(D109="","",IF(D109="TOTAL",SUM($X$17:X108),(SUM(AH110:AI110))))</f>
        <v/>
      </c>
      <c r="Y109" s="33">
        <f t="shared" si="47"/>
        <v>0</v>
      </c>
      <c r="Z109" s="33">
        <f t="shared" si="48"/>
        <v>0</v>
      </c>
      <c r="AC109" s="35" t="str">
        <f t="shared" si="63"/>
        <v/>
      </c>
      <c r="AD109" s="35" t="str">
        <f t="shared" si="61"/>
        <v/>
      </c>
      <c r="AE109" s="7" t="str">
        <f t="shared" si="49"/>
        <v/>
      </c>
      <c r="AF109" s="7" t="str">
        <f t="shared" si="50"/>
        <v/>
      </c>
      <c r="AG109" s="7" t="str">
        <f t="shared" si="51"/>
        <v/>
      </c>
      <c r="AH109" s="7" t="str">
        <f t="shared" si="38"/>
        <v/>
      </c>
      <c r="AI109" s="7" t="str">
        <f t="shared" si="39"/>
        <v/>
      </c>
      <c r="AK109" s="7" t="str">
        <f t="shared" si="52"/>
        <v/>
      </c>
      <c r="AL109" s="7" t="str">
        <f t="shared" si="53"/>
        <v/>
      </c>
      <c r="AM109" s="7" t="str">
        <f t="shared" si="54"/>
        <v/>
      </c>
      <c r="AN109" s="7" t="str">
        <f t="shared" si="55"/>
        <v/>
      </c>
      <c r="AO109" s="7" t="str">
        <f t="shared" si="56"/>
        <v/>
      </c>
      <c r="AP109" s="7" t="str">
        <f t="shared" si="57"/>
        <v/>
      </c>
      <c r="AQ109" s="2">
        <v>45597</v>
      </c>
      <c r="AR109" s="3" t="str">
        <f t="shared" si="35"/>
        <v>Nov-2024</v>
      </c>
      <c r="AS109" s="7">
        <v>53</v>
      </c>
      <c r="AT109" s="7">
        <f>W7</f>
        <v>10</v>
      </c>
      <c r="AV109" s="8">
        <f t="shared" si="40"/>
        <v>0.1</v>
      </c>
      <c r="AY109" s="7">
        <f t="shared" si="36"/>
        <v>0</v>
      </c>
      <c r="AZ109" s="7">
        <f t="shared" si="33"/>
        <v>0</v>
      </c>
      <c r="BA109" s="7">
        <f t="shared" si="41"/>
        <v>0</v>
      </c>
    </row>
    <row r="110" spans="2:56" ht="27" customHeight="1" x14ac:dyDescent="0.25">
      <c r="B110" s="34" t="str">
        <f t="shared" si="62"/>
        <v/>
      </c>
      <c r="C110" s="28" t="str">
        <f t="shared" si="58"/>
        <v/>
      </c>
      <c r="D110" s="34" t="str">
        <f t="shared" si="59"/>
        <v/>
      </c>
      <c r="E110" s="34" t="str">
        <f t="shared" si="43"/>
        <v/>
      </c>
      <c r="F110" s="34" t="str">
        <f t="shared" si="60"/>
        <v/>
      </c>
      <c r="G110" s="34" t="str">
        <f>IF(D110="","",IF(D110=$O$10,$P$7,IF(F110="YES",MROUND(ROUND(1.03*G109,0),100),IF(D110="TOTAL",SUM($G$17:G109),G109))))</f>
        <v/>
      </c>
      <c r="H110" s="34" t="str">
        <f>IF(D110="","",IF(D110="TOTAL",SUM($H$17:H109),(ROUND(G110*AK110/100,0))))</f>
        <v/>
      </c>
      <c r="I110" s="34" t="str">
        <f>IF(D110="","",IF(D110="TOTAL",SUM($I$17:I109),(ROUND(G110*AL110/100,0))))</f>
        <v/>
      </c>
      <c r="J110" s="75">
        <f t="shared" si="44"/>
        <v>0</v>
      </c>
      <c r="K110" s="75"/>
      <c r="L110" s="34" t="str">
        <f>IF(D110="","",IF(D110=$P$10,$P$8,IF(F110="YES",MROUND(ROUND(1.03*L109,0),100),IF(D110="TOTAL",SUM($L$17:L109),L109))))</f>
        <v/>
      </c>
      <c r="M110" s="34" t="str">
        <f>IF(D110="","",IF(D110="TOTAL",SUM($M$17:M109),(ROUND(L110*AK110/100,0))))</f>
        <v/>
      </c>
      <c r="N110" s="34" t="str">
        <f>IF(D110="","",IF(D110="TOTAL",SUM($N$17:N109),(ROUND(L110*AL110/100,0))))</f>
        <v/>
      </c>
      <c r="O110" s="33">
        <f t="shared" si="45"/>
        <v>0</v>
      </c>
      <c r="P110" s="34" t="str">
        <f t="shared" si="37"/>
        <v/>
      </c>
      <c r="Q110" s="34" t="str">
        <f t="shared" si="37"/>
        <v/>
      </c>
      <c r="R110" s="34" t="str">
        <f t="shared" si="37"/>
        <v/>
      </c>
      <c r="S110" s="26"/>
      <c r="T110" s="33">
        <f t="shared" si="64"/>
        <v>0</v>
      </c>
      <c r="U110" s="27" t="str">
        <f>IF(D110="","",IF(D110="TOTAL",SUM($U$17:U109),IF($Z$8="YES",BA110,BD110)))</f>
        <v/>
      </c>
      <c r="V110" s="34" t="str">
        <f>IF(D110="","",IF(D110="TOTAL",SUM($V$17:V109),(ROUND(T110*AN110,0))))</f>
        <v/>
      </c>
      <c r="W110" s="26" t="str">
        <f>IF(D110="","",IF(D110=$Y$10,$V$8,IF(D110="TOTAL",SUM($W$17:W109),W109)))</f>
        <v/>
      </c>
      <c r="X110" s="33" t="str">
        <f>IF(D110="","",IF(D110="TOTAL",SUM($X$17:X109),(SUM(AH111:AI111))))</f>
        <v/>
      </c>
      <c r="Y110" s="33">
        <f t="shared" si="47"/>
        <v>0</v>
      </c>
      <c r="Z110" s="33">
        <f t="shared" si="48"/>
        <v>0</v>
      </c>
      <c r="AC110" s="35" t="str">
        <f t="shared" si="63"/>
        <v/>
      </c>
      <c r="AD110" s="35" t="str">
        <f t="shared" si="61"/>
        <v/>
      </c>
      <c r="AE110" s="7" t="str">
        <f t="shared" si="49"/>
        <v/>
      </c>
      <c r="AF110" s="7" t="str">
        <f t="shared" si="50"/>
        <v/>
      </c>
      <c r="AG110" s="7" t="str">
        <f t="shared" si="51"/>
        <v/>
      </c>
      <c r="AH110" s="7" t="str">
        <f t="shared" si="38"/>
        <v/>
      </c>
      <c r="AI110" s="7" t="str">
        <f t="shared" si="39"/>
        <v/>
      </c>
      <c r="AK110" s="7" t="str">
        <f t="shared" si="52"/>
        <v/>
      </c>
      <c r="AL110" s="7" t="str">
        <f t="shared" si="53"/>
        <v/>
      </c>
      <c r="AM110" s="7" t="str">
        <f t="shared" si="54"/>
        <v/>
      </c>
      <c r="AN110" s="7" t="str">
        <f t="shared" si="55"/>
        <v/>
      </c>
      <c r="AO110" s="7" t="str">
        <f t="shared" si="56"/>
        <v/>
      </c>
      <c r="AP110" s="7" t="str">
        <f t="shared" si="57"/>
        <v/>
      </c>
      <c r="AQ110" s="2">
        <v>45627</v>
      </c>
      <c r="AR110" s="3" t="str">
        <f t="shared" si="35"/>
        <v>Dec-2024</v>
      </c>
      <c r="AS110" s="7">
        <v>53</v>
      </c>
      <c r="AT110" s="7">
        <f t="shared" si="34"/>
        <v>10</v>
      </c>
      <c r="AV110" s="8">
        <f t="shared" si="40"/>
        <v>0.1</v>
      </c>
      <c r="AY110" s="7">
        <f t="shared" si="36"/>
        <v>0</v>
      </c>
      <c r="AZ110" s="7">
        <f t="shared" si="33"/>
        <v>0</v>
      </c>
      <c r="BA110" s="7">
        <f t="shared" si="41"/>
        <v>0</v>
      </c>
    </row>
    <row r="111" spans="2:56" s="7" customFormat="1" ht="27" customHeight="1" x14ac:dyDescent="0.25">
      <c r="B111" s="34" t="str">
        <f t="shared" si="62"/>
        <v/>
      </c>
      <c r="C111" s="28" t="str">
        <f t="shared" si="58"/>
        <v/>
      </c>
      <c r="D111" s="34" t="str">
        <f t="shared" si="59"/>
        <v/>
      </c>
      <c r="E111" s="34" t="str">
        <f t="shared" si="43"/>
        <v/>
      </c>
      <c r="F111" s="34" t="str">
        <f t="shared" si="60"/>
        <v/>
      </c>
      <c r="G111" s="34" t="str">
        <f>IF(D111="","",IF(D111=$O$10,$P$7,IF(F111="YES",MROUND(ROUND(1.03*G110,0),100),IF(D111="TOTAL",SUM($G$17:G110),G110))))</f>
        <v/>
      </c>
      <c r="H111" s="34" t="str">
        <f>IF(D111="","",IF(D111="TOTAL",SUM($H$17:H110),(ROUND(G111*AK111/100,0))))</f>
        <v/>
      </c>
      <c r="I111" s="34" t="str">
        <f>IF(D111="","",IF(D111="TOTAL",SUM($I$17:I110),(ROUND(G111*AL111/100,0))))</f>
        <v/>
      </c>
      <c r="J111" s="75">
        <f t="shared" si="44"/>
        <v>0</v>
      </c>
      <c r="K111" s="75"/>
      <c r="L111" s="34" t="str">
        <f>IF(D111="","",IF(D111=$P$10,$P$8,IF(F111="YES",MROUND(ROUND(1.03*L110,0),100),IF(D111="TOTAL",SUM($L$17:L110),L110))))</f>
        <v/>
      </c>
      <c r="M111" s="34" t="str">
        <f>IF(D111="","",IF(D111="TOTAL",SUM($M$17:M110),(ROUND(L111*AK111/100,0))))</f>
        <v/>
      </c>
      <c r="N111" s="34" t="str">
        <f>IF(D111="","",IF(D111="TOTAL",SUM($N$17:N110),(ROUND(L111*AL111/100,0))))</f>
        <v/>
      </c>
      <c r="O111" s="33">
        <f t="shared" si="45"/>
        <v>0</v>
      </c>
      <c r="P111" s="34" t="str">
        <f t="shared" si="37"/>
        <v/>
      </c>
      <c r="Q111" s="34" t="str">
        <f t="shared" si="37"/>
        <v/>
      </c>
      <c r="R111" s="34" t="str">
        <f t="shared" si="37"/>
        <v/>
      </c>
      <c r="S111" s="26"/>
      <c r="T111" s="33">
        <f t="shared" si="64"/>
        <v>0</v>
      </c>
      <c r="U111" s="27" t="str">
        <f>IF(D111="","",IF(D111="TOTAL",SUM($U$17:U110),IF($Z$8="YES",BA111,BD111)))</f>
        <v/>
      </c>
      <c r="V111" s="34" t="str">
        <f>IF(D111="","",IF(D111="TOTAL",SUM($V$17:V110),(ROUND(T111*AN111,0))))</f>
        <v/>
      </c>
      <c r="W111" s="26" t="str">
        <f>IF(D111="","",IF(D111=$Y$10,$V$8,IF(D111="TOTAL",SUM($W$17:W110),W110)))</f>
        <v/>
      </c>
      <c r="X111" s="33" t="str">
        <f>IF(D111="","",IF(D111="TOTAL",SUM($X$17:X110),(SUM(AH112:AI112))))</f>
        <v/>
      </c>
      <c r="Y111" s="33">
        <f t="shared" si="47"/>
        <v>0</v>
      </c>
      <c r="Z111" s="33">
        <f t="shared" si="48"/>
        <v>0</v>
      </c>
      <c r="AC111" s="35" t="str">
        <f t="shared" si="63"/>
        <v/>
      </c>
      <c r="AD111" s="35" t="str">
        <f t="shared" si="61"/>
        <v/>
      </c>
      <c r="AE111" s="7" t="str">
        <f t="shared" si="49"/>
        <v/>
      </c>
      <c r="AF111" s="7" t="str">
        <f t="shared" si="50"/>
        <v/>
      </c>
      <c r="AG111" s="7" t="str">
        <f t="shared" si="51"/>
        <v/>
      </c>
      <c r="AH111" s="7" t="str">
        <f t="shared" si="38"/>
        <v/>
      </c>
      <c r="AI111" s="7" t="str">
        <f t="shared" si="39"/>
        <v/>
      </c>
      <c r="AK111" s="7" t="str">
        <f t="shared" si="52"/>
        <v/>
      </c>
      <c r="AL111" s="7" t="str">
        <f t="shared" si="53"/>
        <v/>
      </c>
      <c r="AM111" s="7" t="str">
        <f t="shared" si="54"/>
        <v/>
      </c>
      <c r="AN111" s="7" t="str">
        <f t="shared" si="55"/>
        <v/>
      </c>
      <c r="AO111" s="7" t="str">
        <f t="shared" si="56"/>
        <v/>
      </c>
      <c r="AP111" s="7" t="str">
        <f t="shared" si="57"/>
        <v/>
      </c>
      <c r="AQ111" s="2">
        <v>45658</v>
      </c>
      <c r="AR111" s="3" t="str">
        <f t="shared" si="35"/>
        <v>Jan-2025</v>
      </c>
      <c r="AS111" s="7">
        <v>55</v>
      </c>
      <c r="AT111" s="7">
        <f t="shared" si="34"/>
        <v>10</v>
      </c>
      <c r="AU111" s="7">
        <v>2</v>
      </c>
      <c r="AV111" s="8">
        <f t="shared" si="40"/>
        <v>0.1</v>
      </c>
      <c r="AY111" s="7">
        <f t="shared" si="36"/>
        <v>0</v>
      </c>
      <c r="AZ111" s="7">
        <f t="shared" si="33"/>
        <v>0</v>
      </c>
      <c r="BA111" s="7">
        <f t="shared" si="41"/>
        <v>0</v>
      </c>
    </row>
    <row r="112" spans="2:56" ht="27" customHeight="1" x14ac:dyDescent="0.25">
      <c r="B112" s="34" t="str">
        <f t="shared" si="62"/>
        <v/>
      </c>
      <c r="C112" s="28" t="str">
        <f t="shared" si="58"/>
        <v/>
      </c>
      <c r="D112" s="34" t="str">
        <f t="shared" si="59"/>
        <v/>
      </c>
      <c r="E112" s="34" t="str">
        <f t="shared" si="43"/>
        <v/>
      </c>
      <c r="F112" s="34" t="str">
        <f t="shared" si="60"/>
        <v/>
      </c>
      <c r="G112" s="34" t="str">
        <f>IF(D112="","",IF(D112=$O$10,$P$7,IF(F112="YES",MROUND(ROUND(1.03*G111,0),100),IF(D112="TOTAL",SUM($G$17:G111),G111))))</f>
        <v/>
      </c>
      <c r="H112" s="34" t="str">
        <f>IF(D112="","",IF(D112="TOTAL",SUM($H$17:H111),(ROUND(G112*AK112/100,0))))</f>
        <v/>
      </c>
      <c r="I112" s="34" t="str">
        <f>IF(D112="","",IF(D112="TOTAL",SUM($I$17:I111),(ROUND(G112*AL112/100,0))))</f>
        <v/>
      </c>
      <c r="J112" s="75">
        <f t="shared" si="44"/>
        <v>0</v>
      </c>
      <c r="K112" s="75"/>
      <c r="L112" s="34" t="str">
        <f>IF(D112="","",IF(D112=$P$10,$P$8,IF(F112="YES",MROUND(ROUND(1.03*L111,0),100),IF(D112="TOTAL",SUM($L$17:L111),L111))))</f>
        <v/>
      </c>
      <c r="M112" s="34" t="str">
        <f>IF(D112="","",IF(D112="TOTAL",SUM($M$17:M111),(ROUND(L112*AK112/100,0))))</f>
        <v/>
      </c>
      <c r="N112" s="34" t="str">
        <f>IF(D112="","",IF(D112="TOTAL",SUM($N$17:N111),(ROUND(L112*AL112/100,0))))</f>
        <v/>
      </c>
      <c r="O112" s="33">
        <f t="shared" si="45"/>
        <v>0</v>
      </c>
      <c r="P112" s="34" t="str">
        <f t="shared" si="37"/>
        <v/>
      </c>
      <c r="Q112" s="34" t="str">
        <f t="shared" si="37"/>
        <v/>
      </c>
      <c r="R112" s="34" t="str">
        <f t="shared" si="37"/>
        <v/>
      </c>
      <c r="S112" s="26"/>
      <c r="T112" s="33">
        <f t="shared" si="64"/>
        <v>0</v>
      </c>
      <c r="U112" s="27" t="str">
        <f>IF(D112="","",IF(D112="TOTAL",SUM($U$17:U111),IF($Z$8="YES",BA112,BD112)))</f>
        <v/>
      </c>
      <c r="V112" s="34" t="str">
        <f>IF(D112="","",IF(D112="TOTAL",SUM($V$17:V111),(ROUND(T112*AN112,0))))</f>
        <v/>
      </c>
      <c r="W112" s="26" t="str">
        <f>IF(D112="","",IF(D112=$Y$10,$V$8,IF(D112="TOTAL",SUM($W$17:W111),W111)))</f>
        <v/>
      </c>
      <c r="X112" s="33" t="str">
        <f>IF(D112="","",IF(D112="TOTAL",SUM($X$17:X111),(SUM(AH113:AI113))))</f>
        <v/>
      </c>
      <c r="Y112" s="33">
        <f t="shared" si="47"/>
        <v>0</v>
      </c>
      <c r="Z112" s="33">
        <f t="shared" si="48"/>
        <v>0</v>
      </c>
      <c r="AC112" s="35" t="str">
        <f t="shared" si="63"/>
        <v/>
      </c>
      <c r="AD112" s="35" t="str">
        <f t="shared" si="61"/>
        <v/>
      </c>
      <c r="AE112" s="7" t="str">
        <f t="shared" si="49"/>
        <v/>
      </c>
      <c r="AF112" s="7" t="str">
        <f t="shared" si="50"/>
        <v/>
      </c>
      <c r="AG112" s="7" t="str">
        <f t="shared" si="51"/>
        <v/>
      </c>
      <c r="AH112" s="7" t="str">
        <f t="shared" si="38"/>
        <v/>
      </c>
      <c r="AI112" s="7" t="str">
        <f t="shared" si="39"/>
        <v/>
      </c>
      <c r="AK112" s="7" t="str">
        <f t="shared" si="52"/>
        <v/>
      </c>
      <c r="AL112" s="7" t="str">
        <f t="shared" si="53"/>
        <v/>
      </c>
      <c r="AM112" s="7" t="str">
        <f t="shared" si="54"/>
        <v/>
      </c>
      <c r="AN112" s="7" t="str">
        <f t="shared" si="55"/>
        <v/>
      </c>
      <c r="AO112" s="7" t="str">
        <f t="shared" si="56"/>
        <v/>
      </c>
      <c r="AP112" s="7" t="str">
        <f t="shared" si="57"/>
        <v/>
      </c>
      <c r="AQ112" s="2">
        <v>45689</v>
      </c>
      <c r="AR112" s="3" t="str">
        <f t="shared" si="35"/>
        <v>Feb-2025</v>
      </c>
      <c r="AS112" s="7">
        <v>55</v>
      </c>
      <c r="AT112" s="7">
        <f t="shared" si="34"/>
        <v>10</v>
      </c>
      <c r="AU112" s="7">
        <v>2</v>
      </c>
      <c r="AV112" s="8">
        <f t="shared" si="40"/>
        <v>0.1</v>
      </c>
      <c r="AY112" s="7">
        <f t="shared" si="36"/>
        <v>0</v>
      </c>
      <c r="AZ112" s="7">
        <f t="shared" si="33"/>
        <v>0</v>
      </c>
      <c r="BA112" s="7">
        <f t="shared" si="41"/>
        <v>0</v>
      </c>
    </row>
    <row r="113" spans="2:53" ht="27" customHeight="1" x14ac:dyDescent="0.25">
      <c r="B113" s="34" t="str">
        <f t="shared" si="62"/>
        <v/>
      </c>
      <c r="C113" s="28" t="str">
        <f t="shared" si="58"/>
        <v/>
      </c>
      <c r="D113" s="34" t="str">
        <f t="shared" si="59"/>
        <v/>
      </c>
      <c r="E113" s="34" t="str">
        <f t="shared" si="43"/>
        <v/>
      </c>
      <c r="F113" s="34" t="str">
        <f t="shared" si="60"/>
        <v/>
      </c>
      <c r="G113" s="34" t="str">
        <f>IF(D113="","",IF(D113=$O$10,$P$7,IF(F113="YES",MROUND(ROUND(1.03*G112,0),100),IF(D113="TOTAL",SUM($G$17:G112),G112))))</f>
        <v/>
      </c>
      <c r="H113" s="34" t="str">
        <f>IF(D113="","",IF(D113="TOTAL",SUM($H$17:H112),(ROUND(G113*AK113/100,0))))</f>
        <v/>
      </c>
      <c r="I113" s="34" t="str">
        <f>IF(D113="","",IF(D113="TOTAL",SUM($I$17:I112),(ROUND(G113*AL113/100,0))))</f>
        <v/>
      </c>
      <c r="J113" s="75">
        <f t="shared" si="44"/>
        <v>0</v>
      </c>
      <c r="K113" s="75"/>
      <c r="L113" s="34" t="str">
        <f>IF(D113="","",IF(D113=$P$10,$P$8,IF(F113="YES",MROUND(ROUND(1.03*L112,0),100),IF(D113="TOTAL",SUM($L$17:L112),L112))))</f>
        <v/>
      </c>
      <c r="M113" s="34" t="str">
        <f>IF(D113="","",IF(D113="TOTAL",SUM($M$17:M112),(ROUND(L113*AK113/100,0))))</f>
        <v/>
      </c>
      <c r="N113" s="34" t="str">
        <f>IF(D113="","",IF(D113="TOTAL",SUM($N$17:N112),(ROUND(L113*AL113/100,0))))</f>
        <v/>
      </c>
      <c r="O113" s="33">
        <f t="shared" si="45"/>
        <v>0</v>
      </c>
      <c r="P113" s="34" t="str">
        <f t="shared" si="37"/>
        <v/>
      </c>
      <c r="Q113" s="34" t="str">
        <f t="shared" si="37"/>
        <v/>
      </c>
      <c r="R113" s="34" t="str">
        <f t="shared" si="37"/>
        <v/>
      </c>
      <c r="S113" s="26"/>
      <c r="T113" s="33">
        <f t="shared" si="64"/>
        <v>0</v>
      </c>
      <c r="U113" s="27" t="str">
        <f>IF(D113="","",IF(D113="TOTAL",SUM($U$17:U112),IF($Z$8="YES",BA113,BD113)))</f>
        <v/>
      </c>
      <c r="V113" s="34" t="str">
        <f>IF(D113="","",IF(D113="TOTAL",SUM($V$17:V112),(ROUND(T113*AN113,0))))</f>
        <v/>
      </c>
      <c r="W113" s="26" t="str">
        <f>IF(D113="","",IF(D113=$Y$10,$V$8,IF(D113="TOTAL",SUM($W$17:W112),W112)))</f>
        <v/>
      </c>
      <c r="X113" s="33" t="str">
        <f>IF(D113="","",IF(D113="TOTAL",SUM($X$17:X112),(SUM(AH114:AI114))))</f>
        <v/>
      </c>
      <c r="Y113" s="33">
        <f t="shared" si="47"/>
        <v>0</v>
      </c>
      <c r="Z113" s="33">
        <f t="shared" si="48"/>
        <v>0</v>
      </c>
      <c r="AC113" s="35" t="str">
        <f t="shared" si="63"/>
        <v/>
      </c>
      <c r="AD113" s="35" t="str">
        <f t="shared" si="61"/>
        <v/>
      </c>
      <c r="AE113" s="7" t="str">
        <f t="shared" si="49"/>
        <v/>
      </c>
      <c r="AF113" s="7" t="str">
        <f t="shared" si="50"/>
        <v/>
      </c>
      <c r="AG113" s="7" t="str">
        <f t="shared" si="51"/>
        <v/>
      </c>
      <c r="AH113" s="7" t="str">
        <f t="shared" si="38"/>
        <v/>
      </c>
      <c r="AI113" s="7" t="str">
        <f t="shared" si="39"/>
        <v/>
      </c>
      <c r="AK113" s="7" t="str">
        <f t="shared" si="52"/>
        <v/>
      </c>
      <c r="AL113" s="7" t="str">
        <f t="shared" si="53"/>
        <v/>
      </c>
      <c r="AM113" s="7" t="str">
        <f t="shared" si="54"/>
        <v/>
      </c>
      <c r="AN113" s="7" t="str">
        <f t="shared" si="55"/>
        <v/>
      </c>
      <c r="AO113" s="7" t="str">
        <f t="shared" si="56"/>
        <v/>
      </c>
      <c r="AP113" s="7" t="str">
        <f t="shared" si="57"/>
        <v/>
      </c>
      <c r="AQ113" s="2">
        <v>45717</v>
      </c>
      <c r="AR113" s="3" t="str">
        <f t="shared" si="35"/>
        <v>Mar-2025</v>
      </c>
      <c r="AS113" s="7">
        <v>55</v>
      </c>
      <c r="AT113" s="7">
        <f t="shared" si="34"/>
        <v>10</v>
      </c>
      <c r="AU113" s="7">
        <v>2</v>
      </c>
      <c r="AV113" s="8">
        <f t="shared" si="40"/>
        <v>0.1</v>
      </c>
      <c r="AW113" s="7"/>
      <c r="AX113" s="7"/>
      <c r="AY113" s="7">
        <f t="shared" si="36"/>
        <v>0</v>
      </c>
      <c r="AZ113" s="7">
        <f t="shared" si="33"/>
        <v>0</v>
      </c>
      <c r="BA113" s="7">
        <f t="shared" si="41"/>
        <v>0</v>
      </c>
    </row>
    <row r="114" spans="2:53" ht="27" customHeight="1" x14ac:dyDescent="0.25">
      <c r="B114" s="34" t="str">
        <f t="shared" si="62"/>
        <v/>
      </c>
      <c r="C114" s="28" t="str">
        <f t="shared" ref="C114:C124" si="65">IFERROR(IF(AC114="","",IF(DATE(YEAR(AC114),MONTH(AC114),DAY(AC114))=DATE(YEAR($O$9),MONTH($O$9)+1,DAY($O$9)),"TOTAL",IF(AC114&gt;$O$9,"",AC114))),"")</f>
        <v/>
      </c>
      <c r="D114" s="34" t="str">
        <f t="shared" ref="D114:D124" si="66">TEXT(C114,"mmm-yyyy")</f>
        <v/>
      </c>
      <c r="E114" s="34" t="str">
        <f t="shared" si="43"/>
        <v/>
      </c>
      <c r="F114" s="34" t="str">
        <f t="shared" si="60"/>
        <v/>
      </c>
      <c r="G114" s="34" t="str">
        <f>IF(D114="","",IF(D114=$O$10,$P$7,IF(F114="YES",MROUND(ROUND(1.03*G113,0),100),IF(D114="TOTAL",SUM($G$17:G113),G113))))</f>
        <v/>
      </c>
      <c r="H114" s="34" t="str">
        <f>IF(D114="","",IF(D114="TOTAL",SUM($H$17:H113),(ROUND(G114*AK114/100,0))))</f>
        <v/>
      </c>
      <c r="I114" s="34" t="str">
        <f>IF(D114="","",IF(D114="TOTAL",SUM($I$17:I113),(ROUND(G114*AL114/100,0))))</f>
        <v/>
      </c>
      <c r="J114" s="75">
        <f t="shared" ref="J114:J124" si="67">SUM(G114:I114)</f>
        <v>0</v>
      </c>
      <c r="K114" s="75"/>
      <c r="L114" s="34" t="str">
        <f>IF(D114="","",IF(D114=$P$10,$P$8,IF(F114="YES",MROUND(ROUND(1.03*L113,0),100),IF(D114="TOTAL",SUM($L$17:L113),L113))))</f>
        <v/>
      </c>
      <c r="M114" s="34" t="str">
        <f>IF(D114="","",IF(D114="TOTAL",SUM($M$17:M113),(ROUND(L114*AK114/100,0))))</f>
        <v/>
      </c>
      <c r="N114" s="34" t="str">
        <f>IF(D114="","",IF(D114="TOTAL",SUM($N$17:N113),(ROUND(L114*AL114/100,0))))</f>
        <v/>
      </c>
      <c r="O114" s="33">
        <f t="shared" ref="O114:O124" si="68">IFERROR(SUM(L114:N114),"")</f>
        <v>0</v>
      </c>
      <c r="P114" s="34" t="str">
        <f t="shared" ref="P114:P124" si="69">IFERROR(MIN(G114-L114),"")</f>
        <v/>
      </c>
      <c r="Q114" s="34" t="str">
        <f t="shared" ref="Q114:Q124" si="70">IFERROR(MIN(H114-M114),"")</f>
        <v/>
      </c>
      <c r="R114" s="34" t="str">
        <f t="shared" ref="R114:R124" si="71">IFERROR(MIN(I114-N114),"")</f>
        <v/>
      </c>
      <c r="S114" s="26"/>
      <c r="T114" s="33">
        <f t="shared" ref="T114:T124" si="72">IFERROR(SUM(P114:S114),"")</f>
        <v>0</v>
      </c>
      <c r="U114" s="27" t="str">
        <f>IF(D114="","",IF(D114="TOTAL",SUM($U$17:U113),IF($Z$8="YES",BA114,BD114)))</f>
        <v/>
      </c>
      <c r="V114" s="34" t="str">
        <f>IF(D114="","",IF(D114="TOTAL",SUM($V$17:V113),(ROUND(T114*AN114,0))))</f>
        <v/>
      </c>
      <c r="W114" s="26" t="str">
        <f>IF(D114="","",IF(D114=$Y$10,$V$8,IF(D114="TOTAL",SUM($W$17:W113),W113)))</f>
        <v/>
      </c>
      <c r="X114" s="33" t="str">
        <f>IF(D114="","",IF(D114="TOTAL",SUM($X$17:X113),(SUM(AH115:AI115))))</f>
        <v/>
      </c>
      <c r="Y114" s="33">
        <f t="shared" ref="Y114:Y124" si="73">IFERROR(SUM(U114:X114),"")</f>
        <v>0</v>
      </c>
      <c r="Z114" s="33">
        <f t="shared" ref="Z114:Z124" si="74">T114-Y114</f>
        <v>0</v>
      </c>
      <c r="AC114" s="35" t="str">
        <f t="shared" si="63"/>
        <v/>
      </c>
      <c r="AD114" s="35" t="str">
        <f t="shared" si="61"/>
        <v/>
      </c>
      <c r="AE114" s="7" t="str">
        <f t="shared" si="49"/>
        <v/>
      </c>
      <c r="AF114" s="7" t="str">
        <f t="shared" si="50"/>
        <v/>
      </c>
      <c r="AG114" s="7" t="str">
        <f t="shared" si="51"/>
        <v/>
      </c>
      <c r="AH114" s="7" t="str">
        <f t="shared" si="38"/>
        <v/>
      </c>
      <c r="AI114" s="7" t="str">
        <f t="shared" si="39"/>
        <v/>
      </c>
      <c r="AK114" s="7" t="str">
        <f t="shared" si="52"/>
        <v/>
      </c>
      <c r="AL114" s="7" t="str">
        <f t="shared" si="53"/>
        <v/>
      </c>
      <c r="AM114" s="7" t="str">
        <f t="shared" si="54"/>
        <v/>
      </c>
      <c r="AN114" s="7" t="str">
        <f t="shared" si="55"/>
        <v/>
      </c>
      <c r="AO114" s="7" t="str">
        <f t="shared" si="56"/>
        <v/>
      </c>
      <c r="AP114" s="7" t="str">
        <f t="shared" si="57"/>
        <v/>
      </c>
      <c r="AQ114" s="2">
        <v>45748</v>
      </c>
      <c r="AR114" s="3" t="str">
        <f t="shared" ref="AR114:AR122" si="75">TEXT(AQ114,"mmm-yyyy")</f>
        <v>Apr-2025</v>
      </c>
      <c r="AS114" s="7">
        <v>55</v>
      </c>
      <c r="AT114" s="7">
        <f t="shared" si="34"/>
        <v>10</v>
      </c>
      <c r="AV114" s="8">
        <f t="shared" si="40"/>
        <v>0.1</v>
      </c>
      <c r="AW114" s="7"/>
      <c r="AX114" s="7"/>
      <c r="AY114" s="7">
        <f t="shared" si="36"/>
        <v>0</v>
      </c>
      <c r="AZ114" s="7">
        <f t="shared" si="33"/>
        <v>0</v>
      </c>
      <c r="BA114" s="7">
        <f t="shared" si="41"/>
        <v>0</v>
      </c>
    </row>
    <row r="115" spans="2:53" ht="27" customHeight="1" x14ac:dyDescent="0.25">
      <c r="B115" s="34" t="str">
        <f t="shared" si="62"/>
        <v/>
      </c>
      <c r="C115" s="28" t="str">
        <f t="shared" si="65"/>
        <v/>
      </c>
      <c r="D115" s="34" t="str">
        <f t="shared" si="66"/>
        <v/>
      </c>
      <c r="E115" s="34" t="str">
        <f t="shared" si="43"/>
        <v/>
      </c>
      <c r="F115" s="34" t="str">
        <f t="shared" si="60"/>
        <v/>
      </c>
      <c r="G115" s="34" t="str">
        <f>IF(D115="","",IF(D115=$O$10,$P$7,IF(F115="YES",MROUND(ROUND(1.03*G114,0),100),IF(D115="TOTAL",SUM($G$17:G114),G114))))</f>
        <v/>
      </c>
      <c r="H115" s="34" t="str">
        <f>IF(D115="","",IF(D115="TOTAL",SUM($H$17:H114),(ROUND(G115*AK115/100,0))))</f>
        <v/>
      </c>
      <c r="I115" s="34" t="str">
        <f>IF(D115="","",IF(D115="TOTAL",SUM($I$17:I114),(ROUND(G115*AL115/100,0))))</f>
        <v/>
      </c>
      <c r="J115" s="75">
        <f t="shared" si="67"/>
        <v>0</v>
      </c>
      <c r="K115" s="75"/>
      <c r="L115" s="34" t="str">
        <f>IF(D115="","",IF(D115=$P$10,$P$8,IF(F115="YES",MROUND(ROUND(1.03*L114,0),100),IF(D115="TOTAL",SUM($L$17:L114),L114))))</f>
        <v/>
      </c>
      <c r="M115" s="34" t="str">
        <f>IF(D115="","",IF(D115="TOTAL",SUM($M$17:M114),(ROUND(L115*AK115/100,0))))</f>
        <v/>
      </c>
      <c r="N115" s="34" t="str">
        <f>IF(D115="","",IF(D115="TOTAL",SUM($N$17:N114),(ROUND(L115*AL115/100,0))))</f>
        <v/>
      </c>
      <c r="O115" s="33">
        <f t="shared" si="68"/>
        <v>0</v>
      </c>
      <c r="P115" s="34" t="str">
        <f t="shared" si="69"/>
        <v/>
      </c>
      <c r="Q115" s="34" t="str">
        <f t="shared" si="70"/>
        <v/>
      </c>
      <c r="R115" s="34" t="str">
        <f t="shared" si="71"/>
        <v/>
      </c>
      <c r="S115" s="26"/>
      <c r="T115" s="33">
        <f t="shared" si="72"/>
        <v>0</v>
      </c>
      <c r="U115" s="27" t="str">
        <f>IF(D115="","",IF(D115="TOTAL",SUM($U$17:U114),IF($Z$8="YES",BA115,BD115)))</f>
        <v/>
      </c>
      <c r="V115" s="34" t="str">
        <f>IF(D115="","",IF(D115="TOTAL",SUM($V$17:V114),(ROUND(T115*AN115,0))))</f>
        <v/>
      </c>
      <c r="W115" s="26" t="str">
        <f>IF(D115="","",IF(D115=$Y$10,$V$8,IF(D115="TOTAL",SUM($W$17:W114),W114)))</f>
        <v/>
      </c>
      <c r="X115" s="33" t="str">
        <f>IF(D115="","",IF(D115="TOTAL",SUM($X$17:X114),(SUM(AH116:AI116))))</f>
        <v/>
      </c>
      <c r="Y115" s="33">
        <f t="shared" si="73"/>
        <v>0</v>
      </c>
      <c r="Z115" s="33">
        <f t="shared" si="74"/>
        <v>0</v>
      </c>
      <c r="AC115" s="35" t="str">
        <f t="shared" si="63"/>
        <v/>
      </c>
      <c r="AD115" s="35" t="str">
        <f t="shared" si="61"/>
        <v/>
      </c>
      <c r="AE115" s="7" t="str">
        <f t="shared" si="49"/>
        <v/>
      </c>
      <c r="AF115" s="7" t="str">
        <f t="shared" si="50"/>
        <v/>
      </c>
      <c r="AG115" s="7" t="str">
        <f t="shared" si="51"/>
        <v/>
      </c>
      <c r="AH115" s="7" t="str">
        <f t="shared" si="38"/>
        <v/>
      </c>
      <c r="AI115" s="7" t="str">
        <f t="shared" si="39"/>
        <v/>
      </c>
      <c r="AK115" s="7" t="str">
        <f t="shared" si="52"/>
        <v/>
      </c>
      <c r="AL115" s="7" t="str">
        <f t="shared" si="53"/>
        <v/>
      </c>
      <c r="AM115" s="7" t="str">
        <f t="shared" si="54"/>
        <v/>
      </c>
      <c r="AN115" s="7" t="str">
        <f t="shared" si="55"/>
        <v/>
      </c>
      <c r="AO115" s="7" t="str">
        <f t="shared" si="56"/>
        <v/>
      </c>
      <c r="AP115" s="7" t="str">
        <f t="shared" si="57"/>
        <v/>
      </c>
      <c r="AQ115" s="2">
        <v>45778</v>
      </c>
      <c r="AR115" s="3" t="str">
        <f t="shared" si="75"/>
        <v>May-2025</v>
      </c>
      <c r="AS115" s="7">
        <v>55</v>
      </c>
      <c r="AT115" s="7">
        <f t="shared" si="34"/>
        <v>10</v>
      </c>
      <c r="AV115" s="8">
        <f t="shared" si="40"/>
        <v>0.1</v>
      </c>
      <c r="AW115" s="7"/>
      <c r="AX115" s="7"/>
      <c r="AY115" s="7">
        <f t="shared" si="36"/>
        <v>0</v>
      </c>
      <c r="AZ115" s="7">
        <f t="shared" si="33"/>
        <v>0</v>
      </c>
      <c r="BA115" s="7">
        <f t="shared" si="41"/>
        <v>0</v>
      </c>
    </row>
    <row r="116" spans="2:53" ht="27.75" customHeight="1" x14ac:dyDescent="0.25">
      <c r="B116" s="34" t="str">
        <f t="shared" si="62"/>
        <v/>
      </c>
      <c r="C116" s="28" t="str">
        <f t="shared" si="65"/>
        <v/>
      </c>
      <c r="D116" s="34" t="str">
        <f t="shared" si="66"/>
        <v/>
      </c>
      <c r="E116" s="34" t="str">
        <f t="shared" si="43"/>
        <v/>
      </c>
      <c r="F116" s="34" t="str">
        <f t="shared" si="60"/>
        <v/>
      </c>
      <c r="G116" s="34" t="str">
        <f>IF(D116="","",IF(D116=$O$10,$P$7,IF(F116="YES",MROUND(ROUND(1.03*G115,0),100),IF(D116="TOTAL",SUM($G$17:G115),G115))))</f>
        <v/>
      </c>
      <c r="H116" s="34" t="str">
        <f>IF(D116="","",IF(D116="TOTAL",SUM($H$17:H115),(ROUND(G116*AK116/100,0))))</f>
        <v/>
      </c>
      <c r="I116" s="34" t="str">
        <f>IF(D116="","",IF(D116="TOTAL",SUM($I$17:I115),(ROUND(G116*AL116/100,0))))</f>
        <v/>
      </c>
      <c r="J116" s="75">
        <f t="shared" si="67"/>
        <v>0</v>
      </c>
      <c r="K116" s="75"/>
      <c r="L116" s="34" t="str">
        <f>IF(D116="","",IF(D116=$P$10,$P$8,IF(F116="YES",MROUND(ROUND(1.03*L115,0),100),IF(D116="TOTAL",SUM($L$17:L115),L115))))</f>
        <v/>
      </c>
      <c r="M116" s="34" t="str">
        <f>IF(D116="","",IF(D116="TOTAL",SUM($M$17:M115),(ROUND(L116*AK116/100,0))))</f>
        <v/>
      </c>
      <c r="N116" s="34" t="str">
        <f>IF(D116="","",IF(D116="TOTAL",SUM($N$17:N115),(ROUND(L116*AL116/100,0))))</f>
        <v/>
      </c>
      <c r="O116" s="33">
        <f t="shared" si="68"/>
        <v>0</v>
      </c>
      <c r="P116" s="34" t="str">
        <f t="shared" si="69"/>
        <v/>
      </c>
      <c r="Q116" s="34" t="str">
        <f t="shared" si="70"/>
        <v/>
      </c>
      <c r="R116" s="34" t="str">
        <f t="shared" si="71"/>
        <v/>
      </c>
      <c r="S116" s="26"/>
      <c r="T116" s="33">
        <f t="shared" si="72"/>
        <v>0</v>
      </c>
      <c r="U116" s="27" t="str">
        <f>IF(D116="","",IF(D116="TOTAL",SUM($U$17:U115),IF($Z$8="YES",BA116,BD116)))</f>
        <v/>
      </c>
      <c r="V116" s="34" t="str">
        <f>IF(D116="","",IF(D116="TOTAL",SUM($V$17:V115),(ROUND(T116*AN116,0))))</f>
        <v/>
      </c>
      <c r="W116" s="26" t="str">
        <f>IF(D116="","",IF(D116=$Y$10,$V$8,IF(D116="TOTAL",SUM($W$17:W115),W115)))</f>
        <v/>
      </c>
      <c r="X116" s="33" t="str">
        <f>IF(D116="","",IF(D116="TOTAL",SUM($X$17:X115),(SUM(AH117:AI117))))</f>
        <v/>
      </c>
      <c r="Y116" s="33">
        <f t="shared" si="73"/>
        <v>0</v>
      </c>
      <c r="Z116" s="33">
        <f t="shared" si="74"/>
        <v>0</v>
      </c>
      <c r="AC116" s="35" t="str">
        <f t="shared" si="63"/>
        <v/>
      </c>
      <c r="AD116" s="35" t="str">
        <f t="shared" si="61"/>
        <v/>
      </c>
      <c r="AE116" s="7" t="str">
        <f t="shared" si="49"/>
        <v/>
      </c>
      <c r="AF116" s="7" t="str">
        <f t="shared" si="50"/>
        <v/>
      </c>
      <c r="AG116" s="7" t="str">
        <f t="shared" si="51"/>
        <v/>
      </c>
      <c r="AH116" s="7" t="str">
        <f t="shared" si="38"/>
        <v/>
      </c>
      <c r="AI116" s="7" t="str">
        <f t="shared" si="39"/>
        <v/>
      </c>
      <c r="AK116" s="7" t="str">
        <f t="shared" si="52"/>
        <v/>
      </c>
      <c r="AL116" s="7" t="str">
        <f t="shared" si="53"/>
        <v/>
      </c>
      <c r="AM116" s="7" t="str">
        <f t="shared" si="54"/>
        <v/>
      </c>
      <c r="AN116" s="7" t="str">
        <f t="shared" si="55"/>
        <v/>
      </c>
      <c r="AO116" s="7" t="str">
        <f t="shared" si="56"/>
        <v/>
      </c>
      <c r="AP116" s="7" t="str">
        <f t="shared" si="57"/>
        <v/>
      </c>
      <c r="AQ116" s="2">
        <v>45809</v>
      </c>
      <c r="AR116" s="3" t="str">
        <f t="shared" si="75"/>
        <v>Jun-2025</v>
      </c>
      <c r="AS116" s="7">
        <v>55</v>
      </c>
      <c r="AT116" s="7">
        <f t="shared" si="34"/>
        <v>10</v>
      </c>
      <c r="AV116" s="8">
        <f t="shared" si="40"/>
        <v>0.1</v>
      </c>
      <c r="AW116" s="7"/>
      <c r="AX116" s="7"/>
      <c r="AY116" s="7">
        <f t="shared" si="36"/>
        <v>0</v>
      </c>
      <c r="AZ116" s="7">
        <f t="shared" si="33"/>
        <v>0</v>
      </c>
      <c r="BA116" s="7">
        <f t="shared" si="41"/>
        <v>0</v>
      </c>
    </row>
    <row r="117" spans="2:53" ht="27.75" customHeight="1" x14ac:dyDescent="0.25">
      <c r="B117" s="34" t="str">
        <f t="shared" si="62"/>
        <v/>
      </c>
      <c r="C117" s="28" t="str">
        <f t="shared" si="65"/>
        <v/>
      </c>
      <c r="D117" s="34" t="str">
        <f t="shared" si="66"/>
        <v/>
      </c>
      <c r="E117" s="34" t="str">
        <f t="shared" si="43"/>
        <v/>
      </c>
      <c r="F117" s="34" t="str">
        <f t="shared" si="60"/>
        <v/>
      </c>
      <c r="G117" s="34" t="str">
        <f>IF(D117="","",IF(D117=$O$10,$P$7,IF(F117="YES",MROUND(ROUND(1.03*G116,0),100),IF(D117="TOTAL",SUM($G$17:G116),G116))))</f>
        <v/>
      </c>
      <c r="H117" s="34" t="str">
        <f>IF(D117="","",IF(D117="TOTAL",SUM($H$17:H116),(ROUND(G117*AK117/100,0))))</f>
        <v/>
      </c>
      <c r="I117" s="34" t="str">
        <f>IF(D117="","",IF(D117="TOTAL",SUM($I$17:I116),(ROUND(G117*AL117/100,0))))</f>
        <v/>
      </c>
      <c r="J117" s="75">
        <f t="shared" si="67"/>
        <v>0</v>
      </c>
      <c r="K117" s="75"/>
      <c r="L117" s="34" t="str">
        <f>IF(D117="","",IF(D117=$P$10,$P$8,IF(F117="YES",MROUND(ROUND(1.03*L116,0),100),IF(D117="TOTAL",SUM($L$17:L116),L116))))</f>
        <v/>
      </c>
      <c r="M117" s="34" t="str">
        <f>IF(D117="","",IF(D117="TOTAL",SUM($M$17:M116),(ROUND(L117*AK117/100,0))))</f>
        <v/>
      </c>
      <c r="N117" s="34" t="str">
        <f>IF(D117="","",IF(D117="TOTAL",SUM($N$17:N116),(ROUND(L117*AL117/100,0))))</f>
        <v/>
      </c>
      <c r="O117" s="33">
        <f t="shared" si="68"/>
        <v>0</v>
      </c>
      <c r="P117" s="34" t="str">
        <f t="shared" si="69"/>
        <v/>
      </c>
      <c r="Q117" s="34" t="str">
        <f t="shared" si="70"/>
        <v/>
      </c>
      <c r="R117" s="34" t="str">
        <f t="shared" si="71"/>
        <v/>
      </c>
      <c r="S117" s="26"/>
      <c r="T117" s="33">
        <f t="shared" si="72"/>
        <v>0</v>
      </c>
      <c r="U117" s="27" t="str">
        <f>IF(D117="","",IF(D117="TOTAL",SUM($U$17:U116),IF($Z$8="YES",BA117,BD117)))</f>
        <v/>
      </c>
      <c r="V117" s="34" t="str">
        <f>IF(D117="","",IF(D117="TOTAL",SUM($V$17:V116),(ROUND(T117*AN117,0))))</f>
        <v/>
      </c>
      <c r="W117" s="26" t="str">
        <f>IF(D117="","",IF(D117=$Y$10,$V$8,IF(D117="TOTAL",SUM($W$17:W116),W116)))</f>
        <v/>
      </c>
      <c r="X117" s="33" t="str">
        <f>IF(D117="","",IF(D117="TOTAL",SUM($X$17:X116),(SUM(AH118:AI118))))</f>
        <v/>
      </c>
      <c r="Y117" s="33">
        <f t="shared" si="73"/>
        <v>0</v>
      </c>
      <c r="Z117" s="33">
        <f t="shared" si="74"/>
        <v>0</v>
      </c>
      <c r="AC117" s="35" t="str">
        <f t="shared" si="63"/>
        <v/>
      </c>
      <c r="AD117" s="35" t="str">
        <f t="shared" si="61"/>
        <v/>
      </c>
      <c r="AE117" s="7" t="str">
        <f t="shared" si="49"/>
        <v/>
      </c>
      <c r="AF117" s="7" t="str">
        <f t="shared" si="50"/>
        <v/>
      </c>
      <c r="AG117" s="7" t="str">
        <f t="shared" si="51"/>
        <v/>
      </c>
      <c r="AH117" s="7" t="str">
        <f t="shared" si="38"/>
        <v/>
      </c>
      <c r="AI117" s="7" t="str">
        <f t="shared" si="39"/>
        <v/>
      </c>
      <c r="AK117" s="7" t="str">
        <f t="shared" si="52"/>
        <v/>
      </c>
      <c r="AL117" s="7" t="str">
        <f t="shared" si="53"/>
        <v/>
      </c>
      <c r="AM117" s="7" t="str">
        <f t="shared" si="54"/>
        <v/>
      </c>
      <c r="AN117" s="7" t="str">
        <f t="shared" si="55"/>
        <v/>
      </c>
      <c r="AO117" s="7" t="str">
        <f t="shared" si="56"/>
        <v/>
      </c>
      <c r="AP117" s="7" t="str">
        <f t="shared" si="57"/>
        <v/>
      </c>
      <c r="AQ117" s="2">
        <v>45839</v>
      </c>
      <c r="AR117" s="3" t="str">
        <f t="shared" si="75"/>
        <v>Jul-2025</v>
      </c>
      <c r="AS117" s="7">
        <v>58</v>
      </c>
      <c r="AT117" s="7">
        <f t="shared" si="34"/>
        <v>10</v>
      </c>
      <c r="AU117" s="7">
        <v>3</v>
      </c>
      <c r="AV117" s="8">
        <f t="shared" si="40"/>
        <v>0.1</v>
      </c>
      <c r="AW117" s="7"/>
      <c r="AX117" s="7"/>
      <c r="AY117" s="7">
        <f t="shared" si="36"/>
        <v>0</v>
      </c>
      <c r="AZ117" s="7">
        <f t="shared" si="33"/>
        <v>0</v>
      </c>
      <c r="BA117" s="7">
        <f t="shared" si="41"/>
        <v>0</v>
      </c>
    </row>
    <row r="118" spans="2:53" ht="27.75" customHeight="1" x14ac:dyDescent="0.25">
      <c r="B118" s="34" t="str">
        <f t="shared" si="62"/>
        <v/>
      </c>
      <c r="C118" s="28" t="str">
        <f t="shared" si="65"/>
        <v/>
      </c>
      <c r="D118" s="34" t="str">
        <f t="shared" si="66"/>
        <v/>
      </c>
      <c r="E118" s="34" t="str">
        <f t="shared" si="43"/>
        <v/>
      </c>
      <c r="F118" s="34" t="str">
        <f t="shared" si="60"/>
        <v/>
      </c>
      <c r="G118" s="34" t="str">
        <f>IF(D118="","",IF(D118=$O$10,$P$7,IF(F118="YES",MROUND(ROUND(1.03*G117,0),100),IF(D118="TOTAL",SUM($G$17:G117),G117))))</f>
        <v/>
      </c>
      <c r="H118" s="34" t="str">
        <f>IF(D118="","",IF(D118="TOTAL",SUM($H$17:H117),(ROUND(G118*AK118/100,0))))</f>
        <v/>
      </c>
      <c r="I118" s="34" t="str">
        <f>IF(D118="","",IF(D118="TOTAL",SUM($I$17:I117),(ROUND(G118*AL118/100,0))))</f>
        <v/>
      </c>
      <c r="J118" s="75">
        <f t="shared" si="67"/>
        <v>0</v>
      </c>
      <c r="K118" s="75"/>
      <c r="L118" s="34" t="str">
        <f>IF(D118="","",IF(D118=$P$10,$P$8,IF(F118="YES",MROUND(ROUND(1.03*L117,0),100),IF(D118="TOTAL",SUM($L$17:L117),L117))))</f>
        <v/>
      </c>
      <c r="M118" s="34" t="str">
        <f>IF(D118="","",IF(D118="TOTAL",SUM($M$17:M117),(ROUND(L118*AK118/100,0))))</f>
        <v/>
      </c>
      <c r="N118" s="34" t="str">
        <f>IF(D118="","",IF(D118="TOTAL",SUM($N$17:N117),(ROUND(L118*AL118/100,0))))</f>
        <v/>
      </c>
      <c r="O118" s="33">
        <f t="shared" si="68"/>
        <v>0</v>
      </c>
      <c r="P118" s="34" t="str">
        <f t="shared" si="69"/>
        <v/>
      </c>
      <c r="Q118" s="34" t="str">
        <f t="shared" si="70"/>
        <v/>
      </c>
      <c r="R118" s="34" t="str">
        <f t="shared" si="71"/>
        <v/>
      </c>
      <c r="S118" s="26"/>
      <c r="T118" s="33">
        <f t="shared" si="72"/>
        <v>0</v>
      </c>
      <c r="U118" s="27" t="str">
        <f>IF(D118="","",IF(D118="TOTAL",SUM($U$17:U117),IF($Z$8="YES",BA118,BD118)))</f>
        <v/>
      </c>
      <c r="V118" s="34" t="str">
        <f>IF(D118="","",IF(D118="TOTAL",SUM($V$17:V117),(ROUND(T118*AN118,0))))</f>
        <v/>
      </c>
      <c r="W118" s="26" t="str">
        <f>IF(D118="","",IF(D118=$Y$10,$V$8,IF(D118="TOTAL",SUM($W$17:W117),W117)))</f>
        <v/>
      </c>
      <c r="X118" s="33" t="str">
        <f>IF(D118="","",IF(D118="TOTAL",SUM($X$17:X117),(SUM(AH119:AI119))))</f>
        <v/>
      </c>
      <c r="Y118" s="33">
        <f t="shared" si="73"/>
        <v>0</v>
      </c>
      <c r="Z118" s="33">
        <f t="shared" si="74"/>
        <v>0</v>
      </c>
      <c r="AC118" s="35" t="str">
        <f t="shared" si="63"/>
        <v/>
      </c>
      <c r="AD118" s="35" t="str">
        <f t="shared" si="61"/>
        <v/>
      </c>
      <c r="AE118" s="7" t="str">
        <f t="shared" si="49"/>
        <v/>
      </c>
      <c r="AF118" s="7" t="str">
        <f t="shared" si="50"/>
        <v/>
      </c>
      <c r="AG118" s="7" t="str">
        <f t="shared" si="51"/>
        <v/>
      </c>
      <c r="AH118" s="7" t="str">
        <f t="shared" si="38"/>
        <v/>
      </c>
      <c r="AI118" s="7" t="str">
        <f t="shared" si="39"/>
        <v/>
      </c>
      <c r="AK118" s="7" t="str">
        <f t="shared" si="52"/>
        <v/>
      </c>
      <c r="AL118" s="7" t="str">
        <f t="shared" si="53"/>
        <v/>
      </c>
      <c r="AM118" s="7" t="str">
        <f t="shared" si="54"/>
        <v/>
      </c>
      <c r="AN118" s="7" t="str">
        <f t="shared" si="55"/>
        <v/>
      </c>
      <c r="AO118" s="7" t="str">
        <f t="shared" si="56"/>
        <v/>
      </c>
      <c r="AP118" s="7" t="str">
        <f t="shared" si="57"/>
        <v/>
      </c>
      <c r="AQ118" s="2">
        <v>45870</v>
      </c>
      <c r="AR118" s="3" t="str">
        <f t="shared" si="75"/>
        <v>Aug-2025</v>
      </c>
      <c r="AS118" s="7">
        <v>58</v>
      </c>
      <c r="AT118" s="7">
        <f t="shared" si="34"/>
        <v>10</v>
      </c>
      <c r="AU118" s="7">
        <v>3</v>
      </c>
      <c r="AV118" s="8">
        <f t="shared" si="40"/>
        <v>0.1</v>
      </c>
      <c r="AW118" s="7"/>
      <c r="AX118" s="7"/>
      <c r="AY118" s="7">
        <f t="shared" si="36"/>
        <v>0</v>
      </c>
      <c r="AZ118" s="7">
        <f t="shared" si="33"/>
        <v>0</v>
      </c>
      <c r="BA118" s="7">
        <f t="shared" si="41"/>
        <v>0</v>
      </c>
    </row>
    <row r="119" spans="2:53" ht="27.75" customHeight="1" x14ac:dyDescent="0.25">
      <c r="B119" s="34" t="str">
        <f t="shared" si="62"/>
        <v/>
      </c>
      <c r="C119" s="28" t="str">
        <f t="shared" si="65"/>
        <v/>
      </c>
      <c r="D119" s="34" t="str">
        <f t="shared" si="66"/>
        <v/>
      </c>
      <c r="E119" s="34" t="str">
        <f t="shared" si="43"/>
        <v/>
      </c>
      <c r="F119" s="34" t="str">
        <f t="shared" si="60"/>
        <v/>
      </c>
      <c r="G119" s="34" t="str">
        <f>IF(D119="","",IF(D119=$O$10,$P$7,IF(F119="YES",MROUND(ROUND(1.03*G118,0),100),IF(D119="TOTAL",SUM($G$17:G118),G118))))</f>
        <v/>
      </c>
      <c r="H119" s="34" t="str">
        <f>IF(D119="","",IF(D119="TOTAL",SUM($H$17:H118),(ROUND(G119*AK119/100,0))))</f>
        <v/>
      </c>
      <c r="I119" s="34" t="str">
        <f>IF(D119="","",IF(D119="TOTAL",SUM($I$17:I118),(ROUND(G119*AL119/100,0))))</f>
        <v/>
      </c>
      <c r="J119" s="75">
        <f t="shared" si="67"/>
        <v>0</v>
      </c>
      <c r="K119" s="75"/>
      <c r="L119" s="34" t="str">
        <f>IF(D119="","",IF(D119=$P$10,$P$8,IF(F119="YES",MROUND(ROUND(1.03*L118,0),100),IF(D119="TOTAL",SUM($L$17:L118),L118))))</f>
        <v/>
      </c>
      <c r="M119" s="34" t="str">
        <f>IF(D119="","",IF(D119="TOTAL",SUM($M$17:M118),(ROUND(L119*AK119/100,0))))</f>
        <v/>
      </c>
      <c r="N119" s="34" t="str">
        <f>IF(D119="","",IF(D119="TOTAL",SUM($N$17:N118),(ROUND(L119*AL119/100,0))))</f>
        <v/>
      </c>
      <c r="O119" s="33">
        <f t="shared" si="68"/>
        <v>0</v>
      </c>
      <c r="P119" s="34" t="str">
        <f t="shared" si="69"/>
        <v/>
      </c>
      <c r="Q119" s="34" t="str">
        <f t="shared" si="70"/>
        <v/>
      </c>
      <c r="R119" s="34" t="str">
        <f t="shared" si="71"/>
        <v/>
      </c>
      <c r="S119" s="26"/>
      <c r="T119" s="33">
        <f t="shared" si="72"/>
        <v>0</v>
      </c>
      <c r="U119" s="27" t="str">
        <f>IF(D119="","",IF(D119="TOTAL",SUM($U$17:U118),IF($Z$8="YES",BA119,BD119)))</f>
        <v/>
      </c>
      <c r="V119" s="34" t="str">
        <f>IF(D119="","",IF(D119="TOTAL",SUM($V$17:V118),(ROUND(T119*AN119,0))))</f>
        <v/>
      </c>
      <c r="W119" s="26" t="str">
        <f>IF(D119="","",IF(D119=$Y$10,$V$8,IF(D119="TOTAL",SUM($W$17:W118),W118)))</f>
        <v/>
      </c>
      <c r="X119" s="33" t="str">
        <f>IF(D119="","",IF(D119="TOTAL",SUM($X$17:X118),(SUM(AH120:AI120))))</f>
        <v/>
      </c>
      <c r="Y119" s="33">
        <f t="shared" si="73"/>
        <v>0</v>
      </c>
      <c r="Z119" s="33">
        <f t="shared" si="74"/>
        <v>0</v>
      </c>
      <c r="AC119" s="35" t="str">
        <f t="shared" si="63"/>
        <v/>
      </c>
      <c r="AD119" s="35" t="str">
        <f t="shared" si="61"/>
        <v/>
      </c>
      <c r="AE119" s="7" t="str">
        <f t="shared" si="49"/>
        <v/>
      </c>
      <c r="AF119" s="7" t="str">
        <f t="shared" si="50"/>
        <v/>
      </c>
      <c r="AG119" s="7" t="str">
        <f t="shared" si="51"/>
        <v/>
      </c>
      <c r="AH119" s="7" t="str">
        <f t="shared" si="38"/>
        <v/>
      </c>
      <c r="AI119" s="7" t="str">
        <f t="shared" si="39"/>
        <v/>
      </c>
      <c r="AK119" s="7" t="str">
        <f t="shared" si="52"/>
        <v/>
      </c>
      <c r="AL119" s="7" t="str">
        <f t="shared" si="53"/>
        <v/>
      </c>
      <c r="AM119" s="7" t="str">
        <f t="shared" si="54"/>
        <v/>
      </c>
      <c r="AN119" s="7" t="str">
        <f t="shared" si="55"/>
        <v/>
      </c>
      <c r="AO119" s="7" t="str">
        <f t="shared" si="56"/>
        <v/>
      </c>
      <c r="AP119" s="7" t="str">
        <f t="shared" si="57"/>
        <v/>
      </c>
      <c r="AQ119" s="2">
        <v>45901</v>
      </c>
      <c r="AR119" s="3" t="str">
        <f t="shared" si="75"/>
        <v>Sep-2025</v>
      </c>
      <c r="AS119" s="7">
        <v>58</v>
      </c>
      <c r="AT119" s="7">
        <f t="shared" si="34"/>
        <v>10</v>
      </c>
      <c r="AU119" s="7">
        <v>3</v>
      </c>
      <c r="AV119" s="8">
        <f t="shared" si="40"/>
        <v>0.1</v>
      </c>
      <c r="AW119" s="7"/>
      <c r="AX119" s="7"/>
      <c r="AY119" s="7">
        <f t="shared" si="36"/>
        <v>0</v>
      </c>
      <c r="AZ119" s="7">
        <f t="shared" si="33"/>
        <v>0</v>
      </c>
      <c r="BA119" s="7">
        <f t="shared" si="41"/>
        <v>0</v>
      </c>
    </row>
    <row r="120" spans="2:53" ht="27.75" customHeight="1" x14ac:dyDescent="0.25">
      <c r="B120" s="34" t="str">
        <f t="shared" si="62"/>
        <v/>
      </c>
      <c r="C120" s="28" t="str">
        <f t="shared" si="65"/>
        <v/>
      </c>
      <c r="D120" s="34" t="str">
        <f t="shared" si="66"/>
        <v/>
      </c>
      <c r="E120" s="34" t="str">
        <f t="shared" si="43"/>
        <v/>
      </c>
      <c r="F120" s="34" t="str">
        <f t="shared" si="60"/>
        <v/>
      </c>
      <c r="G120" s="34" t="str">
        <f>IF(D120="","",IF(D120=$O$10,$P$7,IF(F120="YES",MROUND(ROUND(1.03*G119,0),100),IF(D120="TOTAL",SUM($G$17:G119),G119))))</f>
        <v/>
      </c>
      <c r="H120" s="34" t="str">
        <f>IF(D120="","",IF(D120="TOTAL",SUM($H$17:H119),(ROUND(G120*AK120/100,0))))</f>
        <v/>
      </c>
      <c r="I120" s="34" t="str">
        <f>IF(D120="","",IF(D120="TOTAL",SUM($I$17:I119),(ROUND(G120*AL120/100,0))))</f>
        <v/>
      </c>
      <c r="J120" s="75">
        <f t="shared" si="67"/>
        <v>0</v>
      </c>
      <c r="K120" s="75"/>
      <c r="L120" s="34" t="str">
        <f>IF(D120="","",IF(D120=$P$10,$P$8,IF(F120="YES",MROUND(ROUND(1.03*L119,0),100),IF(D120="TOTAL",SUM($L$17:L119),L119))))</f>
        <v/>
      </c>
      <c r="M120" s="34" t="str">
        <f>IF(D120="","",IF(D120="TOTAL",SUM($M$17:M119),(ROUND(L120*AK120/100,0))))</f>
        <v/>
      </c>
      <c r="N120" s="34" t="str">
        <f>IF(D120="","",IF(D120="TOTAL",SUM($N$17:N119),(ROUND(L120*AL120/100,0))))</f>
        <v/>
      </c>
      <c r="O120" s="33">
        <f t="shared" si="68"/>
        <v>0</v>
      </c>
      <c r="P120" s="34" t="str">
        <f t="shared" si="69"/>
        <v/>
      </c>
      <c r="Q120" s="34" t="str">
        <f t="shared" si="70"/>
        <v/>
      </c>
      <c r="R120" s="34" t="str">
        <f t="shared" si="71"/>
        <v/>
      </c>
      <c r="S120" s="26"/>
      <c r="T120" s="33">
        <f t="shared" si="72"/>
        <v>0</v>
      </c>
      <c r="U120" s="27" t="str">
        <f>IF(D120="","",IF(D120="TOTAL",SUM($U$17:U119),IF($Z$8="YES",BA120,BD120)))</f>
        <v/>
      </c>
      <c r="V120" s="34" t="str">
        <f>IF(D120="","",IF(D120="TOTAL",SUM($V$17:V119),(ROUND(T120*AN120,0))))</f>
        <v/>
      </c>
      <c r="W120" s="26" t="str">
        <f>IF(D120="","",IF(D120=$Y$10,$V$8,IF(D120="TOTAL",SUM($W$17:W119),W119)))</f>
        <v/>
      </c>
      <c r="X120" s="33" t="str">
        <f>IF(D120="","",IF(D120="TOTAL",SUM($X$17:X119),(SUM(AH121:AI121))))</f>
        <v/>
      </c>
      <c r="Y120" s="33">
        <f t="shared" si="73"/>
        <v>0</v>
      </c>
      <c r="Z120" s="33">
        <f t="shared" si="74"/>
        <v>0</v>
      </c>
      <c r="AC120" s="35" t="str">
        <f t="shared" si="63"/>
        <v/>
      </c>
      <c r="AD120" s="35" t="str">
        <f t="shared" si="61"/>
        <v/>
      </c>
      <c r="AE120" s="7" t="str">
        <f t="shared" si="49"/>
        <v/>
      </c>
      <c r="AF120" s="7" t="str">
        <f t="shared" si="50"/>
        <v/>
      </c>
      <c r="AG120" s="7" t="str">
        <f t="shared" si="51"/>
        <v/>
      </c>
      <c r="AH120" s="7" t="str">
        <f t="shared" si="38"/>
        <v/>
      </c>
      <c r="AI120" s="7" t="str">
        <f t="shared" si="39"/>
        <v/>
      </c>
      <c r="AK120" s="7" t="str">
        <f t="shared" si="52"/>
        <v/>
      </c>
      <c r="AL120" s="7" t="str">
        <f t="shared" si="53"/>
        <v/>
      </c>
      <c r="AM120" s="7" t="str">
        <f t="shared" si="54"/>
        <v/>
      </c>
      <c r="AN120" s="7" t="str">
        <f t="shared" si="55"/>
        <v/>
      </c>
      <c r="AO120" s="7" t="str">
        <f t="shared" si="56"/>
        <v/>
      </c>
      <c r="AP120" s="7" t="str">
        <f t="shared" si="57"/>
        <v/>
      </c>
      <c r="AQ120" s="2">
        <v>45931</v>
      </c>
      <c r="AR120" s="3" t="str">
        <f t="shared" si="75"/>
        <v>Oct-2025</v>
      </c>
      <c r="AS120" s="7">
        <v>58</v>
      </c>
      <c r="AT120" s="7">
        <f t="shared" si="34"/>
        <v>10</v>
      </c>
      <c r="AV120" s="8">
        <f t="shared" si="40"/>
        <v>0.1</v>
      </c>
      <c r="AW120" s="7"/>
      <c r="AX120" s="7"/>
      <c r="AY120" s="7">
        <f t="shared" si="36"/>
        <v>0</v>
      </c>
      <c r="AZ120" s="7">
        <f t="shared" si="33"/>
        <v>0</v>
      </c>
      <c r="BA120" s="7">
        <f t="shared" si="41"/>
        <v>0</v>
      </c>
    </row>
    <row r="121" spans="2:53" ht="27.75" customHeight="1" x14ac:dyDescent="0.25">
      <c r="B121" s="34" t="str">
        <f t="shared" si="62"/>
        <v/>
      </c>
      <c r="C121" s="28" t="str">
        <f t="shared" si="65"/>
        <v/>
      </c>
      <c r="D121" s="34" t="str">
        <f t="shared" si="66"/>
        <v/>
      </c>
      <c r="E121" s="34" t="str">
        <f t="shared" si="43"/>
        <v/>
      </c>
      <c r="F121" s="34" t="str">
        <f t="shared" si="60"/>
        <v/>
      </c>
      <c r="G121" s="34" t="str">
        <f>IF(D121="","",IF(D121=$O$10,$P$7,IF(F121="YES",MROUND(ROUND(1.03*G120,0),100),IF(D121="TOTAL",SUM($G$17:G120),G120))))</f>
        <v/>
      </c>
      <c r="H121" s="34" t="str">
        <f>IF(D121="","",IF(D121="TOTAL",SUM($H$17:H120),(ROUND(G121*AK121/100,0))))</f>
        <v/>
      </c>
      <c r="I121" s="34" t="str">
        <f>IF(D121="","",IF(D121="TOTAL",SUM($I$17:I120),(ROUND(G121*AL121/100,0))))</f>
        <v/>
      </c>
      <c r="J121" s="75">
        <f t="shared" si="67"/>
        <v>0</v>
      </c>
      <c r="K121" s="75"/>
      <c r="L121" s="34" t="str">
        <f>IF(D121="","",IF(D121=$P$10,$P$8,IF(F121="YES",MROUND(ROUND(1.03*L120,0),100),IF(D121="TOTAL",SUM($L$17:L120),L120))))</f>
        <v/>
      </c>
      <c r="M121" s="34" t="str">
        <f>IF(D121="","",IF(D121="TOTAL",SUM($M$17:M120),(ROUND(L121*AK121/100,0))))</f>
        <v/>
      </c>
      <c r="N121" s="34" t="str">
        <f>IF(D121="","",IF(D121="TOTAL",SUM($N$17:N120),(ROUND(L121*AL121/100,0))))</f>
        <v/>
      </c>
      <c r="O121" s="33">
        <f t="shared" si="68"/>
        <v>0</v>
      </c>
      <c r="P121" s="34" t="str">
        <f t="shared" si="69"/>
        <v/>
      </c>
      <c r="Q121" s="34" t="str">
        <f t="shared" si="70"/>
        <v/>
      </c>
      <c r="R121" s="34" t="str">
        <f t="shared" si="71"/>
        <v/>
      </c>
      <c r="S121" s="26"/>
      <c r="T121" s="33">
        <f t="shared" si="72"/>
        <v>0</v>
      </c>
      <c r="U121" s="27" t="str">
        <f>IF(D121="","",IF(D121="TOTAL",SUM($U$17:U120),IF($Z$8="YES",BA121,BD121)))</f>
        <v/>
      </c>
      <c r="V121" s="34" t="str">
        <f>IF(D121="","",IF(D121="TOTAL",SUM($V$17:V120),(ROUND(T121*AN121,0))))</f>
        <v/>
      </c>
      <c r="W121" s="26" t="str">
        <f>IF(D121="","",IF(D121=$Y$10,$V$8,IF(D121="TOTAL",SUM($W$17:W120),W120)))</f>
        <v/>
      </c>
      <c r="X121" s="33" t="str">
        <f>IF(D121="","",IF(D121="TOTAL",SUM($X$17:X120),(SUM(AH122:AI122))))</f>
        <v/>
      </c>
      <c r="Y121" s="33">
        <f t="shared" si="73"/>
        <v>0</v>
      </c>
      <c r="Z121" s="33">
        <f t="shared" si="74"/>
        <v>0</v>
      </c>
      <c r="AC121" s="35" t="str">
        <f t="shared" si="63"/>
        <v/>
      </c>
      <c r="AD121" s="35" t="str">
        <f t="shared" si="61"/>
        <v/>
      </c>
      <c r="AE121" s="7" t="str">
        <f t="shared" si="49"/>
        <v/>
      </c>
      <c r="AF121" s="7" t="str">
        <f t="shared" si="50"/>
        <v/>
      </c>
      <c r="AG121" s="7" t="str">
        <f t="shared" si="51"/>
        <v/>
      </c>
      <c r="AH121" s="7" t="str">
        <f t="shared" si="38"/>
        <v/>
      </c>
      <c r="AI121" s="7" t="str">
        <f t="shared" si="39"/>
        <v/>
      </c>
      <c r="AK121" s="7" t="str">
        <f t="shared" si="52"/>
        <v/>
      </c>
      <c r="AL121" s="7" t="str">
        <f t="shared" si="53"/>
        <v/>
      </c>
      <c r="AM121" s="7" t="str">
        <f t="shared" si="54"/>
        <v/>
      </c>
      <c r="AN121" s="7" t="str">
        <f t="shared" si="55"/>
        <v/>
      </c>
      <c r="AO121" s="7" t="str">
        <f t="shared" si="56"/>
        <v/>
      </c>
      <c r="AP121" s="7" t="str">
        <f t="shared" si="57"/>
        <v/>
      </c>
      <c r="AQ121" s="2">
        <v>45962</v>
      </c>
      <c r="AR121" s="3" t="str">
        <f t="shared" si="75"/>
        <v>Nov-2025</v>
      </c>
      <c r="AS121" s="7">
        <v>58</v>
      </c>
      <c r="AT121" s="7">
        <f t="shared" si="34"/>
        <v>10</v>
      </c>
      <c r="AV121" s="8">
        <f t="shared" si="40"/>
        <v>0.1</v>
      </c>
      <c r="AW121" s="7"/>
      <c r="AX121" s="7"/>
      <c r="AY121" s="7">
        <f t="shared" si="36"/>
        <v>0</v>
      </c>
      <c r="AZ121" s="7">
        <f t="shared" si="33"/>
        <v>0</v>
      </c>
      <c r="BA121" s="7">
        <f t="shared" si="41"/>
        <v>0</v>
      </c>
    </row>
    <row r="122" spans="2:53" ht="29.25" customHeight="1" x14ac:dyDescent="0.25">
      <c r="B122" s="34" t="str">
        <f t="shared" si="62"/>
        <v/>
      </c>
      <c r="C122" s="28" t="str">
        <f t="shared" si="65"/>
        <v/>
      </c>
      <c r="D122" s="34" t="str">
        <f t="shared" si="66"/>
        <v/>
      </c>
      <c r="E122" s="34" t="str">
        <f t="shared" si="43"/>
        <v/>
      </c>
      <c r="F122" s="34" t="str">
        <f t="shared" si="60"/>
        <v/>
      </c>
      <c r="G122" s="34" t="str">
        <f>IF(D122="","",IF(D122=$O$10,$P$7,IF(F122="YES",MROUND(ROUND(1.03*G121,0),100),IF(D122="TOTAL",SUM($G$17:G121),G121))))</f>
        <v/>
      </c>
      <c r="H122" s="34" t="str">
        <f>IF(D122="","",IF(D122="TOTAL",SUM($H$17:H121),(ROUND(G122*AK122/100,0))))</f>
        <v/>
      </c>
      <c r="I122" s="34" t="str">
        <f>IF(D122="","",IF(D122="TOTAL",SUM($I$17:I121),(ROUND(G122*AL122/100,0))))</f>
        <v/>
      </c>
      <c r="J122" s="75">
        <f t="shared" si="67"/>
        <v>0</v>
      </c>
      <c r="K122" s="75"/>
      <c r="L122" s="34" t="str">
        <f>IF(D122="","",IF(D122=$P$10,$P$8,IF(F122="YES",MROUND(ROUND(1.03*L121,0),100),IF(D122="TOTAL",SUM($L$17:L121),L121))))</f>
        <v/>
      </c>
      <c r="M122" s="34" t="str">
        <f>IF(D122="","",IF(D122="TOTAL",SUM($M$17:M121),(ROUND(L122*AK122/100,0))))</f>
        <v/>
      </c>
      <c r="N122" s="34" t="str">
        <f>IF(D122="","",IF(D122="TOTAL",SUM($N$17:N121),(ROUND(L122*AL122/100,0))))</f>
        <v/>
      </c>
      <c r="O122" s="33">
        <f t="shared" si="68"/>
        <v>0</v>
      </c>
      <c r="P122" s="34" t="str">
        <f t="shared" si="69"/>
        <v/>
      </c>
      <c r="Q122" s="34" t="str">
        <f t="shared" si="70"/>
        <v/>
      </c>
      <c r="R122" s="34" t="str">
        <f t="shared" si="71"/>
        <v/>
      </c>
      <c r="S122" s="26"/>
      <c r="T122" s="33">
        <f t="shared" si="72"/>
        <v>0</v>
      </c>
      <c r="U122" s="27" t="str">
        <f>IF(D122="","",IF(D122="TOTAL",SUM($U$17:U121),IF($Z$8="YES",BA122,BD122)))</f>
        <v/>
      </c>
      <c r="V122" s="34" t="str">
        <f>IF(D122="","",IF(D122="TOTAL",SUM($V$17:V121),(ROUND(T122*AN122,0))))</f>
        <v/>
      </c>
      <c r="W122" s="26" t="str">
        <f>IF(D122="","",IF(D122=$Y$10,$V$8,IF(D122="TOTAL",SUM($W$17:W121),W121)))</f>
        <v/>
      </c>
      <c r="X122" s="33" t="str">
        <f>IF(D122="","",IF(D122="TOTAL",SUM($X$17:X121),(SUM(AH123:AI123))))</f>
        <v/>
      </c>
      <c r="Y122" s="33">
        <f t="shared" si="73"/>
        <v>0</v>
      </c>
      <c r="Z122" s="33">
        <f t="shared" si="74"/>
        <v>0</v>
      </c>
      <c r="AC122" s="35" t="str">
        <f t="shared" si="63"/>
        <v/>
      </c>
      <c r="AD122" s="35" t="str">
        <f t="shared" si="61"/>
        <v/>
      </c>
      <c r="AE122" s="7" t="str">
        <f t="shared" si="49"/>
        <v/>
      </c>
      <c r="AF122" s="7" t="str">
        <f t="shared" si="50"/>
        <v/>
      </c>
      <c r="AG122" s="7" t="str">
        <f t="shared" si="51"/>
        <v/>
      </c>
      <c r="AH122" s="7" t="str">
        <f t="shared" si="38"/>
        <v/>
      </c>
      <c r="AI122" s="7" t="str">
        <f t="shared" si="39"/>
        <v/>
      </c>
      <c r="AK122" s="7" t="str">
        <f t="shared" si="52"/>
        <v/>
      </c>
      <c r="AL122" s="7" t="str">
        <f t="shared" si="53"/>
        <v/>
      </c>
      <c r="AM122" s="7" t="str">
        <f t="shared" si="54"/>
        <v/>
      </c>
      <c r="AN122" s="7" t="str">
        <f t="shared" si="55"/>
        <v/>
      </c>
      <c r="AO122" s="7" t="str">
        <f t="shared" si="56"/>
        <v/>
      </c>
      <c r="AP122" s="7" t="str">
        <f t="shared" si="57"/>
        <v/>
      </c>
      <c r="AQ122" s="2">
        <v>45992</v>
      </c>
      <c r="AR122" s="3" t="str">
        <f t="shared" si="75"/>
        <v>Dec-2025</v>
      </c>
      <c r="AS122" s="7">
        <v>58</v>
      </c>
      <c r="AT122" s="7">
        <f t="shared" si="34"/>
        <v>10</v>
      </c>
      <c r="AV122" s="8">
        <f t="shared" si="40"/>
        <v>0.1</v>
      </c>
      <c r="AW122" s="7"/>
      <c r="AX122" s="7"/>
      <c r="AY122" s="7">
        <f t="shared" si="36"/>
        <v>0</v>
      </c>
      <c r="AZ122" s="7">
        <f t="shared" si="33"/>
        <v>0</v>
      </c>
      <c r="BA122" s="7">
        <f t="shared" si="41"/>
        <v>0</v>
      </c>
    </row>
    <row r="123" spans="2:53" ht="29.25" customHeight="1" x14ac:dyDescent="0.25">
      <c r="B123" s="34" t="str">
        <f t="shared" si="62"/>
        <v/>
      </c>
      <c r="C123" s="28" t="str">
        <f t="shared" si="65"/>
        <v/>
      </c>
      <c r="D123" s="34" t="str">
        <f t="shared" si="66"/>
        <v/>
      </c>
      <c r="E123" s="34" t="str">
        <f t="shared" si="43"/>
        <v/>
      </c>
      <c r="F123" s="34" t="str">
        <f t="shared" si="60"/>
        <v/>
      </c>
      <c r="G123" s="34" t="str">
        <f>IF(D123="","",IF(D123=$O$10,$P$7,IF(F123="YES",MROUND(ROUND(1.03*G122,0),100),IF(D123="TOTAL",SUM($G$17:G122),G122))))</f>
        <v/>
      </c>
      <c r="H123" s="34" t="str">
        <f>IF(D123="","",IF(D123="TOTAL",SUM($H$17:H122),(ROUND(G123*AK123/100,0))))</f>
        <v/>
      </c>
      <c r="I123" s="34" t="str">
        <f>IF(D123="","",IF(D123="TOTAL",SUM($I$17:I122),(ROUND(G123*AL123/100,0))))</f>
        <v/>
      </c>
      <c r="J123" s="75">
        <f t="shared" si="67"/>
        <v>0</v>
      </c>
      <c r="K123" s="75"/>
      <c r="L123" s="34" t="str">
        <f>IF(D123="","",IF(D123=$P$10,$P$8,IF(F123="YES",MROUND(ROUND(1.03*L122,0),100),IF(D123="TOTAL",SUM($L$17:L122),L122))))</f>
        <v/>
      </c>
      <c r="M123" s="34" t="str">
        <f>IF(D123="","",IF(D123="TOTAL",SUM($M$17:M122),(ROUND(L123*AK123/100,0))))</f>
        <v/>
      </c>
      <c r="N123" s="34" t="str">
        <f>IF(D123="","",IF(D123="TOTAL",SUM($N$17:N122),(ROUND(L123*AL123/100,0))))</f>
        <v/>
      </c>
      <c r="O123" s="33">
        <f t="shared" si="68"/>
        <v>0</v>
      </c>
      <c r="P123" s="34" t="str">
        <f t="shared" si="69"/>
        <v/>
      </c>
      <c r="Q123" s="34" t="str">
        <f t="shared" si="70"/>
        <v/>
      </c>
      <c r="R123" s="34" t="str">
        <f t="shared" si="71"/>
        <v/>
      </c>
      <c r="S123" s="26"/>
      <c r="T123" s="33">
        <f t="shared" si="72"/>
        <v>0</v>
      </c>
      <c r="U123" s="27" t="str">
        <f>IF(D123="","",IF(D123="TOTAL",SUM($U$17:U122),IF($Z$8="YES",BA123,BD123)))</f>
        <v/>
      </c>
      <c r="V123" s="34" t="str">
        <f>IF(D123="","",IF(D123="TOTAL",SUM($V$17:V122),(ROUND(T123*AN123,0))))</f>
        <v/>
      </c>
      <c r="W123" s="26" t="str">
        <f>IF(D123="","",IF(D123=$Y$10,$V$8,IF(D123="TOTAL",SUM($W$17:W122),W122)))</f>
        <v/>
      </c>
      <c r="X123" s="33" t="str">
        <f>IF(D123="","",IF(D123="TOTAL",SUM($X$17:X122),(SUM(AH124:AI124))))</f>
        <v/>
      </c>
      <c r="Y123" s="33">
        <f t="shared" si="73"/>
        <v>0</v>
      </c>
      <c r="Z123" s="33">
        <f t="shared" si="74"/>
        <v>0</v>
      </c>
      <c r="AC123" s="35" t="str">
        <f t="shared" si="63"/>
        <v/>
      </c>
      <c r="AD123" s="35" t="str">
        <f t="shared" si="61"/>
        <v/>
      </c>
      <c r="AE123" s="7" t="str">
        <f t="shared" si="49"/>
        <v/>
      </c>
      <c r="AF123" s="7" t="str">
        <f t="shared" si="50"/>
        <v/>
      </c>
      <c r="AG123" s="7" t="str">
        <f t="shared" si="51"/>
        <v/>
      </c>
      <c r="AH123" s="7" t="str">
        <f t="shared" si="38"/>
        <v/>
      </c>
      <c r="AI123" s="7" t="str">
        <f t="shared" si="39"/>
        <v/>
      </c>
      <c r="AK123" s="7" t="str">
        <f t="shared" si="52"/>
        <v/>
      </c>
      <c r="AL123" s="7" t="str">
        <f t="shared" si="53"/>
        <v/>
      </c>
      <c r="AM123" s="7" t="str">
        <f t="shared" si="54"/>
        <v/>
      </c>
      <c r="AN123" s="7" t="str">
        <f t="shared" si="55"/>
        <v/>
      </c>
      <c r="AO123" s="7" t="str">
        <f t="shared" si="56"/>
        <v/>
      </c>
      <c r="AP123" s="7" t="str">
        <f t="shared" si="57"/>
        <v/>
      </c>
      <c r="AQ123" s="2">
        <v>45992</v>
      </c>
      <c r="AR123" s="3" t="str">
        <f t="shared" si="35"/>
        <v>Dec-2025</v>
      </c>
      <c r="AS123" s="7">
        <v>58</v>
      </c>
      <c r="AT123" s="7">
        <f t="shared" si="34"/>
        <v>10</v>
      </c>
      <c r="AV123" s="8">
        <f t="shared" si="40"/>
        <v>0.1</v>
      </c>
      <c r="AW123" s="7"/>
      <c r="AX123" s="7"/>
      <c r="AY123" s="7">
        <f t="shared" si="36"/>
        <v>0</v>
      </c>
      <c r="AZ123" s="7">
        <f t="shared" si="33"/>
        <v>0</v>
      </c>
      <c r="BA123" s="7">
        <f t="shared" si="41"/>
        <v>0</v>
      </c>
    </row>
    <row r="124" spans="2:53" ht="29.25" customHeight="1" x14ac:dyDescent="0.25">
      <c r="B124" s="34" t="str">
        <f t="shared" si="62"/>
        <v/>
      </c>
      <c r="C124" s="28" t="str">
        <f t="shared" si="65"/>
        <v/>
      </c>
      <c r="D124" s="34" t="str">
        <f t="shared" si="66"/>
        <v/>
      </c>
      <c r="E124" s="34" t="str">
        <f t="shared" si="43"/>
        <v/>
      </c>
      <c r="F124" s="34" t="str">
        <f t="shared" si="60"/>
        <v/>
      </c>
      <c r="G124" s="34" t="str">
        <f>IF(D124="","",IF(D124=$O$10,$P$7,IF(F124="YES",MROUND(ROUND(1.03*G123,0),100),IF(D124="TOTAL",SUM($G$17:G123),G123))))</f>
        <v/>
      </c>
      <c r="H124" s="34" t="str">
        <f>IF(D124="","",IF(D124="TOTAL",SUM($H$17:H123),(ROUND(G124*AK124/100,0))))</f>
        <v/>
      </c>
      <c r="I124" s="34" t="str">
        <f>IF(D124="","",IF(D124="TOTAL",SUM($I$17:I123),(ROUND(G124*AL124/100,0))))</f>
        <v/>
      </c>
      <c r="J124" s="75">
        <f t="shared" si="67"/>
        <v>0</v>
      </c>
      <c r="K124" s="75"/>
      <c r="L124" s="34" t="str">
        <f>IF(D124="","",IF(D124=$P$10,$P$8,IF(F124="YES",MROUND(ROUND(1.03*L123,0),100),IF(D124="TOTAL",SUM($L$17:L123),L123))))</f>
        <v/>
      </c>
      <c r="M124" s="34" t="str">
        <f>IF(D124="","",IF(D124="TOTAL",SUM($M$17:M123),(ROUND(L124*AK124/100,0))))</f>
        <v/>
      </c>
      <c r="N124" s="34" t="str">
        <f>IF(D124="","",IF(D124="TOTAL",SUM($N$17:N123),(ROUND(L124*AL124/100,0))))</f>
        <v/>
      </c>
      <c r="O124" s="33">
        <f t="shared" si="68"/>
        <v>0</v>
      </c>
      <c r="P124" s="34" t="str">
        <f t="shared" si="69"/>
        <v/>
      </c>
      <c r="Q124" s="34" t="str">
        <f t="shared" si="70"/>
        <v/>
      </c>
      <c r="R124" s="34" t="str">
        <f t="shared" si="71"/>
        <v/>
      </c>
      <c r="S124" s="26"/>
      <c r="T124" s="33">
        <f t="shared" si="72"/>
        <v>0</v>
      </c>
      <c r="U124" s="27" t="str">
        <f>IF(D124="","",IF(D124="TOTAL",SUM($U$17:U123),IF($Z$8="YES",BA124,BD124)))</f>
        <v/>
      </c>
      <c r="V124" s="34" t="str">
        <f>IF(D124="","",IF(D124="TOTAL",SUM($V$17:V123),(ROUND(T124*AN124,0))))</f>
        <v/>
      </c>
      <c r="W124" s="26" t="str">
        <f>IF(D124="","",IF(D124=$Y$10,$V$8,IF(D124="TOTAL",SUM($W$17:W123),W123)))</f>
        <v/>
      </c>
      <c r="X124" s="33" t="str">
        <f>IF(D124="","",IF(D124="TOTAL",SUM($X$17:X123),(SUM(AH125:AI125))))</f>
        <v/>
      </c>
      <c r="Y124" s="33">
        <f t="shared" si="73"/>
        <v>0</v>
      </c>
      <c r="Z124" s="33">
        <f t="shared" si="74"/>
        <v>0</v>
      </c>
      <c r="AC124" s="35" t="str">
        <f t="shared" si="63"/>
        <v/>
      </c>
      <c r="AD124" s="35" t="str">
        <f t="shared" si="61"/>
        <v/>
      </c>
      <c r="AE124" s="7" t="str">
        <f t="shared" si="49"/>
        <v/>
      </c>
      <c r="AG124" s="7" t="str">
        <f t="shared" si="51"/>
        <v/>
      </c>
      <c r="AH124" s="7" t="str">
        <f t="shared" si="38"/>
        <v/>
      </c>
      <c r="AI124" s="7" t="str">
        <f t="shared" si="39"/>
        <v/>
      </c>
      <c r="AK124" s="7" t="str">
        <f t="shared" si="52"/>
        <v/>
      </c>
      <c r="AL124" s="7" t="str">
        <f t="shared" si="53"/>
        <v/>
      </c>
      <c r="AN124" s="7" t="str">
        <f t="shared" si="55"/>
        <v/>
      </c>
      <c r="AO124" s="7" t="str">
        <f t="shared" si="56"/>
        <v/>
      </c>
      <c r="AP124" s="7" t="str">
        <f t="shared" si="57"/>
        <v/>
      </c>
      <c r="AQ124" s="2">
        <v>46023</v>
      </c>
      <c r="AR124" s="3" t="str">
        <f t="shared" si="35"/>
        <v>Jan-2026</v>
      </c>
      <c r="AS124" s="7">
        <v>58</v>
      </c>
      <c r="AT124" s="7">
        <f t="shared" si="34"/>
        <v>10</v>
      </c>
      <c r="AV124" s="8">
        <f t="shared" si="40"/>
        <v>0.1</v>
      </c>
      <c r="BA124" s="7">
        <f t="shared" si="41"/>
        <v>0</v>
      </c>
    </row>
    <row r="125" spans="2:53" ht="29.25" customHeight="1" x14ac:dyDescent="0.25">
      <c r="B125" s="34" t="str">
        <f t="shared" si="62"/>
        <v/>
      </c>
      <c r="C125" s="28" t="str">
        <f t="shared" ref="C125" si="76">IFERROR(IF(AC125="","",IF(DATE(YEAR(AC125),MONTH(AC125),DAY(AC125))=DATE(YEAR($O$9),MONTH($O$9)+1,DAY($O$9)),"TOTAL",IF(AC125&gt;$O$9,"",AC125))),"")</f>
        <v/>
      </c>
      <c r="D125" s="34" t="str">
        <f t="shared" ref="D125" si="77">TEXT(C125,"mmm-yyyy")</f>
        <v/>
      </c>
      <c r="E125" s="34" t="str">
        <f t="shared" si="43"/>
        <v/>
      </c>
      <c r="F125" s="34" t="str">
        <f t="shared" si="60"/>
        <v/>
      </c>
      <c r="G125" s="34" t="str">
        <f>IF(D125="","",IF(D125=$O$10,$P$7,IF(F125="YES",MROUND(ROUND(1.03*G124,0),100),IF(D125="TOTAL",SUM($G$17:G124),G124))))</f>
        <v/>
      </c>
      <c r="H125" s="34" t="str">
        <f>IF(D125="","",IF(D125="TOTAL",SUM($H$17:H124),(ROUND(G125*AK125/100,0))))</f>
        <v/>
      </c>
      <c r="I125" s="34" t="str">
        <f>IF(D125="","",IF(D125="TOTAL",SUM($I$17:I124),(ROUND(G125*AL125/100,0))))</f>
        <v/>
      </c>
      <c r="J125" s="75">
        <f t="shared" ref="J125" si="78">SUM(G125:I125)</f>
        <v>0</v>
      </c>
      <c r="K125" s="75"/>
      <c r="L125" s="34" t="str">
        <f>IF(D125="","",IF(D125=$P$10,$P$8,IF(F125="YES",MROUND(ROUND(1.03*L124,0),100),IF(D125="TOTAL",SUM($L$17:L124),L124))))</f>
        <v/>
      </c>
      <c r="M125" s="34" t="str">
        <f>IF(D125="","",IF(D125="TOTAL",SUM($M$17:M124),(ROUND(L125*AK125/100,0))))</f>
        <v/>
      </c>
      <c r="N125" s="34" t="str">
        <f>IF(D125="","",IF(D125="TOTAL",SUM($N$17:N124),(ROUND(L125*AL125/100,0))))</f>
        <v/>
      </c>
      <c r="O125" s="33">
        <f t="shared" ref="O125" si="79">IFERROR(SUM(L125:N125),"")</f>
        <v>0</v>
      </c>
      <c r="P125" s="34" t="str">
        <f t="shared" ref="P125" si="80">IFERROR(MIN(G125-L125),"")</f>
        <v/>
      </c>
      <c r="Q125" s="34" t="str">
        <f t="shared" ref="Q125" si="81">IFERROR(MIN(H125-M125),"")</f>
        <v/>
      </c>
      <c r="R125" s="34" t="str">
        <f t="shared" ref="R125" si="82">IFERROR(MIN(I125-N125),"")</f>
        <v/>
      </c>
      <c r="S125" s="26"/>
      <c r="T125" s="33">
        <f t="shared" ref="T125" si="83">IFERROR(SUM(P125:S125),"")</f>
        <v>0</v>
      </c>
      <c r="U125" s="27" t="str">
        <f>IF(D125="","",IF(D125="TOTAL",SUM($U$17:U124),IF($Z$8="YES",BA125,BD125)))</f>
        <v/>
      </c>
      <c r="V125" s="34" t="str">
        <f>IF(D125="","",IF(D125="TOTAL",SUM($V$17:V124),(ROUND(T125*AN125,0))))</f>
        <v/>
      </c>
      <c r="W125" s="26" t="str">
        <f>IF(D125="","",IF(D125=$Y$10,$V$8,IF(D125="TOTAL",SUM($W$17:W124),W124)))</f>
        <v/>
      </c>
      <c r="X125" s="33" t="str">
        <f>IF(D125="","",IF(D125="TOTAL",SUM($X$17:X124),(SUM(AH126:AI126))))</f>
        <v/>
      </c>
      <c r="Y125" s="33">
        <f t="shared" ref="Y125" si="84">IFERROR(SUM(U125:X125),"")</f>
        <v>0</v>
      </c>
      <c r="Z125" s="33">
        <f t="shared" ref="Z125" si="85">T125-Y125</f>
        <v>0</v>
      </c>
      <c r="AC125" s="35" t="str">
        <f t="shared" si="63"/>
        <v/>
      </c>
      <c r="AD125" s="35" t="str">
        <f t="shared" si="61"/>
        <v/>
      </c>
      <c r="AE125" s="7" t="str">
        <f t="shared" si="49"/>
        <v/>
      </c>
      <c r="AI125" s="7">
        <f t="shared" si="39"/>
        <v>0</v>
      </c>
      <c r="AK125" s="7" t="str">
        <f t="shared" si="52"/>
        <v/>
      </c>
      <c r="AL125" s="7" t="str">
        <f t="shared" si="53"/>
        <v/>
      </c>
      <c r="AN125" s="7" t="str">
        <f t="shared" si="55"/>
        <v/>
      </c>
      <c r="AQ125" s="2">
        <v>46054</v>
      </c>
      <c r="AR125" s="3" t="str">
        <f t="shared" si="35"/>
        <v>Feb-2026</v>
      </c>
      <c r="AS125" s="7">
        <v>58</v>
      </c>
      <c r="AT125" s="7">
        <f t="shared" si="34"/>
        <v>10</v>
      </c>
      <c r="AV125" s="8">
        <f t="shared" si="40"/>
        <v>0.1</v>
      </c>
      <c r="BA125" s="7">
        <f t="shared" si="41"/>
        <v>0</v>
      </c>
    </row>
    <row r="126" spans="2:53" ht="29.25" customHeight="1" x14ac:dyDescent="0.25">
      <c r="B126" s="34" t="str">
        <f t="shared" si="62"/>
        <v/>
      </c>
      <c r="C126" s="28" t="str">
        <f t="shared" ref="C126:C141" si="86">IFERROR(IF(AC126="","",IF(DATE(YEAR(AC126),MONTH(AC126),DAY(AC126))=DATE(YEAR($O$9),MONTH($O$9)+1,DAY($O$9)),"TOTAL",IF(AC126&gt;$O$9,"",AC126))),"")</f>
        <v/>
      </c>
      <c r="D126" s="34" t="str">
        <f t="shared" ref="D126:D141" si="87">TEXT(C126,"mmm-yyyy")</f>
        <v/>
      </c>
      <c r="E126" s="34" t="str">
        <f t="shared" si="43"/>
        <v/>
      </c>
      <c r="F126" s="34" t="str">
        <f t="shared" si="60"/>
        <v/>
      </c>
      <c r="G126" s="34" t="str">
        <f>IF(D126="","",IF(D126=$O$10,$P$7,IF(F126="YES",MROUND(ROUND(1.03*G125,0),100),IF(D126="TOTAL",SUM($G$17:G125),G125))))</f>
        <v/>
      </c>
      <c r="H126" s="34" t="str">
        <f>IF(D126="","",IF(D126="TOTAL",SUM($H$17:H125),(ROUND(G126*AK126/100,0))))</f>
        <v/>
      </c>
      <c r="I126" s="34" t="str">
        <f>IF(D126="","",IF(D126="TOTAL",SUM($I$17:I125),(ROUND(G126*AL126/100,0))))</f>
        <v/>
      </c>
      <c r="J126" s="75">
        <f t="shared" ref="J126:J141" si="88">SUM(G126:I126)</f>
        <v>0</v>
      </c>
      <c r="K126" s="75"/>
      <c r="L126" s="34" t="str">
        <f>IF(D126="","",IF(D126=$P$10,$P$8,IF(F126="YES",MROUND(ROUND(1.03*L125,0),100),IF(D126="TOTAL",SUM($L$17:L125),L125))))</f>
        <v/>
      </c>
      <c r="M126" s="34" t="str">
        <f>IF(D126="","",IF(D126="TOTAL",SUM($M$17:M125),(ROUND(L126*AK126/100,0))))</f>
        <v/>
      </c>
      <c r="N126" s="34" t="str">
        <f>IF(D126="","",IF(D126="TOTAL",SUM($N$17:N125),(ROUND(L126*AL126/100,0))))</f>
        <v/>
      </c>
      <c r="O126" s="33">
        <f t="shared" ref="O126:O141" si="89">IFERROR(SUM(L126:N126),"")</f>
        <v>0</v>
      </c>
      <c r="P126" s="34" t="str">
        <f t="shared" ref="P126:P141" si="90">IFERROR(MIN(G126-L126),"")</f>
        <v/>
      </c>
      <c r="Q126" s="34" t="str">
        <f t="shared" ref="Q126:Q141" si="91">IFERROR(MIN(H126-M126),"")</f>
        <v/>
      </c>
      <c r="R126" s="34" t="str">
        <f t="shared" ref="R126:R141" si="92">IFERROR(MIN(I126-N126),"")</f>
        <v/>
      </c>
      <c r="S126" s="26"/>
      <c r="T126" s="33">
        <f t="shared" ref="T126:T141" si="93">IFERROR(SUM(P126:S126),"")</f>
        <v>0</v>
      </c>
      <c r="U126" s="27" t="str">
        <f>IF(D126="","",IF(D126="TOTAL",SUM($U$17:U125),IF($Z$8="YES",BA126,BD126)))</f>
        <v/>
      </c>
      <c r="V126" s="34" t="str">
        <f>IF(D126="","",IF(D126="TOTAL",SUM($V$17:V125),(ROUND(T126*AN126,0))))</f>
        <v/>
      </c>
      <c r="W126" s="26" t="str">
        <f>IF(D126="","",IF(D126=$Y$10,$V$8,IF(D126="TOTAL",SUM($W$17:W125),W125)))</f>
        <v/>
      </c>
      <c r="X126" s="33" t="str">
        <f>IF(D126="","",IF(D126="TOTAL",SUM($X$17:X125),(SUM(AH127:AI127))))</f>
        <v/>
      </c>
      <c r="Y126" s="33">
        <f t="shared" ref="Y126:Y141" si="94">IFERROR(SUM(U126:X126),"")</f>
        <v>0</v>
      </c>
      <c r="Z126" s="33">
        <f t="shared" ref="Z126:Z141" si="95">T126-Y126</f>
        <v>0</v>
      </c>
      <c r="AC126" s="35" t="str">
        <f t="shared" si="63"/>
        <v/>
      </c>
      <c r="AD126" s="35" t="str">
        <f t="shared" ref="AD126:AD136" si="96">IFERROR(IF(AC126="","",IF(DATE(YEAR(AC126),MONTH(AC126),DAY(AC126))=DATE(YEAR($O$9),MONTH($O$9)+1,DAY($O$9)),"TOTAL",IF(AC126&gt;$O$9,"",AC126))),"")</f>
        <v/>
      </c>
      <c r="AE126" s="7" t="str">
        <f t="shared" ref="AE126:AE136" si="97">IFERROR(ROUND(P126*AK126/100,0),"")</f>
        <v/>
      </c>
      <c r="AK126" s="7" t="str">
        <f t="shared" si="52"/>
        <v/>
      </c>
      <c r="AL126" s="7" t="str">
        <f t="shared" si="53"/>
        <v/>
      </c>
      <c r="AN126" s="7" t="str">
        <f t="shared" si="55"/>
        <v/>
      </c>
      <c r="AQ126" s="41">
        <v>46082</v>
      </c>
      <c r="AR126" s="3" t="str">
        <f t="shared" si="35"/>
        <v>Mar-2026</v>
      </c>
      <c r="AS126" s="7">
        <v>58</v>
      </c>
      <c r="AT126" s="7">
        <f t="shared" si="34"/>
        <v>10</v>
      </c>
      <c r="AV126" s="8">
        <f t="shared" si="40"/>
        <v>0.1</v>
      </c>
    </row>
    <row r="127" spans="2:53" ht="29.25" customHeight="1" x14ac:dyDescent="0.25">
      <c r="B127" s="34" t="str">
        <f t="shared" si="62"/>
        <v/>
      </c>
      <c r="C127" s="28" t="str">
        <f t="shared" si="86"/>
        <v/>
      </c>
      <c r="D127" s="34" t="str">
        <f t="shared" si="87"/>
        <v/>
      </c>
      <c r="E127" s="34" t="str">
        <f t="shared" si="43"/>
        <v/>
      </c>
      <c r="F127" s="34" t="str">
        <f t="shared" si="60"/>
        <v/>
      </c>
      <c r="G127" s="34" t="str">
        <f>IF(D127="","",IF(D127=$O$10,$P$7,IF(F127="YES",MROUND(ROUND(1.03*G126,0),100),IF(D127="TOTAL",SUM($G$17:G126),G126))))</f>
        <v/>
      </c>
      <c r="H127" s="34" t="str">
        <f>IF(D127="","",IF(D127="TOTAL",SUM($H$17:H126),(ROUND(G127*AK127/100,0))))</f>
        <v/>
      </c>
      <c r="I127" s="34" t="str">
        <f>IF(D127="","",IF(D127="TOTAL",SUM($I$17:I126),(ROUND(G127*AL127/100,0))))</f>
        <v/>
      </c>
      <c r="J127" s="75">
        <f t="shared" si="88"/>
        <v>0</v>
      </c>
      <c r="K127" s="75"/>
      <c r="L127" s="34" t="str">
        <f>IF(D127="","",IF(D127=$P$10,$P$8,IF(F127="YES",MROUND(ROUND(1.03*L126,0),100),IF(D127="TOTAL",SUM($L$17:L126),L126))))</f>
        <v/>
      </c>
      <c r="M127" s="34" t="str">
        <f>IF(D127="","",IF(D127="TOTAL",SUM($M$17:M126),(ROUND(L127*AK127/100,0))))</f>
        <v/>
      </c>
      <c r="N127" s="34" t="str">
        <f>IF(D127="","",IF(D127="TOTAL",SUM($N$17:N126),(ROUND(L127*AL127/100,0))))</f>
        <v/>
      </c>
      <c r="O127" s="33">
        <f t="shared" si="89"/>
        <v>0</v>
      </c>
      <c r="P127" s="34" t="str">
        <f t="shared" si="90"/>
        <v/>
      </c>
      <c r="Q127" s="34" t="str">
        <f t="shared" si="91"/>
        <v/>
      </c>
      <c r="R127" s="34" t="str">
        <f t="shared" si="92"/>
        <v/>
      </c>
      <c r="S127" s="26"/>
      <c r="T127" s="33">
        <f t="shared" si="93"/>
        <v>0</v>
      </c>
      <c r="U127" s="27" t="str">
        <f>IF(D127="","",IF(D127="TOTAL",SUM($U$17:U126),IF($Z$8="YES",BA127,BD127)))</f>
        <v/>
      </c>
      <c r="V127" s="34" t="str">
        <f>IF(D127="","",IF(D127="TOTAL",SUM($V$17:V126),(ROUND(T127*AN127,0))))</f>
        <v/>
      </c>
      <c r="W127" s="26" t="str">
        <f>IF(D127="","",IF(D127=$Y$10,$V$8,IF(D127="TOTAL",SUM($W$17:W126),W126)))</f>
        <v/>
      </c>
      <c r="X127" s="33" t="str">
        <f>IF(D127="","",IF(D127="TOTAL",SUM($X$17:X126),(SUM(AH128:AI128))))</f>
        <v/>
      </c>
      <c r="Y127" s="33">
        <f t="shared" si="94"/>
        <v>0</v>
      </c>
      <c r="Z127" s="33">
        <f t="shared" si="95"/>
        <v>0</v>
      </c>
      <c r="AC127" s="35" t="str">
        <f t="shared" si="63"/>
        <v/>
      </c>
      <c r="AD127" s="35" t="str">
        <f t="shared" si="96"/>
        <v/>
      </c>
      <c r="AE127" s="7" t="str">
        <f t="shared" si="97"/>
        <v/>
      </c>
      <c r="AK127" s="7" t="str">
        <f t="shared" si="52"/>
        <v/>
      </c>
      <c r="AL127" s="7" t="str">
        <f t="shared" si="53"/>
        <v/>
      </c>
      <c r="AN127" s="7" t="str">
        <f t="shared" si="55"/>
        <v/>
      </c>
      <c r="AQ127" s="41">
        <v>46113</v>
      </c>
      <c r="AR127" s="3" t="str">
        <f t="shared" si="35"/>
        <v>Apr-2026</v>
      </c>
      <c r="AS127" s="7">
        <v>58</v>
      </c>
      <c r="AT127" s="7">
        <f t="shared" si="34"/>
        <v>10</v>
      </c>
      <c r="AV127" s="8">
        <f t="shared" si="40"/>
        <v>0.1</v>
      </c>
    </row>
    <row r="128" spans="2:53" ht="29.25" customHeight="1" x14ac:dyDescent="0.25">
      <c r="B128" s="34" t="str">
        <f t="shared" si="62"/>
        <v/>
      </c>
      <c r="C128" s="28" t="str">
        <f t="shared" si="86"/>
        <v/>
      </c>
      <c r="D128" s="34" t="str">
        <f t="shared" si="87"/>
        <v/>
      </c>
      <c r="E128" s="34" t="str">
        <f t="shared" si="43"/>
        <v/>
      </c>
      <c r="F128" s="34" t="str">
        <f t="shared" si="60"/>
        <v/>
      </c>
      <c r="G128" s="34" t="str">
        <f>IF(D128="","",IF(D128=$O$10,$P$7,IF(F128="YES",MROUND(ROUND(1.03*G127,0),100),IF(D128="TOTAL",SUM($G$17:G127),G127))))</f>
        <v/>
      </c>
      <c r="H128" s="34" t="str">
        <f>IF(D128="","",IF(D128="TOTAL",SUM($H$17:H127),(ROUND(G128*AK128/100,0))))</f>
        <v/>
      </c>
      <c r="I128" s="34" t="str">
        <f>IF(D128="","",IF(D128="TOTAL",SUM($I$17:I127),(ROUND(G128*AL128/100,0))))</f>
        <v/>
      </c>
      <c r="J128" s="75">
        <f t="shared" si="88"/>
        <v>0</v>
      </c>
      <c r="K128" s="75"/>
      <c r="L128" s="34" t="str">
        <f>IF(D128="","",IF(D128=$P$10,$P$8,IF(F128="YES",MROUND(ROUND(1.03*L127,0),100),IF(D128="TOTAL",SUM($L$17:L127),L127))))</f>
        <v/>
      </c>
      <c r="M128" s="34" t="str">
        <f>IF(D128="","",IF(D128="TOTAL",SUM($M$17:M127),(ROUND(L128*AK128/100,0))))</f>
        <v/>
      </c>
      <c r="N128" s="34" t="str">
        <f>IF(D128="","",IF(D128="TOTAL",SUM($N$17:N127),(ROUND(L128*AL128/100,0))))</f>
        <v/>
      </c>
      <c r="O128" s="33">
        <f t="shared" si="89"/>
        <v>0</v>
      </c>
      <c r="P128" s="34" t="str">
        <f t="shared" si="90"/>
        <v/>
      </c>
      <c r="Q128" s="34" t="str">
        <f t="shared" si="91"/>
        <v/>
      </c>
      <c r="R128" s="34" t="str">
        <f t="shared" si="92"/>
        <v/>
      </c>
      <c r="S128" s="26"/>
      <c r="T128" s="33">
        <f t="shared" si="93"/>
        <v>0</v>
      </c>
      <c r="U128" s="27" t="str">
        <f>IF(D128="","",IF(D128="TOTAL",SUM($U$17:U127),IF($Z$8="YES",BA128,BD128)))</f>
        <v/>
      </c>
      <c r="V128" s="34" t="str">
        <f>IF(D128="","",IF(D128="TOTAL",SUM($V$17:V127),(ROUND(T128*AN128,0))))</f>
        <v/>
      </c>
      <c r="W128" s="26" t="str">
        <f>IF(D128="","",IF(D128=$Y$10,$V$8,IF(D128="TOTAL",SUM($W$17:W127),W127)))</f>
        <v/>
      </c>
      <c r="X128" s="33" t="str">
        <f>IF(D128="","",IF(D128="TOTAL",SUM($X$17:X127),(SUM(AH129:AI129))))</f>
        <v/>
      </c>
      <c r="Y128" s="33">
        <f t="shared" si="94"/>
        <v>0</v>
      </c>
      <c r="Z128" s="33">
        <f t="shared" si="95"/>
        <v>0</v>
      </c>
      <c r="AC128" s="35" t="str">
        <f t="shared" si="63"/>
        <v/>
      </c>
      <c r="AD128" s="35" t="str">
        <f t="shared" si="96"/>
        <v/>
      </c>
      <c r="AE128" s="7" t="str">
        <f t="shared" si="97"/>
        <v/>
      </c>
      <c r="AK128" s="7" t="str">
        <f t="shared" si="52"/>
        <v/>
      </c>
      <c r="AL128" s="7" t="str">
        <f t="shared" si="53"/>
        <v/>
      </c>
      <c r="AN128" s="7" t="str">
        <f t="shared" si="55"/>
        <v/>
      </c>
      <c r="AQ128" s="41">
        <v>46143</v>
      </c>
      <c r="AR128" s="3" t="str">
        <f t="shared" si="35"/>
        <v>May-2026</v>
      </c>
      <c r="AS128" s="7">
        <v>58</v>
      </c>
      <c r="AT128" s="7">
        <f t="shared" si="34"/>
        <v>10</v>
      </c>
      <c r="AV128" s="8">
        <f t="shared" si="40"/>
        <v>0.1</v>
      </c>
    </row>
    <row r="129" spans="2:48" ht="29.25" customHeight="1" x14ac:dyDescent="0.25">
      <c r="B129" s="34" t="str">
        <f t="shared" si="62"/>
        <v/>
      </c>
      <c r="C129" s="28" t="str">
        <f t="shared" si="86"/>
        <v/>
      </c>
      <c r="D129" s="34" t="str">
        <f t="shared" si="87"/>
        <v/>
      </c>
      <c r="E129" s="34" t="str">
        <f t="shared" si="43"/>
        <v/>
      </c>
      <c r="F129" s="34" t="str">
        <f t="shared" si="60"/>
        <v/>
      </c>
      <c r="G129" s="34" t="str">
        <f>IF(D129="","",IF(D129=$O$10,$P$7,IF(F129="YES",MROUND(ROUND(1.03*G128,0),100),IF(D129="TOTAL",SUM($G$17:G128),G128))))</f>
        <v/>
      </c>
      <c r="H129" s="34" t="str">
        <f>IF(D129="","",IF(D129="TOTAL",SUM($H$17:H128),(ROUND(G129*AK129/100,0))))</f>
        <v/>
      </c>
      <c r="I129" s="34" t="str">
        <f>IF(D129="","",IF(D129="TOTAL",SUM($I$17:I128),(ROUND(G129*AL129/100,0))))</f>
        <v/>
      </c>
      <c r="J129" s="75">
        <f t="shared" si="88"/>
        <v>0</v>
      </c>
      <c r="K129" s="75"/>
      <c r="L129" s="34" t="str">
        <f>IF(D129="","",IF(D129=$P$10,$P$8,IF(F129="YES",MROUND(ROUND(1.03*L128,0),100),IF(D129="TOTAL",SUM($L$17:L128),L128))))</f>
        <v/>
      </c>
      <c r="M129" s="34" t="str">
        <f>IF(D129="","",IF(D129="TOTAL",SUM($M$17:M128),(ROUND(L129*AK129/100,0))))</f>
        <v/>
      </c>
      <c r="N129" s="34" t="str">
        <f>IF(D129="","",IF(D129="TOTAL",SUM($N$17:N128),(ROUND(L129*AL129/100,0))))</f>
        <v/>
      </c>
      <c r="O129" s="33">
        <f t="shared" si="89"/>
        <v>0</v>
      </c>
      <c r="P129" s="34" t="str">
        <f t="shared" si="90"/>
        <v/>
      </c>
      <c r="Q129" s="34" t="str">
        <f t="shared" si="91"/>
        <v/>
      </c>
      <c r="R129" s="34" t="str">
        <f t="shared" si="92"/>
        <v/>
      </c>
      <c r="S129" s="26"/>
      <c r="T129" s="33">
        <f t="shared" si="93"/>
        <v>0</v>
      </c>
      <c r="U129" s="27" t="str">
        <f>IF(D129="","",IF(D129="TOTAL",SUM($U$17:U128),IF($Z$8="YES",BA129,BD129)))</f>
        <v/>
      </c>
      <c r="V129" s="34" t="str">
        <f>IF(D129="","",IF(D129="TOTAL",SUM($V$17:V128),(ROUND(T129*AN129,0))))</f>
        <v/>
      </c>
      <c r="W129" s="26" t="str">
        <f>IF(D129="","",IF(D129=$Y$10,$V$8,IF(D129="TOTAL",SUM($W$17:W128),W128)))</f>
        <v/>
      </c>
      <c r="X129" s="33" t="str">
        <f>IF(D129="","",IF(D129="TOTAL",SUM($X$17:X128),(SUM(AH130:AI130))))</f>
        <v/>
      </c>
      <c r="Y129" s="33">
        <f t="shared" si="94"/>
        <v>0</v>
      </c>
      <c r="Z129" s="33">
        <f t="shared" si="95"/>
        <v>0</v>
      </c>
      <c r="AC129" s="35" t="str">
        <f t="shared" si="63"/>
        <v/>
      </c>
      <c r="AD129" s="35" t="str">
        <f t="shared" si="96"/>
        <v/>
      </c>
      <c r="AE129" s="7" t="str">
        <f t="shared" si="97"/>
        <v/>
      </c>
      <c r="AK129" s="7" t="str">
        <f t="shared" si="52"/>
        <v/>
      </c>
      <c r="AL129" s="7" t="str">
        <f t="shared" si="53"/>
        <v/>
      </c>
      <c r="AN129" s="7" t="str">
        <f t="shared" si="55"/>
        <v/>
      </c>
      <c r="AQ129" s="41">
        <v>46174</v>
      </c>
      <c r="AR129" s="3" t="str">
        <f t="shared" si="35"/>
        <v>Jun-2026</v>
      </c>
      <c r="AS129" s="7">
        <v>58</v>
      </c>
      <c r="AT129" s="7">
        <f t="shared" si="34"/>
        <v>10</v>
      </c>
      <c r="AV129" s="8">
        <f t="shared" si="40"/>
        <v>0.1</v>
      </c>
    </row>
    <row r="130" spans="2:48" ht="29.25" customHeight="1" x14ac:dyDescent="0.25">
      <c r="B130" s="34" t="str">
        <f t="shared" si="62"/>
        <v/>
      </c>
      <c r="C130" s="28" t="str">
        <f t="shared" si="86"/>
        <v/>
      </c>
      <c r="D130" s="34" t="str">
        <f t="shared" si="87"/>
        <v/>
      </c>
      <c r="E130" s="34" t="str">
        <f t="shared" si="43"/>
        <v/>
      </c>
      <c r="F130" s="34" t="str">
        <f t="shared" si="60"/>
        <v/>
      </c>
      <c r="G130" s="34" t="str">
        <f>IF(D130="","",IF(D130=$O$10,$P$7,IF(F130="YES",MROUND(ROUND(1.03*G129,0),100),IF(D130="TOTAL",SUM($G$17:G129),G129))))</f>
        <v/>
      </c>
      <c r="H130" s="34" t="str">
        <f>IF(D130="","",IF(D130="TOTAL",SUM($H$17:H129),(ROUND(G130*AK130/100,0))))</f>
        <v/>
      </c>
      <c r="I130" s="34" t="str">
        <f>IF(D130="","",IF(D130="TOTAL",SUM($I$17:I129),(ROUND(G130*AL130/100,0))))</f>
        <v/>
      </c>
      <c r="J130" s="75">
        <f t="shared" si="88"/>
        <v>0</v>
      </c>
      <c r="K130" s="75"/>
      <c r="L130" s="34" t="str">
        <f>IF(D130="","",IF(D130=$P$10,$P$8,IF(F130="YES",MROUND(ROUND(1.03*L129,0),100),IF(D130="TOTAL",SUM($L$17:L129),L129))))</f>
        <v/>
      </c>
      <c r="M130" s="34" t="str">
        <f>IF(D130="","",IF(D130="TOTAL",SUM($M$17:M129),(ROUND(L130*AK130/100,0))))</f>
        <v/>
      </c>
      <c r="N130" s="34" t="str">
        <f>IF(D130="","",IF(D130="TOTAL",SUM($N$17:N129),(ROUND(L130*AL130/100,0))))</f>
        <v/>
      </c>
      <c r="O130" s="33">
        <f t="shared" si="89"/>
        <v>0</v>
      </c>
      <c r="P130" s="34" t="str">
        <f t="shared" si="90"/>
        <v/>
      </c>
      <c r="Q130" s="34" t="str">
        <f t="shared" si="91"/>
        <v/>
      </c>
      <c r="R130" s="34" t="str">
        <f t="shared" si="92"/>
        <v/>
      </c>
      <c r="S130" s="26"/>
      <c r="T130" s="33">
        <f t="shared" si="93"/>
        <v>0</v>
      </c>
      <c r="U130" s="27" t="str">
        <f>IF(D130="","",IF(D130="TOTAL",SUM($U$17:U129),IF($Z$8="YES",BA130,BD130)))</f>
        <v/>
      </c>
      <c r="V130" s="34" t="str">
        <f>IF(D130="","",IF(D130="TOTAL",SUM($V$17:V129),(ROUND(T130*AN130,0))))</f>
        <v/>
      </c>
      <c r="W130" s="26" t="str">
        <f>IF(D130="","",IF(D130=$Y$10,$V$8,IF(D130="TOTAL",SUM($W$17:W129),W129)))</f>
        <v/>
      </c>
      <c r="X130" s="33" t="str">
        <f>IF(D130="","",IF(D130="TOTAL",SUM($X$17:X129),(SUM(AH131:AI131))))</f>
        <v/>
      </c>
      <c r="Y130" s="33">
        <f t="shared" si="94"/>
        <v>0</v>
      </c>
      <c r="Z130" s="33">
        <f t="shared" si="95"/>
        <v>0</v>
      </c>
      <c r="AC130" s="35" t="str">
        <f t="shared" si="63"/>
        <v/>
      </c>
      <c r="AD130" s="35" t="str">
        <f t="shared" si="96"/>
        <v/>
      </c>
      <c r="AE130" s="7" t="str">
        <f t="shared" si="97"/>
        <v/>
      </c>
      <c r="AK130" s="7" t="str">
        <f t="shared" si="52"/>
        <v/>
      </c>
      <c r="AL130" s="7" t="str">
        <f t="shared" si="53"/>
        <v/>
      </c>
      <c r="AN130" s="7" t="str">
        <f t="shared" si="55"/>
        <v/>
      </c>
      <c r="AQ130" s="41">
        <v>46204</v>
      </c>
      <c r="AR130" s="3" t="str">
        <f t="shared" si="35"/>
        <v>Jul-2026</v>
      </c>
      <c r="AS130" s="7">
        <v>58</v>
      </c>
      <c r="AT130" s="7">
        <f t="shared" si="34"/>
        <v>10</v>
      </c>
      <c r="AV130" s="8">
        <f t="shared" si="40"/>
        <v>0.1</v>
      </c>
    </row>
    <row r="131" spans="2:48" ht="29.25" customHeight="1" x14ac:dyDescent="0.25">
      <c r="B131" s="34" t="str">
        <f t="shared" si="62"/>
        <v/>
      </c>
      <c r="C131" s="28" t="str">
        <f t="shared" si="86"/>
        <v/>
      </c>
      <c r="D131" s="34" t="str">
        <f t="shared" si="87"/>
        <v/>
      </c>
      <c r="E131" s="34" t="str">
        <f t="shared" si="43"/>
        <v/>
      </c>
      <c r="F131" s="34" t="str">
        <f t="shared" si="60"/>
        <v/>
      </c>
      <c r="G131" s="34" t="str">
        <f>IF(D131="","",IF(D131=$O$10,$P$7,IF(F131="YES",MROUND(ROUND(1.03*G130,0),100),IF(D131="TOTAL",SUM($G$17:G130),G130))))</f>
        <v/>
      </c>
      <c r="H131" s="34" t="str">
        <f>IF(D131="","",IF(D131="TOTAL",SUM($H$17:H130),(ROUND(G131*AK131/100,0))))</f>
        <v/>
      </c>
      <c r="I131" s="34" t="str">
        <f>IF(D131="","",IF(D131="TOTAL",SUM($I$17:I130),(ROUND(G131*AL131/100,0))))</f>
        <v/>
      </c>
      <c r="J131" s="75">
        <f t="shared" si="88"/>
        <v>0</v>
      </c>
      <c r="K131" s="75"/>
      <c r="L131" s="34" t="str">
        <f>IF(D131="","",IF(D131=$P$10,$P$8,IF(F131="YES",MROUND(ROUND(1.03*L130,0),100),IF(D131="TOTAL",SUM($L$17:L130),L130))))</f>
        <v/>
      </c>
      <c r="M131" s="34" t="str">
        <f>IF(D131="","",IF(D131="TOTAL",SUM($M$17:M130),(ROUND(L131*AK131/100,0))))</f>
        <v/>
      </c>
      <c r="N131" s="34" t="str">
        <f>IF(D131="","",IF(D131="TOTAL",SUM($N$17:N130),(ROUND(L131*AL131/100,0))))</f>
        <v/>
      </c>
      <c r="O131" s="33">
        <f t="shared" si="89"/>
        <v>0</v>
      </c>
      <c r="P131" s="34" t="str">
        <f t="shared" si="90"/>
        <v/>
      </c>
      <c r="Q131" s="34" t="str">
        <f t="shared" si="91"/>
        <v/>
      </c>
      <c r="R131" s="34" t="str">
        <f t="shared" si="92"/>
        <v/>
      </c>
      <c r="S131" s="26"/>
      <c r="T131" s="33">
        <f t="shared" si="93"/>
        <v>0</v>
      </c>
      <c r="U131" s="27" t="str">
        <f>IF(D131="","",IF(D131="TOTAL",SUM($U$17:U130),IF($Z$8="YES",BA131,BD131)))</f>
        <v/>
      </c>
      <c r="V131" s="34" t="str">
        <f>IF(D131="","",IF(D131="TOTAL",SUM($V$17:V130),(ROUND(T131*AN131,0))))</f>
        <v/>
      </c>
      <c r="W131" s="26" t="str">
        <f>IF(D131="","",IF(D131=$Y$10,$V$8,IF(D131="TOTAL",SUM($W$17:W130),W130)))</f>
        <v/>
      </c>
      <c r="X131" s="33" t="str">
        <f>IF(D131="","",IF(D131="TOTAL",SUM($X$17:X130),(SUM(AH132:AI132))))</f>
        <v/>
      </c>
      <c r="Y131" s="33">
        <f t="shared" si="94"/>
        <v>0</v>
      </c>
      <c r="Z131" s="33">
        <f t="shared" si="95"/>
        <v>0</v>
      </c>
      <c r="AC131" s="35" t="str">
        <f t="shared" si="63"/>
        <v/>
      </c>
      <c r="AD131" s="35" t="str">
        <f t="shared" si="96"/>
        <v/>
      </c>
      <c r="AE131" s="7" t="str">
        <f t="shared" si="97"/>
        <v/>
      </c>
      <c r="AK131" s="7" t="str">
        <f t="shared" si="52"/>
        <v/>
      </c>
      <c r="AL131" s="7" t="str">
        <f t="shared" si="53"/>
        <v/>
      </c>
      <c r="AN131" s="7" t="str">
        <f t="shared" si="55"/>
        <v/>
      </c>
      <c r="AQ131" s="41">
        <v>46235</v>
      </c>
      <c r="AR131" s="3" t="str">
        <f t="shared" si="35"/>
        <v>Aug-2026</v>
      </c>
      <c r="AS131" s="7">
        <v>58</v>
      </c>
      <c r="AT131" s="7">
        <f t="shared" si="34"/>
        <v>10</v>
      </c>
      <c r="AV131" s="8">
        <f t="shared" si="40"/>
        <v>0.1</v>
      </c>
    </row>
    <row r="132" spans="2:48" ht="29.25" customHeight="1" x14ac:dyDescent="0.25">
      <c r="B132" s="34" t="str">
        <f t="shared" si="62"/>
        <v/>
      </c>
      <c r="C132" s="28" t="str">
        <f t="shared" si="86"/>
        <v/>
      </c>
      <c r="D132" s="34" t="str">
        <f t="shared" si="87"/>
        <v/>
      </c>
      <c r="E132" s="34" t="str">
        <f t="shared" si="43"/>
        <v/>
      </c>
      <c r="F132" s="34" t="str">
        <f t="shared" si="60"/>
        <v/>
      </c>
      <c r="G132" s="34" t="str">
        <f>IF(D132="","",IF(D132=$O$10,$P$7,IF(F132="YES",MROUND(ROUND(1.03*G131,0),100),IF(D132="TOTAL",SUM($G$17:G131),G131))))</f>
        <v/>
      </c>
      <c r="H132" s="34" t="str">
        <f>IF(D132="","",IF(D132="TOTAL",SUM($H$17:H131),(ROUND(G132*AK132/100,0))))</f>
        <v/>
      </c>
      <c r="I132" s="34" t="str">
        <f>IF(D132="","",IF(D132="TOTAL",SUM($I$17:I131),(ROUND(G132*AL132/100,0))))</f>
        <v/>
      </c>
      <c r="J132" s="75">
        <f t="shared" si="88"/>
        <v>0</v>
      </c>
      <c r="K132" s="75"/>
      <c r="L132" s="34" t="str">
        <f>IF(D132="","",IF(D132=$P$10,$P$8,IF(F132="YES",MROUND(ROUND(1.03*L131,0),100),IF(D132="TOTAL",SUM($L$17:L131),L131))))</f>
        <v/>
      </c>
      <c r="M132" s="34" t="str">
        <f>IF(D132="","",IF(D132="TOTAL",SUM($M$17:M131),(ROUND(L132*AK132/100,0))))</f>
        <v/>
      </c>
      <c r="N132" s="34" t="str">
        <f>IF(D132="","",IF(D132="TOTAL",SUM($N$17:N131),(ROUND(L132*AL132/100,0))))</f>
        <v/>
      </c>
      <c r="O132" s="33">
        <f t="shared" si="89"/>
        <v>0</v>
      </c>
      <c r="P132" s="34" t="str">
        <f t="shared" si="90"/>
        <v/>
      </c>
      <c r="Q132" s="34" t="str">
        <f t="shared" si="91"/>
        <v/>
      </c>
      <c r="R132" s="34" t="str">
        <f t="shared" si="92"/>
        <v/>
      </c>
      <c r="S132" s="26"/>
      <c r="T132" s="33">
        <f t="shared" si="93"/>
        <v>0</v>
      </c>
      <c r="U132" s="27" t="str">
        <f>IF(D132="","",IF(D132="TOTAL",SUM($U$17:U131),IF($Z$8="YES",BA132,BD132)))</f>
        <v/>
      </c>
      <c r="V132" s="34" t="str">
        <f>IF(D132="","",IF(D132="TOTAL",SUM($V$17:V131),(ROUND(T132*AN132,0))))</f>
        <v/>
      </c>
      <c r="W132" s="26" t="str">
        <f>IF(D132="","",IF(D132=$Y$10,$V$8,IF(D132="TOTAL",SUM($W$17:W131),W131)))</f>
        <v/>
      </c>
      <c r="X132" s="33" t="str">
        <f>IF(D132="","",IF(D132="TOTAL",SUM($X$17:X131),(SUM(AH133:AI133))))</f>
        <v/>
      </c>
      <c r="Y132" s="33">
        <f t="shared" si="94"/>
        <v>0</v>
      </c>
      <c r="Z132" s="33">
        <f t="shared" si="95"/>
        <v>0</v>
      </c>
      <c r="AC132" s="35" t="str">
        <f t="shared" si="63"/>
        <v/>
      </c>
      <c r="AD132" s="35" t="str">
        <f t="shared" si="96"/>
        <v/>
      </c>
      <c r="AE132" s="7" t="str">
        <f t="shared" si="97"/>
        <v/>
      </c>
      <c r="AK132" s="7" t="str">
        <f t="shared" si="52"/>
        <v/>
      </c>
      <c r="AL132" s="7" t="str">
        <f t="shared" si="53"/>
        <v/>
      </c>
      <c r="AN132" s="7" t="str">
        <f t="shared" si="55"/>
        <v/>
      </c>
      <c r="AQ132" s="41">
        <v>46266</v>
      </c>
      <c r="AR132" s="3" t="str">
        <f t="shared" si="35"/>
        <v>Sep-2026</v>
      </c>
      <c r="AS132" s="7">
        <v>58</v>
      </c>
      <c r="AT132" s="7">
        <f t="shared" si="34"/>
        <v>10</v>
      </c>
      <c r="AV132" s="8">
        <f t="shared" si="40"/>
        <v>0.1</v>
      </c>
    </row>
    <row r="133" spans="2:48" ht="29.25" customHeight="1" x14ac:dyDescent="0.25">
      <c r="B133" s="34" t="str">
        <f t="shared" si="62"/>
        <v/>
      </c>
      <c r="C133" s="28" t="str">
        <f t="shared" si="86"/>
        <v/>
      </c>
      <c r="D133" s="34" t="str">
        <f t="shared" si="87"/>
        <v/>
      </c>
      <c r="E133" s="34" t="str">
        <f t="shared" si="43"/>
        <v/>
      </c>
      <c r="F133" s="34" t="str">
        <f t="shared" si="60"/>
        <v/>
      </c>
      <c r="G133" s="34" t="str">
        <f>IF(D133="","",IF(D133=$O$10,$P$7,IF(F133="YES",MROUND(ROUND(1.03*G132,0),100),IF(D133="TOTAL",SUM($G$17:G132),G132))))</f>
        <v/>
      </c>
      <c r="H133" s="34" t="str">
        <f>IF(D133="","",IF(D133="TOTAL",SUM($H$17:H132),(ROUND(G133*AK133/100,0))))</f>
        <v/>
      </c>
      <c r="I133" s="34" t="str">
        <f>IF(D133="","",IF(D133="TOTAL",SUM($I$17:I132),(ROUND(G133*AL133/100,0))))</f>
        <v/>
      </c>
      <c r="J133" s="75">
        <f t="shared" si="88"/>
        <v>0</v>
      </c>
      <c r="K133" s="75"/>
      <c r="L133" s="34" t="str">
        <f>IF(D133="","",IF(D133=$P$10,$P$8,IF(F133="YES",MROUND(ROUND(1.03*L132,0),100),IF(D133="TOTAL",SUM($L$17:L132),L132))))</f>
        <v/>
      </c>
      <c r="M133" s="34" t="str">
        <f>IF(D133="","",IF(D133="TOTAL",SUM($M$17:M132),(ROUND(L133*AK133/100,0))))</f>
        <v/>
      </c>
      <c r="N133" s="34" t="str">
        <f>IF(D133="","",IF(D133="TOTAL",SUM($N$17:N132),(ROUND(L133*AL133/100,0))))</f>
        <v/>
      </c>
      <c r="O133" s="33">
        <f t="shared" si="89"/>
        <v>0</v>
      </c>
      <c r="P133" s="34" t="str">
        <f t="shared" si="90"/>
        <v/>
      </c>
      <c r="Q133" s="34" t="str">
        <f t="shared" si="91"/>
        <v/>
      </c>
      <c r="R133" s="34" t="str">
        <f t="shared" si="92"/>
        <v/>
      </c>
      <c r="S133" s="26"/>
      <c r="T133" s="33">
        <f t="shared" si="93"/>
        <v>0</v>
      </c>
      <c r="U133" s="27" t="str">
        <f>IF(D133="","",IF(D133="TOTAL",SUM($U$17:U132),IF($Z$8="YES",BA133,BD133)))</f>
        <v/>
      </c>
      <c r="V133" s="34" t="str">
        <f>IF(D133="","",IF(D133="TOTAL",SUM($V$17:V132),(ROUND(T133*AN133,0))))</f>
        <v/>
      </c>
      <c r="W133" s="26" t="str">
        <f>IF(D133="","",IF(D133=$Y$10,$V$8,IF(D133="TOTAL",SUM($W$17:W132),W132)))</f>
        <v/>
      </c>
      <c r="X133" s="33" t="str">
        <f>IF(D133="","",IF(D133="TOTAL",SUM($X$17:X132),(SUM(AH134:AI134))))</f>
        <v/>
      </c>
      <c r="Y133" s="33">
        <f t="shared" si="94"/>
        <v>0</v>
      </c>
      <c r="Z133" s="33">
        <f t="shared" si="95"/>
        <v>0</v>
      </c>
      <c r="AC133" s="35" t="str">
        <f t="shared" si="63"/>
        <v/>
      </c>
      <c r="AD133" s="35" t="str">
        <f t="shared" si="96"/>
        <v/>
      </c>
      <c r="AE133" s="7" t="str">
        <f t="shared" si="97"/>
        <v/>
      </c>
      <c r="AK133" s="7" t="str">
        <f t="shared" si="52"/>
        <v/>
      </c>
      <c r="AL133" s="7" t="str">
        <f t="shared" si="53"/>
        <v/>
      </c>
      <c r="AN133" s="7" t="str">
        <f t="shared" si="55"/>
        <v/>
      </c>
      <c r="AQ133" s="41">
        <v>46296</v>
      </c>
      <c r="AR133" s="3" t="str">
        <f t="shared" si="35"/>
        <v>Oct-2026</v>
      </c>
      <c r="AS133" s="7">
        <v>58</v>
      </c>
      <c r="AT133" s="7">
        <f t="shared" si="34"/>
        <v>10</v>
      </c>
      <c r="AV133" s="8">
        <f t="shared" si="40"/>
        <v>0.1</v>
      </c>
    </row>
    <row r="134" spans="2:48" ht="29.25" customHeight="1" x14ac:dyDescent="0.25">
      <c r="B134" s="34" t="str">
        <f t="shared" si="62"/>
        <v/>
      </c>
      <c r="C134" s="28" t="str">
        <f t="shared" si="86"/>
        <v/>
      </c>
      <c r="D134" s="34" t="str">
        <f t="shared" si="87"/>
        <v/>
      </c>
      <c r="E134" s="34" t="str">
        <f t="shared" si="43"/>
        <v/>
      </c>
      <c r="F134" s="34" t="str">
        <f t="shared" si="60"/>
        <v/>
      </c>
      <c r="G134" s="34" t="str">
        <f>IF(D134="","",IF(D134=$O$10,$P$7,IF(F134="YES",MROUND(ROUND(1.03*G133,0),100),IF(D134="TOTAL",SUM($G$17:G133),G133))))</f>
        <v/>
      </c>
      <c r="H134" s="34" t="str">
        <f>IF(D134="","",IF(D134="TOTAL",SUM($H$17:H133),(ROUND(G134*AK134/100,0))))</f>
        <v/>
      </c>
      <c r="I134" s="34" t="str">
        <f>IF(D134="","",IF(D134="TOTAL",SUM($I$17:I133),(ROUND(G134*AL134/100,0))))</f>
        <v/>
      </c>
      <c r="J134" s="75">
        <f t="shared" si="88"/>
        <v>0</v>
      </c>
      <c r="K134" s="75"/>
      <c r="L134" s="34" t="str">
        <f>IF(D134="","",IF(D134=$P$10,$P$8,IF(F134="YES",MROUND(ROUND(1.03*L133,0),100),IF(D134="TOTAL",SUM($L$17:L133),L133))))</f>
        <v/>
      </c>
      <c r="M134" s="34" t="str">
        <f>IF(D134="","",IF(D134="TOTAL",SUM($M$17:M133),(ROUND(L134*AK134/100,0))))</f>
        <v/>
      </c>
      <c r="N134" s="34" t="str">
        <f>IF(D134="","",IF(D134="TOTAL",SUM($N$17:N133),(ROUND(L134*AL134/100,0))))</f>
        <v/>
      </c>
      <c r="O134" s="33">
        <f t="shared" si="89"/>
        <v>0</v>
      </c>
      <c r="P134" s="34" t="str">
        <f t="shared" si="90"/>
        <v/>
      </c>
      <c r="Q134" s="34" t="str">
        <f t="shared" si="91"/>
        <v/>
      </c>
      <c r="R134" s="34" t="str">
        <f t="shared" si="92"/>
        <v/>
      </c>
      <c r="S134" s="26"/>
      <c r="T134" s="33">
        <f t="shared" si="93"/>
        <v>0</v>
      </c>
      <c r="U134" s="27" t="str">
        <f>IF(D134="","",IF(D134="TOTAL",SUM($U$17:U133),IF($Z$8="YES",BA134,BD134)))</f>
        <v/>
      </c>
      <c r="V134" s="34" t="str">
        <f>IF(D134="","",IF(D134="TOTAL",SUM($V$17:V133),(ROUND(T134*AN134,0))))</f>
        <v/>
      </c>
      <c r="W134" s="26" t="str">
        <f>IF(D134="","",IF(D134=$Y$10,$V$8,IF(D134="TOTAL",SUM($W$17:W133),W133)))</f>
        <v/>
      </c>
      <c r="X134" s="33" t="str">
        <f>IF(D134="","",IF(D134="TOTAL",SUM($X$17:X133),(SUM(AH135:AI135))))</f>
        <v/>
      </c>
      <c r="Y134" s="33">
        <f t="shared" si="94"/>
        <v>0</v>
      </c>
      <c r="Z134" s="33">
        <f t="shared" si="95"/>
        <v>0</v>
      </c>
      <c r="AC134" s="35" t="str">
        <f t="shared" si="63"/>
        <v/>
      </c>
      <c r="AD134" s="35" t="str">
        <f t="shared" si="96"/>
        <v/>
      </c>
      <c r="AE134" s="7" t="str">
        <f t="shared" si="97"/>
        <v/>
      </c>
      <c r="AK134" s="7" t="str">
        <f t="shared" si="52"/>
        <v/>
      </c>
      <c r="AL134" s="7" t="str">
        <f t="shared" si="53"/>
        <v/>
      </c>
      <c r="AN134" s="7" t="str">
        <f t="shared" si="55"/>
        <v/>
      </c>
      <c r="AQ134" s="41">
        <v>46327</v>
      </c>
      <c r="AR134" s="3" t="str">
        <f t="shared" si="35"/>
        <v>Nov-2026</v>
      </c>
      <c r="AS134" s="7">
        <v>58</v>
      </c>
      <c r="AT134" s="7">
        <f t="shared" si="34"/>
        <v>10</v>
      </c>
      <c r="AV134" s="8">
        <f t="shared" si="40"/>
        <v>0.1</v>
      </c>
    </row>
    <row r="135" spans="2:48" ht="29.25" customHeight="1" x14ac:dyDescent="0.25">
      <c r="B135" s="34" t="str">
        <f t="shared" si="62"/>
        <v/>
      </c>
      <c r="C135" s="28" t="str">
        <f t="shared" si="86"/>
        <v/>
      </c>
      <c r="D135" s="34" t="str">
        <f t="shared" si="87"/>
        <v/>
      </c>
      <c r="E135" s="34" t="str">
        <f t="shared" si="43"/>
        <v/>
      </c>
      <c r="F135" s="34" t="str">
        <f t="shared" si="60"/>
        <v/>
      </c>
      <c r="G135" s="34" t="str">
        <f>IF(D135="","",IF(D135=$O$10,$P$7,IF(F135="YES",MROUND(ROUND(1.03*G134,0),100),IF(D135="TOTAL",SUM($G$17:G134),G134))))</f>
        <v/>
      </c>
      <c r="H135" s="34" t="str">
        <f>IF(D135="","",IF(D135="TOTAL",SUM($H$17:H134),(ROUND(G135*AK135/100,0))))</f>
        <v/>
      </c>
      <c r="I135" s="34" t="str">
        <f>IF(D135="","",IF(D135="TOTAL",SUM($I$17:I134),(ROUND(G135*AL135/100,0))))</f>
        <v/>
      </c>
      <c r="J135" s="75">
        <f t="shared" si="88"/>
        <v>0</v>
      </c>
      <c r="K135" s="75"/>
      <c r="L135" s="34" t="str">
        <f>IF(D135="","",IF(D135=$P$10,$P$8,IF(F135="YES",MROUND(ROUND(1.03*L134,0),100),IF(D135="TOTAL",SUM($L$17:L134),L134))))</f>
        <v/>
      </c>
      <c r="M135" s="34" t="str">
        <f>IF(D135="","",IF(D135="TOTAL",SUM($M$17:M134),(ROUND(L135*AK135/100,0))))</f>
        <v/>
      </c>
      <c r="N135" s="34" t="str">
        <f>IF(D135="","",IF(D135="TOTAL",SUM($N$17:N134),(ROUND(L135*AL135/100,0))))</f>
        <v/>
      </c>
      <c r="O135" s="33">
        <f t="shared" si="89"/>
        <v>0</v>
      </c>
      <c r="P135" s="34" t="str">
        <f t="shared" si="90"/>
        <v/>
      </c>
      <c r="Q135" s="34" t="str">
        <f t="shared" si="91"/>
        <v/>
      </c>
      <c r="R135" s="34" t="str">
        <f t="shared" si="92"/>
        <v/>
      </c>
      <c r="S135" s="26"/>
      <c r="T135" s="33">
        <f t="shared" si="93"/>
        <v>0</v>
      </c>
      <c r="U135" s="27" t="str">
        <f>IF(D135="","",IF(D135="TOTAL",SUM($U$17:U134),IF($Z$8="YES",BA135,BD135)))</f>
        <v/>
      </c>
      <c r="V135" s="34" t="str">
        <f>IF(D135="","",IF(D135="TOTAL",SUM($V$17:V134),(ROUND(T135*AN135,0))))</f>
        <v/>
      </c>
      <c r="W135" s="26" t="str">
        <f>IF(D135="","",IF(D135=$Y$10,$V$8,IF(D135="TOTAL",SUM($W$17:W134),W134)))</f>
        <v/>
      </c>
      <c r="X135" s="33" t="str">
        <f>IF(D135="","",IF(D135="TOTAL",SUM($X$17:X134),(SUM(AH136:AI136))))</f>
        <v/>
      </c>
      <c r="Y135" s="33">
        <f t="shared" si="94"/>
        <v>0</v>
      </c>
      <c r="Z135" s="33">
        <f t="shared" si="95"/>
        <v>0</v>
      </c>
      <c r="AC135" s="35" t="str">
        <f t="shared" si="63"/>
        <v/>
      </c>
      <c r="AD135" s="35" t="str">
        <f t="shared" si="96"/>
        <v/>
      </c>
      <c r="AE135" s="7" t="str">
        <f t="shared" si="97"/>
        <v/>
      </c>
      <c r="AK135" s="7" t="str">
        <f t="shared" si="52"/>
        <v/>
      </c>
      <c r="AL135" s="7" t="str">
        <f t="shared" si="53"/>
        <v/>
      </c>
      <c r="AN135" s="7" t="str">
        <f t="shared" si="55"/>
        <v/>
      </c>
      <c r="AQ135" s="41">
        <v>46357</v>
      </c>
      <c r="AR135" s="3" t="str">
        <f t="shared" si="35"/>
        <v>Dec-2026</v>
      </c>
      <c r="AS135" s="7">
        <v>58</v>
      </c>
      <c r="AT135" s="7">
        <f t="shared" ref="AT135" si="98">AT134</f>
        <v>10</v>
      </c>
      <c r="AV135" s="8">
        <f t="shared" si="40"/>
        <v>0.1</v>
      </c>
    </row>
    <row r="136" spans="2:48" ht="29.25" customHeight="1" x14ac:dyDescent="0.25">
      <c r="B136" s="34" t="str">
        <f t="shared" si="62"/>
        <v/>
      </c>
      <c r="C136" s="28" t="str">
        <f t="shared" si="86"/>
        <v/>
      </c>
      <c r="D136" s="34" t="str">
        <f t="shared" si="87"/>
        <v/>
      </c>
      <c r="E136" s="34" t="str">
        <f t="shared" si="43"/>
        <v/>
      </c>
      <c r="F136" s="34" t="str">
        <f t="shared" si="60"/>
        <v/>
      </c>
      <c r="G136" s="34" t="str">
        <f>IF(D136="","",IF(D136=$O$10,$P$7,IF(F136="YES",MROUND(ROUND(1.03*G135,0),100),IF(D136="TOTAL",SUM($G$17:G135),G135))))</f>
        <v/>
      </c>
      <c r="H136" s="34" t="str">
        <f>IF(D136="","",IF(D136="TOTAL",SUM($H$17:H135),(ROUND(G136*AK136/100,0))))</f>
        <v/>
      </c>
      <c r="I136" s="34" t="str">
        <f>IF(D136="","",IF(D136="TOTAL",SUM($I$17:I135),(ROUND(G136*AL136/100,0))))</f>
        <v/>
      </c>
      <c r="J136" s="75">
        <f t="shared" si="88"/>
        <v>0</v>
      </c>
      <c r="K136" s="75"/>
      <c r="L136" s="34" t="str">
        <f>IF(D136="","",IF(D136=$P$10,$P$8,IF(F136="YES",MROUND(ROUND(1.03*L135,0),100),IF(D136="TOTAL",SUM($L$17:L135),L135))))</f>
        <v/>
      </c>
      <c r="M136" s="34" t="str">
        <f>IF(D136="","",IF(D136="TOTAL",SUM($M$17:M135),(ROUND(L136*AK136/100,0))))</f>
        <v/>
      </c>
      <c r="N136" s="34" t="str">
        <f>IF(D136="","",IF(D136="TOTAL",SUM($N$17:N135),(ROUND(L136*AL136/100,0))))</f>
        <v/>
      </c>
      <c r="O136" s="33">
        <f t="shared" si="89"/>
        <v>0</v>
      </c>
      <c r="P136" s="34" t="str">
        <f t="shared" si="90"/>
        <v/>
      </c>
      <c r="Q136" s="34" t="str">
        <f t="shared" si="91"/>
        <v/>
      </c>
      <c r="R136" s="34" t="str">
        <f t="shared" si="92"/>
        <v/>
      </c>
      <c r="S136" s="26"/>
      <c r="T136" s="33">
        <f t="shared" si="93"/>
        <v>0</v>
      </c>
      <c r="U136" s="27" t="str">
        <f>IF(D136="","",IF(D136="TOTAL",SUM($U$17:U135),IF($Z$8="YES",BA136,BD136)))</f>
        <v/>
      </c>
      <c r="V136" s="34" t="str">
        <f>IF(D136="","",IF(D136="TOTAL",SUM($V$17:V135),(ROUND(T136*AN136,0))))</f>
        <v/>
      </c>
      <c r="W136" s="26" t="str">
        <f>IF(D136="","",IF(D136=$Y$10,$V$8,IF(D136="TOTAL",SUM($W$17:W135),W135)))</f>
        <v/>
      </c>
      <c r="X136" s="33" t="str">
        <f>IF(D136="","",IF(D136="TOTAL",SUM($X$17:X135),(SUM(AH137:AI137))))</f>
        <v/>
      </c>
      <c r="Y136" s="33">
        <f t="shared" si="94"/>
        <v>0</v>
      </c>
      <c r="Z136" s="33">
        <f t="shared" si="95"/>
        <v>0</v>
      </c>
      <c r="AC136" s="35" t="str">
        <f t="shared" si="63"/>
        <v/>
      </c>
      <c r="AD136" s="35" t="str">
        <f t="shared" si="96"/>
        <v/>
      </c>
      <c r="AE136" s="7" t="str">
        <f t="shared" si="97"/>
        <v/>
      </c>
      <c r="AK136" s="7" t="str">
        <f t="shared" si="52"/>
        <v/>
      </c>
      <c r="AL136" s="7" t="str">
        <f t="shared" si="53"/>
        <v/>
      </c>
      <c r="AN136" s="7" t="str">
        <f t="shared" si="55"/>
        <v/>
      </c>
    </row>
    <row r="137" spans="2:48" ht="30.75" customHeight="1" x14ac:dyDescent="0.25">
      <c r="B137" s="34" t="str">
        <f t="shared" si="62"/>
        <v/>
      </c>
      <c r="C137" s="28" t="str">
        <f t="shared" si="86"/>
        <v/>
      </c>
      <c r="D137" s="34" t="str">
        <f t="shared" si="87"/>
        <v/>
      </c>
      <c r="G137" s="34" t="str">
        <f>IF(D137="","",IF(D137=$O$10,$P$7,IF(F137="YES",MROUND(ROUND(1.03*G136,0),100),IF(D137="TOTAL",SUM($G$17:G136),G136))))</f>
        <v/>
      </c>
      <c r="H137" s="34" t="str">
        <f>IF(D137="","",IF(D137="TOTAL",SUM($H$17:H136),(ROUND(G137*AK137/100,0))))</f>
        <v/>
      </c>
      <c r="I137" s="34" t="str">
        <f>IF(D137="","",IF(D137="TOTAL",SUM($I$17:I136),(ROUND(G137*AL137/100,0))))</f>
        <v/>
      </c>
      <c r="J137" s="75">
        <f t="shared" si="88"/>
        <v>0</v>
      </c>
      <c r="K137" s="75"/>
      <c r="L137" s="34" t="str">
        <f>IF(D137="","",IF(D137=$P$10,$P$8,IF(F137="YES",MROUND(ROUND(1.03*L136,0),100),IF(D137="TOTAL",SUM($L$17:L136),L136))))</f>
        <v/>
      </c>
      <c r="M137" s="34" t="str">
        <f>IF(D137="","",IF(D137="TOTAL",SUM($M$17:M136),(ROUND(L137*AK137/100,0))))</f>
        <v/>
      </c>
      <c r="N137" s="34" t="str">
        <f>IF(D137="","",IF(D137="TOTAL",SUM($N$17:N136),(ROUND(L137*AL137/100,0))))</f>
        <v/>
      </c>
      <c r="O137" s="33">
        <f t="shared" si="89"/>
        <v>0</v>
      </c>
      <c r="P137" s="34" t="str">
        <f t="shared" si="90"/>
        <v/>
      </c>
      <c r="Q137" s="34" t="str">
        <f t="shared" si="91"/>
        <v/>
      </c>
      <c r="R137" s="34" t="str">
        <f t="shared" si="92"/>
        <v/>
      </c>
      <c r="S137" s="26"/>
      <c r="T137" s="33">
        <f t="shared" si="93"/>
        <v>0</v>
      </c>
      <c r="U137" s="27" t="str">
        <f>IF(D137="","",IF(D137="TOTAL",SUM($U$17:U136),IF($Z$8="YES",BA137,BD137)))</f>
        <v/>
      </c>
      <c r="V137" s="34" t="str">
        <f>IF(D137="","",IF(D137="TOTAL",SUM($V$17:V136),(ROUND(T137*AN137,0))))</f>
        <v/>
      </c>
      <c r="W137" s="26" t="str">
        <f>IF(D137="","",IF(D137=$Y$10,$V$8,IF(D137="TOTAL",SUM($W$17:W136),W136)))</f>
        <v/>
      </c>
      <c r="X137" s="33" t="str">
        <f>IF(D137="","",IF(D137="TOTAL",SUM($X$17:X136),(SUM(AH138:AI138))))</f>
        <v/>
      </c>
      <c r="Y137" s="33">
        <f t="shared" si="94"/>
        <v>0</v>
      </c>
      <c r="Z137" s="33">
        <f t="shared" si="95"/>
        <v>0</v>
      </c>
      <c r="AC137" s="35" t="str">
        <f t="shared" si="63"/>
        <v/>
      </c>
      <c r="AD137" s="35" t="str">
        <f t="shared" ref="AD137" si="99">IFERROR(IF(AC137="","",IF(DATE(YEAR(AC137),MONTH(AC137),DAY(AC137))=DATE(YEAR($O$9),MONTH($O$9)+1,DAY($O$9)),"TOTAL",IF(AC137&gt;$O$9,"",AC137))),"")</f>
        <v/>
      </c>
      <c r="AE137" s="7" t="str">
        <f t="shared" ref="AE137" si="100">IFERROR(ROUND(P137*AK137/100,0),"")</f>
        <v/>
      </c>
    </row>
    <row r="138" spans="2:48" ht="15" hidden="1" customHeight="1" x14ac:dyDescent="0.25">
      <c r="B138" s="34"/>
      <c r="C138" s="28"/>
      <c r="D138" s="34"/>
      <c r="G138" s="34"/>
      <c r="H138" s="34"/>
      <c r="I138" s="34"/>
      <c r="J138" s="75"/>
      <c r="K138" s="75"/>
      <c r="L138" s="34"/>
      <c r="M138" s="34"/>
      <c r="N138" s="34"/>
      <c r="O138" s="33"/>
      <c r="P138" s="34"/>
      <c r="Q138" s="34"/>
      <c r="R138" s="34"/>
      <c r="S138" s="26"/>
      <c r="T138" s="33"/>
      <c r="U138" s="27"/>
      <c r="V138" s="34"/>
      <c r="W138" s="26"/>
      <c r="X138" s="33"/>
      <c r="Y138" s="33"/>
      <c r="Z138" s="33"/>
    </row>
    <row r="139" spans="2:48" ht="15" hidden="1" customHeight="1" x14ac:dyDescent="0.25">
      <c r="B139" s="34"/>
      <c r="C139" s="28"/>
      <c r="D139" s="34"/>
      <c r="G139" s="34"/>
      <c r="H139" s="34"/>
      <c r="I139" s="34"/>
      <c r="J139" s="75"/>
      <c r="K139" s="75"/>
      <c r="L139" s="34"/>
      <c r="M139" s="34"/>
      <c r="N139" s="34"/>
      <c r="O139" s="33"/>
      <c r="P139" s="34"/>
      <c r="Q139" s="34"/>
      <c r="R139" s="34"/>
      <c r="S139" s="26"/>
      <c r="T139" s="33"/>
      <c r="U139" s="27"/>
      <c r="V139" s="34"/>
      <c r="W139" s="26"/>
      <c r="X139" s="33"/>
      <c r="Y139" s="33"/>
      <c r="Z139" s="33"/>
    </row>
    <row r="140" spans="2:48" ht="15" hidden="1" customHeight="1" x14ac:dyDescent="0.25">
      <c r="B140" s="34"/>
      <c r="C140" s="28"/>
      <c r="D140" s="34"/>
      <c r="G140" s="34"/>
      <c r="H140" s="34"/>
      <c r="I140" s="34"/>
      <c r="J140" s="75"/>
      <c r="K140" s="75"/>
      <c r="L140" s="34"/>
      <c r="M140" s="34"/>
      <c r="N140" s="34"/>
      <c r="O140" s="33"/>
      <c r="P140" s="34"/>
      <c r="Q140" s="34"/>
      <c r="R140" s="34"/>
      <c r="S140" s="26"/>
      <c r="T140" s="33"/>
      <c r="U140" s="27"/>
      <c r="V140" s="34"/>
      <c r="W140" s="26"/>
      <c r="X140" s="33"/>
      <c r="Y140" s="33"/>
      <c r="Z140" s="33"/>
    </row>
    <row r="141" spans="2:48" ht="15" hidden="1" customHeight="1" x14ac:dyDescent="0.25">
      <c r="B141" s="34"/>
      <c r="C141" s="28"/>
      <c r="D141" s="34"/>
      <c r="G141" s="34"/>
      <c r="H141" s="34"/>
      <c r="I141" s="34"/>
      <c r="J141" s="75"/>
      <c r="K141" s="75"/>
      <c r="L141" s="34"/>
      <c r="M141" s="34"/>
      <c r="N141" s="34"/>
      <c r="O141" s="33"/>
      <c r="P141" s="34"/>
      <c r="Q141" s="34"/>
      <c r="R141" s="34"/>
      <c r="S141" s="26"/>
      <c r="T141" s="33"/>
      <c r="U141" s="27"/>
      <c r="V141" s="34"/>
      <c r="W141" s="26"/>
      <c r="X141" s="33"/>
      <c r="Y141" s="33"/>
      <c r="Z141" s="33"/>
    </row>
    <row r="142" spans="2:48" ht="15" hidden="1" customHeight="1" x14ac:dyDescent="0.25">
      <c r="C142" s="28"/>
      <c r="W142" s="26"/>
    </row>
    <row r="143" spans="2:48" ht="15" hidden="1" customHeight="1" x14ac:dyDescent="0.25">
      <c r="C143" s="28"/>
      <c r="W143" s="26"/>
    </row>
    <row r="144" spans="2:48" ht="15" hidden="1" customHeight="1" x14ac:dyDescent="0.25">
      <c r="C144" s="28"/>
      <c r="W144" s="26"/>
    </row>
    <row r="145" spans="3:23" ht="15" hidden="1" customHeight="1" x14ac:dyDescent="0.25">
      <c r="C145" s="28"/>
      <c r="W145" s="26"/>
    </row>
    <row r="146" spans="3:23" ht="15" hidden="1" customHeight="1" x14ac:dyDescent="0.25">
      <c r="C146" s="28"/>
      <c r="W146" s="26"/>
    </row>
    <row r="147" spans="3:23" ht="15" hidden="1" customHeight="1" x14ac:dyDescent="0.25">
      <c r="C147" s="28"/>
      <c r="W147" s="26"/>
    </row>
    <row r="148" spans="3:23" ht="15" hidden="1" customHeight="1" x14ac:dyDescent="0.25">
      <c r="C148" s="28"/>
      <c r="W148" s="26"/>
    </row>
    <row r="149" spans="3:23" ht="15" hidden="1" customHeight="1" x14ac:dyDescent="0.25">
      <c r="C149" s="28"/>
      <c r="W149" s="26"/>
    </row>
  </sheetData>
  <sheetProtection algorithmName="SHA-512" hashValue="r8hbfV3QQWH0ILcvC7/GNBNzR1++/pMZtvsDFlfOU4MZM72qoNLeH98OdiUqZrMgAIX0vrKPMpz056zmPqdAkw==" saltValue="Ua4BW5e7M8QWEwrqwkXvuw==" spinCount="100000" sheet="1" objects="1" scenarios="1" formatCells="0"/>
  <dataConsolidate/>
  <mergeCells count="188">
    <mergeCell ref="J135:K135"/>
    <mergeCell ref="J136:K136"/>
    <mergeCell ref="J137:K137"/>
    <mergeCell ref="J138:K138"/>
    <mergeCell ref="J139:K139"/>
    <mergeCell ref="J140:K140"/>
    <mergeCell ref="J141:K141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B8:I8"/>
    <mergeCell ref="J7:K7"/>
    <mergeCell ref="J8:K8"/>
    <mergeCell ref="N7:O7"/>
    <mergeCell ref="N8:O8"/>
    <mergeCell ref="P7:Q7"/>
    <mergeCell ref="P8:Q8"/>
    <mergeCell ref="R8:U8"/>
    <mergeCell ref="W8:X8"/>
    <mergeCell ref="X6:Z7"/>
    <mergeCell ref="Z8:AA8"/>
    <mergeCell ref="R7:V7"/>
    <mergeCell ref="B7:I7"/>
    <mergeCell ref="B6:I6"/>
    <mergeCell ref="J6:K6"/>
    <mergeCell ref="M6:O6"/>
    <mergeCell ref="P6:Q6"/>
    <mergeCell ref="R6:V6"/>
    <mergeCell ref="AE3:AG3"/>
    <mergeCell ref="AQ3:AS3"/>
    <mergeCell ref="J3:T3"/>
    <mergeCell ref="U3:X3"/>
    <mergeCell ref="B4:I4"/>
    <mergeCell ref="J4:N4"/>
    <mergeCell ref="O4:P4"/>
    <mergeCell ref="Q4:T4"/>
    <mergeCell ref="U4:X4"/>
    <mergeCell ref="Y4:Z4"/>
    <mergeCell ref="B2:Z2"/>
    <mergeCell ref="B1:L1"/>
    <mergeCell ref="M1:Z1"/>
    <mergeCell ref="B3:I3"/>
    <mergeCell ref="B5:I5"/>
    <mergeCell ref="M5:O5"/>
    <mergeCell ref="P5:Q5"/>
    <mergeCell ref="R5:V5"/>
    <mergeCell ref="X5:Y5"/>
    <mergeCell ref="B14:H14"/>
    <mergeCell ref="I14:N14"/>
    <mergeCell ref="O14:Q14"/>
    <mergeCell ref="R14:U14"/>
    <mergeCell ref="V14:X14"/>
    <mergeCell ref="Y14:Z14"/>
    <mergeCell ref="B9:D9"/>
    <mergeCell ref="G9:H9"/>
    <mergeCell ref="B11:Z11"/>
    <mergeCell ref="B12:Z12"/>
    <mergeCell ref="B13:H13"/>
    <mergeCell ref="I13:L13"/>
    <mergeCell ref="M13:O13"/>
    <mergeCell ref="P13:Q13"/>
    <mergeCell ref="S13:T13"/>
    <mergeCell ref="P15:T15"/>
    <mergeCell ref="U15:X15"/>
    <mergeCell ref="Y15:Y16"/>
    <mergeCell ref="Z15:Z16"/>
    <mergeCell ref="J16:K16"/>
    <mergeCell ref="J17:K17"/>
    <mergeCell ref="B15:B16"/>
    <mergeCell ref="C15:C16"/>
    <mergeCell ref="D15:D16"/>
    <mergeCell ref="E15:E16"/>
    <mergeCell ref="G15:K15"/>
    <mergeCell ref="L15:O15"/>
    <mergeCell ref="J24:K24"/>
    <mergeCell ref="J25:K25"/>
    <mergeCell ref="J26:K26"/>
    <mergeCell ref="J27:K27"/>
    <mergeCell ref="J28:K28"/>
    <mergeCell ref="J29:K29"/>
    <mergeCell ref="J18:K18"/>
    <mergeCell ref="J19:K19"/>
    <mergeCell ref="J20:K20"/>
    <mergeCell ref="J21:K21"/>
    <mergeCell ref="J22:K22"/>
    <mergeCell ref="J23:K23"/>
    <mergeCell ref="J36:K36"/>
    <mergeCell ref="J37:K37"/>
    <mergeCell ref="J38:K38"/>
    <mergeCell ref="J39:K39"/>
    <mergeCell ref="J40:K40"/>
    <mergeCell ref="J41:K41"/>
    <mergeCell ref="J30:K30"/>
    <mergeCell ref="J31:K31"/>
    <mergeCell ref="J32:K32"/>
    <mergeCell ref="J33:K33"/>
    <mergeCell ref="J34:K34"/>
    <mergeCell ref="J35:K35"/>
    <mergeCell ref="J48:K48"/>
    <mergeCell ref="J49:K49"/>
    <mergeCell ref="J50:K50"/>
    <mergeCell ref="J51:K51"/>
    <mergeCell ref="J52:K52"/>
    <mergeCell ref="J53:K53"/>
    <mergeCell ref="J42:K42"/>
    <mergeCell ref="J43:K43"/>
    <mergeCell ref="J44:K44"/>
    <mergeCell ref="J45:K45"/>
    <mergeCell ref="J46:K46"/>
    <mergeCell ref="J47:K47"/>
    <mergeCell ref="J60:K60"/>
    <mergeCell ref="J61:K61"/>
    <mergeCell ref="J62:K62"/>
    <mergeCell ref="J63:K63"/>
    <mergeCell ref="J64:K64"/>
    <mergeCell ref="J65:K65"/>
    <mergeCell ref="J54:K54"/>
    <mergeCell ref="J55:K55"/>
    <mergeCell ref="J56:K56"/>
    <mergeCell ref="J57:K57"/>
    <mergeCell ref="J58:K58"/>
    <mergeCell ref="J59:K59"/>
    <mergeCell ref="J72:K72"/>
    <mergeCell ref="J73:K73"/>
    <mergeCell ref="J74:K74"/>
    <mergeCell ref="J75:K75"/>
    <mergeCell ref="J76:K76"/>
    <mergeCell ref="J77:K77"/>
    <mergeCell ref="J66:K66"/>
    <mergeCell ref="J67:K67"/>
    <mergeCell ref="J68:K68"/>
    <mergeCell ref="J69:K69"/>
    <mergeCell ref="J70:K70"/>
    <mergeCell ref="J71:K71"/>
    <mergeCell ref="J84:K84"/>
    <mergeCell ref="J85:K85"/>
    <mergeCell ref="J86:K86"/>
    <mergeCell ref="J87:K87"/>
    <mergeCell ref="J88:K88"/>
    <mergeCell ref="J89:K89"/>
    <mergeCell ref="J78:K78"/>
    <mergeCell ref="J79:K79"/>
    <mergeCell ref="J80:K80"/>
    <mergeCell ref="J81:K81"/>
    <mergeCell ref="J82:K82"/>
    <mergeCell ref="J83:K83"/>
    <mergeCell ref="J96:K96"/>
    <mergeCell ref="J97:K97"/>
    <mergeCell ref="J98:K98"/>
    <mergeCell ref="J99:K99"/>
    <mergeCell ref="J100:K100"/>
    <mergeCell ref="J101:K101"/>
    <mergeCell ref="J90:K90"/>
    <mergeCell ref="J91:K91"/>
    <mergeCell ref="J92:K92"/>
    <mergeCell ref="J93:K93"/>
    <mergeCell ref="J94:K94"/>
    <mergeCell ref="J95:K95"/>
    <mergeCell ref="J125:K125"/>
    <mergeCell ref="J120:K120"/>
    <mergeCell ref="J121:K121"/>
    <mergeCell ref="J122:K122"/>
    <mergeCell ref="J123:K123"/>
    <mergeCell ref="J124:K124"/>
    <mergeCell ref="J114:K114"/>
    <mergeCell ref="J115:K115"/>
    <mergeCell ref="J116:K116"/>
    <mergeCell ref="J117:K117"/>
    <mergeCell ref="J118:K118"/>
    <mergeCell ref="J119:K119"/>
    <mergeCell ref="J108:K108"/>
    <mergeCell ref="J109:K109"/>
    <mergeCell ref="J110:K110"/>
    <mergeCell ref="J111:K111"/>
    <mergeCell ref="J112:K112"/>
    <mergeCell ref="J113:K113"/>
    <mergeCell ref="J102:K102"/>
    <mergeCell ref="J103:K103"/>
    <mergeCell ref="J104:K104"/>
    <mergeCell ref="J105:K105"/>
    <mergeCell ref="J106:K106"/>
    <mergeCell ref="J107:K107"/>
  </mergeCells>
  <conditionalFormatting sqref="D17:Z18 W19:Z125 X126:Z141 W126:W149 D19:V141">
    <cfRule type="expression" dxfId="7" priority="11">
      <formula>$D17="TOTAL"</formula>
    </cfRule>
  </conditionalFormatting>
  <conditionalFormatting sqref="F17:F136">
    <cfRule type="expression" dxfId="6" priority="14">
      <formula>$D18&lt;&gt;""</formula>
    </cfRule>
  </conditionalFormatting>
  <conditionalFormatting sqref="G17:AA18 B17:E113 M18:M124 G19:V113 X19:AA113 N19:N124 U19:U125 W19:W149 G20:G125 L20:L125 F113 E113:E121 X114:Z141 C142:C149 B114:V141">
    <cfRule type="expression" dxfId="0" priority="12">
      <formula>$D17&lt;&gt;""</formula>
    </cfRule>
  </conditionalFormatting>
  <conditionalFormatting sqref="L7:Q7">
    <cfRule type="expression" dxfId="5" priority="2">
      <formula>$J$7="NO"</formula>
    </cfRule>
  </conditionalFormatting>
  <conditionalFormatting sqref="L8:Q8">
    <cfRule type="expression" dxfId="4" priority="1">
      <formula>$J$8="NO"</formula>
    </cfRule>
  </conditionalFormatting>
  <dataValidations count="14">
    <dataValidation type="list" allowBlank="1" showInputMessage="1" showErrorMessage="1" sqref="R9:S9" xr:uid="{00000000-0002-0000-0500-000000000000}">
      <formula1>"9,18"</formula1>
    </dataValidation>
    <dataValidation type="list" allowBlank="1" showInputMessage="1" showErrorMessage="1" sqref="Y4:Z4" xr:uid="{00000000-0002-0000-0500-000001000000}">
      <formula1>"STATE,SUB-ORDINATE,MINISTRIAL,CLASS-IV"</formula1>
    </dataValidation>
    <dataValidation type="list" allowBlank="1" showInputMessage="1" showErrorMessage="1" sqref="Z5" xr:uid="{00000000-0002-0000-0500-000002000000}">
      <formula1>"0%,5%,10%,15%,20%,25%,30%"</formula1>
    </dataValidation>
    <dataValidation type="list" allowBlank="1" showInputMessage="1" showErrorMessage="1" sqref="W5" xr:uid="{00000000-0002-0000-0500-000003000000}">
      <formula1>"0,8,16"</formula1>
    </dataValidation>
    <dataValidation type="list" allowBlank="1" showInputMessage="1" showErrorMessage="1" sqref="L5:L6" xr:uid="{00000000-0002-0000-0500-000004000000}">
      <formula1>$BF$13:$BF$22</formula1>
    </dataValidation>
    <dataValidation type="list" allowBlank="1" showInputMessage="1" showErrorMessage="1" sqref="K5 J6:K6" xr:uid="{00000000-0002-0000-0500-000005000000}">
      <formula1>$BG$13:$BG$24</formula1>
    </dataValidation>
    <dataValidation type="list" allowBlank="1" showInputMessage="1" showErrorMessage="1" sqref="J5" xr:uid="{00000000-0002-0000-0500-000006000000}">
      <formula1>$BH$13:$BH$43</formula1>
    </dataValidation>
    <dataValidation type="list" allowBlank="1" showInputMessage="1" showErrorMessage="1" sqref="Y3" xr:uid="{00000000-0002-0000-0500-000007000000}">
      <formula1>"JAN,JUL"</formula1>
    </dataValidation>
    <dataValidation type="list" allowBlank="1" showInputMessage="1" showErrorMessage="1" sqref="W7" xr:uid="{00000000-0002-0000-0500-000008000000}">
      <formula1>"0,10,20"</formula1>
    </dataValidation>
    <dataValidation type="list" allowBlank="1" showInputMessage="1" showErrorMessage="1" sqref="W6" xr:uid="{00000000-0002-0000-0500-000009000000}">
      <formula1>"0,9,18"</formula1>
    </dataValidation>
    <dataValidation type="list" allowBlank="1" showInputMessage="1" showErrorMessage="1" sqref="J7:K8 Z8:AA8" xr:uid="{00000000-0002-0000-0500-00000A000000}">
      <formula1>"YES,NO"</formula1>
    </dataValidation>
    <dataValidation type="list" allowBlank="1" showInputMessage="1" showErrorMessage="1" sqref="M7:M8" xr:uid="{00000000-0002-0000-0500-00000B000000}">
      <formula1>month</formula1>
    </dataValidation>
    <dataValidation allowBlank="1" showInputMessage="1" showErrorMessage="1" prompt="PLEASE FILL UP S.I. DEDUCTION AMOUNT " sqref="V8" xr:uid="{00000000-0002-0000-0500-00000C000000}"/>
    <dataValidation type="list" allowBlank="1" showInputMessage="1" showErrorMessage="1" prompt="Please Select S.I. Deduction Month &amp; Year" sqref="W8" xr:uid="{00000000-0002-0000-0500-00000D000000}">
      <formula1>month</formula1>
    </dataValidation>
  </dataValidations>
  <hyperlinks>
    <hyperlink ref="B1:L1" r:id="rId1" display="WELCOME TO RAJTEACHERS.NET" xr:uid="{00000000-0004-0000-0500-000000000000}"/>
  </hyperlinks>
  <pageMargins left="0.62" right="0.55000000000000004" top="0.33" bottom="0.61" header="0.3" footer="0.3"/>
  <pageSetup paperSize="9" scale="52" orientation="landscape" r:id="rId2"/>
  <headerFooter>
    <oddFooter>&amp;C&amp;"Arial Black,Regular"WWW.RAJTEACHERS.NET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Info</vt:lpstr>
      <vt:lpstr>7th Pay Arrear</vt:lpstr>
      <vt:lpstr>Arrear Probation</vt:lpstr>
      <vt:lpstr>Unlock Arrear Probation</vt:lpstr>
      <vt:lpstr>6th Pay Arrear</vt:lpstr>
      <vt:lpstr>Arrear with Optional Increment</vt:lpstr>
      <vt:lpstr>month</vt:lpstr>
      <vt:lpstr>months</vt:lpstr>
      <vt:lpstr>'6th Pay Arrear'!Print_Area</vt:lpstr>
      <vt:lpstr>'7th Pay Arrear'!Print_Area</vt:lpstr>
      <vt:lpstr>'Arrear Probation'!Print_Area</vt:lpstr>
      <vt:lpstr>'Arrear with Optional Increment'!Print_Area</vt:lpstr>
      <vt:lpstr>'Unlock Arrear Probation'!Print_Area</vt:lpstr>
      <vt:lpstr>YES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2026-03-13T19:02:54Z</dcterms:modified>
</cp:coreProperties>
</file>