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4355" windowHeight="4695"/>
  </bookViews>
  <sheets>
    <sheet name="Master Data" sheetId="4" r:id="rId1"/>
    <sheet name="Salary Data" sheetId="1" r:id="rId2"/>
    <sheet name="Pay Slip" sheetId="2" r:id="rId3"/>
    <sheet name="Yearly" sheetId="5" r:id="rId4"/>
  </sheets>
  <definedNames>
    <definedName name="Levels">Table4[[#All],[Levels]]</definedName>
    <definedName name="master_data">Table5[#All]</definedName>
    <definedName name="master_data_ga55">Table5[#All]</definedName>
    <definedName name="month_basic">Yearly!$B$8:$D$20</definedName>
    <definedName name="post_school">Table3[[#All],[विद्यालय में पोस्ट का विवरण]]</definedName>
    <definedName name="_xlnm.Print_Titles" localSheetId="0">'Master Data'!$6:$6</definedName>
    <definedName name="_xlnm.Print_Titles" localSheetId="1">'Salary Data'!$4:$4</definedName>
    <definedName name="salary_data">Table1[#All]</definedName>
    <definedName name="surrender_month">Yearly!$B$9:$B$20</definedName>
  </definedNames>
  <calcPr calcId="144525"/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5" i="1"/>
  <c r="A8" i="4" l="1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7" i="4"/>
  <c r="A7" i="4" l="1"/>
  <c r="W22" i="5" l="1"/>
  <c r="W24" i="5"/>
  <c r="W25" i="5"/>
  <c r="W26" i="5"/>
  <c r="K24" i="5"/>
  <c r="X24" i="5" s="1"/>
  <c r="K25" i="5"/>
  <c r="X25" i="5" s="1"/>
  <c r="K26" i="5"/>
  <c r="X26" i="5" s="1"/>
  <c r="K22" i="5"/>
  <c r="X22" i="5" s="1"/>
  <c r="A1" i="5"/>
  <c r="J27" i="5"/>
  <c r="S27" i="5"/>
  <c r="W23" i="5"/>
  <c r="L5" i="5" l="1"/>
  <c r="G5" i="5"/>
  <c r="C4" i="5"/>
  <c r="U3" i="5"/>
  <c r="M4" i="5"/>
  <c r="U4" i="5"/>
  <c r="H4" i="5"/>
  <c r="L3" i="5"/>
  <c r="D3" i="5"/>
  <c r="M11" i="5" l="1"/>
  <c r="W11" i="5" s="1"/>
  <c r="I11" i="5"/>
  <c r="M12" i="5"/>
  <c r="W12" i="5" s="1"/>
  <c r="I12" i="5"/>
  <c r="M9" i="5"/>
  <c r="W9" i="5" s="1"/>
  <c r="I9" i="5"/>
  <c r="M10" i="5"/>
  <c r="W10" i="5" s="1"/>
  <c r="I10" i="5"/>
  <c r="D9" i="5"/>
  <c r="E9" i="5"/>
  <c r="E10" i="5" l="1"/>
  <c r="D10" i="5"/>
  <c r="D11" i="5" l="1"/>
  <c r="E11" i="5"/>
  <c r="D12" i="5" l="1"/>
  <c r="E12" i="5"/>
  <c r="D13" i="5" l="1"/>
  <c r="E13" i="5"/>
  <c r="A1" i="1"/>
  <c r="I8" i="2"/>
  <c r="F8" i="2"/>
  <c r="B10" i="2"/>
  <c r="B12" i="2"/>
  <c r="F10" i="2"/>
  <c r="C8" i="2"/>
  <c r="J6" i="2"/>
  <c r="G6" i="2"/>
  <c r="B6" i="2"/>
  <c r="H18" i="2"/>
  <c r="H17" i="2"/>
  <c r="H16" i="2"/>
  <c r="H15" i="2"/>
  <c r="E20" i="2"/>
  <c r="E19" i="2"/>
  <c r="E18" i="2"/>
  <c r="E17" i="2"/>
  <c r="E16" i="2"/>
  <c r="E15" i="2"/>
  <c r="A20" i="2"/>
  <c r="A19" i="2"/>
  <c r="A18" i="2"/>
  <c r="A17" i="2"/>
  <c r="A16" i="2"/>
  <c r="A15" i="2"/>
  <c r="C3" i="2"/>
  <c r="B174" i="1"/>
  <c r="A174" i="1"/>
  <c r="A173" i="1"/>
  <c r="B173" i="1"/>
  <c r="A170" i="1"/>
  <c r="A171" i="1"/>
  <c r="A172" i="1"/>
  <c r="B170" i="1"/>
  <c r="B171" i="1"/>
  <c r="B172" i="1"/>
  <c r="I50" i="2"/>
  <c r="J5" i="1"/>
  <c r="T5" i="1" s="1"/>
  <c r="J173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5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I18" i="2" l="1"/>
  <c r="F10" i="5"/>
  <c r="G11" i="5"/>
  <c r="F14" i="5"/>
  <c r="H16" i="5"/>
  <c r="G19" i="5"/>
  <c r="G10" i="5"/>
  <c r="H11" i="5"/>
  <c r="F13" i="5"/>
  <c r="G14" i="5"/>
  <c r="H15" i="5"/>
  <c r="F17" i="5"/>
  <c r="G18" i="5"/>
  <c r="H19" i="5"/>
  <c r="H9" i="5"/>
  <c r="H14" i="5"/>
  <c r="G17" i="5"/>
  <c r="F20" i="5"/>
  <c r="H10" i="5"/>
  <c r="F12" i="5"/>
  <c r="G13" i="5"/>
  <c r="F16" i="5"/>
  <c r="H18" i="5"/>
  <c r="G9" i="5"/>
  <c r="F11" i="5"/>
  <c r="K11" i="5" s="1"/>
  <c r="X11" i="5" s="1"/>
  <c r="G12" i="5"/>
  <c r="H13" i="5"/>
  <c r="F15" i="5"/>
  <c r="G16" i="5"/>
  <c r="H17" i="5"/>
  <c r="F19" i="5"/>
  <c r="G20" i="5"/>
  <c r="F9" i="5"/>
  <c r="K9" i="5" s="1"/>
  <c r="X9" i="5" s="1"/>
  <c r="H12" i="5"/>
  <c r="G15" i="5"/>
  <c r="F18" i="5"/>
  <c r="H20" i="5"/>
  <c r="D14" i="5"/>
  <c r="C23" i="5"/>
  <c r="E14" i="5"/>
  <c r="G4" i="2"/>
  <c r="B20" i="2"/>
  <c r="F18" i="2"/>
  <c r="I16" i="2"/>
  <c r="J4" i="2"/>
  <c r="B15" i="2"/>
  <c r="F19" i="2"/>
  <c r="I17" i="2"/>
  <c r="F22" i="2"/>
  <c r="B18" i="2"/>
  <c r="F16" i="2"/>
  <c r="F20" i="2"/>
  <c r="B17" i="2"/>
  <c r="C4" i="2"/>
  <c r="B19" i="2"/>
  <c r="F17" i="2"/>
  <c r="I15" i="2"/>
  <c r="F15" i="2"/>
  <c r="T173" i="1"/>
  <c r="J169" i="1"/>
  <c r="T169" i="1" s="1"/>
  <c r="J165" i="1"/>
  <c r="T165" i="1" s="1"/>
  <c r="J161" i="1"/>
  <c r="T161" i="1" s="1"/>
  <c r="J157" i="1"/>
  <c r="T157" i="1" s="1"/>
  <c r="J153" i="1"/>
  <c r="T153" i="1" s="1"/>
  <c r="J149" i="1"/>
  <c r="T149" i="1" s="1"/>
  <c r="J145" i="1"/>
  <c r="T145" i="1" s="1"/>
  <c r="J141" i="1"/>
  <c r="T141" i="1" s="1"/>
  <c r="J137" i="1"/>
  <c r="T137" i="1" s="1"/>
  <c r="J133" i="1"/>
  <c r="T133" i="1" s="1"/>
  <c r="J129" i="1"/>
  <c r="T129" i="1" s="1"/>
  <c r="J125" i="1"/>
  <c r="T125" i="1" s="1"/>
  <c r="J121" i="1"/>
  <c r="T121" i="1" s="1"/>
  <c r="J117" i="1"/>
  <c r="T117" i="1" s="1"/>
  <c r="J113" i="1"/>
  <c r="T113" i="1" s="1"/>
  <c r="J109" i="1"/>
  <c r="T109" i="1" s="1"/>
  <c r="J105" i="1"/>
  <c r="T105" i="1" s="1"/>
  <c r="J101" i="1"/>
  <c r="T101" i="1" s="1"/>
  <c r="J97" i="1"/>
  <c r="T97" i="1" s="1"/>
  <c r="J93" i="1"/>
  <c r="T93" i="1" s="1"/>
  <c r="J89" i="1"/>
  <c r="T89" i="1" s="1"/>
  <c r="J85" i="1"/>
  <c r="T85" i="1" s="1"/>
  <c r="J81" i="1"/>
  <c r="T81" i="1" s="1"/>
  <c r="J77" i="1"/>
  <c r="T77" i="1" s="1"/>
  <c r="J73" i="1"/>
  <c r="T73" i="1" s="1"/>
  <c r="J69" i="1"/>
  <c r="T69" i="1" s="1"/>
  <c r="J65" i="1"/>
  <c r="T65" i="1" s="1"/>
  <c r="J61" i="1"/>
  <c r="T61" i="1" s="1"/>
  <c r="J57" i="1"/>
  <c r="T57" i="1" s="1"/>
  <c r="J53" i="1"/>
  <c r="T53" i="1" s="1"/>
  <c r="J49" i="1"/>
  <c r="T49" i="1" s="1"/>
  <c r="J45" i="1"/>
  <c r="T45" i="1" s="1"/>
  <c r="J41" i="1"/>
  <c r="T41" i="1" s="1"/>
  <c r="J37" i="1"/>
  <c r="T37" i="1" s="1"/>
  <c r="J33" i="1"/>
  <c r="T33" i="1" s="1"/>
  <c r="J29" i="1"/>
  <c r="T29" i="1" s="1"/>
  <c r="J25" i="1"/>
  <c r="T25" i="1" s="1"/>
  <c r="J21" i="1"/>
  <c r="T21" i="1" s="1"/>
  <c r="J17" i="1"/>
  <c r="T17" i="1" s="1"/>
  <c r="J13" i="1"/>
  <c r="T13" i="1" s="1"/>
  <c r="J168" i="1"/>
  <c r="T168" i="1" s="1"/>
  <c r="J160" i="1"/>
  <c r="T160" i="1" s="1"/>
  <c r="J152" i="1"/>
  <c r="T152" i="1" s="1"/>
  <c r="J144" i="1"/>
  <c r="T144" i="1" s="1"/>
  <c r="J136" i="1"/>
  <c r="T136" i="1" s="1"/>
  <c r="J128" i="1"/>
  <c r="T128" i="1" s="1"/>
  <c r="J120" i="1"/>
  <c r="T120" i="1" s="1"/>
  <c r="J112" i="1"/>
  <c r="T112" i="1" s="1"/>
  <c r="J104" i="1"/>
  <c r="T104" i="1" s="1"/>
  <c r="J96" i="1"/>
  <c r="T96" i="1" s="1"/>
  <c r="J88" i="1"/>
  <c r="T88" i="1" s="1"/>
  <c r="J80" i="1"/>
  <c r="T80" i="1" s="1"/>
  <c r="J72" i="1"/>
  <c r="T72" i="1" s="1"/>
  <c r="J64" i="1"/>
  <c r="T64" i="1" s="1"/>
  <c r="J52" i="1"/>
  <c r="T52" i="1" s="1"/>
  <c r="J36" i="1"/>
  <c r="T36" i="1" s="1"/>
  <c r="J20" i="1"/>
  <c r="T20" i="1" s="1"/>
  <c r="J166" i="1"/>
  <c r="T166" i="1" s="1"/>
  <c r="J158" i="1"/>
  <c r="T158" i="1" s="1"/>
  <c r="J150" i="1"/>
  <c r="T150" i="1" s="1"/>
  <c r="J142" i="1"/>
  <c r="T142" i="1" s="1"/>
  <c r="J134" i="1"/>
  <c r="T134" i="1" s="1"/>
  <c r="J126" i="1"/>
  <c r="T126" i="1" s="1"/>
  <c r="J118" i="1"/>
  <c r="T118" i="1" s="1"/>
  <c r="J110" i="1"/>
  <c r="T110" i="1" s="1"/>
  <c r="J102" i="1"/>
  <c r="T102" i="1" s="1"/>
  <c r="J94" i="1"/>
  <c r="T94" i="1" s="1"/>
  <c r="J86" i="1"/>
  <c r="T86" i="1" s="1"/>
  <c r="J78" i="1"/>
  <c r="T78" i="1" s="1"/>
  <c r="J70" i="1"/>
  <c r="T70" i="1" s="1"/>
  <c r="J62" i="1"/>
  <c r="T62" i="1" s="1"/>
  <c r="J48" i="1"/>
  <c r="T48" i="1" s="1"/>
  <c r="J32" i="1"/>
  <c r="T32" i="1" s="1"/>
  <c r="J16" i="1"/>
  <c r="T16" i="1" s="1"/>
  <c r="I173" i="1"/>
  <c r="U173" i="1" s="1"/>
  <c r="J167" i="1"/>
  <c r="T167" i="1" s="1"/>
  <c r="J163" i="1"/>
  <c r="T163" i="1" s="1"/>
  <c r="J159" i="1"/>
  <c r="T159" i="1" s="1"/>
  <c r="J155" i="1"/>
  <c r="T155" i="1" s="1"/>
  <c r="J151" i="1"/>
  <c r="T151" i="1" s="1"/>
  <c r="J147" i="1"/>
  <c r="T147" i="1" s="1"/>
  <c r="J143" i="1"/>
  <c r="T143" i="1" s="1"/>
  <c r="J139" i="1"/>
  <c r="T139" i="1" s="1"/>
  <c r="J135" i="1"/>
  <c r="T135" i="1" s="1"/>
  <c r="J131" i="1"/>
  <c r="T131" i="1" s="1"/>
  <c r="J127" i="1"/>
  <c r="T127" i="1" s="1"/>
  <c r="J123" i="1"/>
  <c r="T123" i="1" s="1"/>
  <c r="J119" i="1"/>
  <c r="T119" i="1" s="1"/>
  <c r="J115" i="1"/>
  <c r="T115" i="1" s="1"/>
  <c r="J111" i="1"/>
  <c r="T111" i="1" s="1"/>
  <c r="J107" i="1"/>
  <c r="T107" i="1" s="1"/>
  <c r="J103" i="1"/>
  <c r="T103" i="1" s="1"/>
  <c r="J99" i="1"/>
  <c r="T99" i="1" s="1"/>
  <c r="J95" i="1"/>
  <c r="T95" i="1" s="1"/>
  <c r="J91" i="1"/>
  <c r="T91" i="1" s="1"/>
  <c r="J87" i="1"/>
  <c r="T87" i="1" s="1"/>
  <c r="J83" i="1"/>
  <c r="T83" i="1" s="1"/>
  <c r="J79" i="1"/>
  <c r="T79" i="1" s="1"/>
  <c r="J75" i="1"/>
  <c r="T75" i="1" s="1"/>
  <c r="J71" i="1"/>
  <c r="T71" i="1" s="1"/>
  <c r="J67" i="1"/>
  <c r="T67" i="1" s="1"/>
  <c r="J63" i="1"/>
  <c r="T63" i="1" s="1"/>
  <c r="J59" i="1"/>
  <c r="T59" i="1" s="1"/>
  <c r="J55" i="1"/>
  <c r="T55" i="1" s="1"/>
  <c r="J51" i="1"/>
  <c r="T51" i="1" s="1"/>
  <c r="J47" i="1"/>
  <c r="T47" i="1" s="1"/>
  <c r="J43" i="1"/>
  <c r="T43" i="1" s="1"/>
  <c r="J39" i="1"/>
  <c r="T39" i="1" s="1"/>
  <c r="J35" i="1"/>
  <c r="T35" i="1" s="1"/>
  <c r="J31" i="1"/>
  <c r="T31" i="1" s="1"/>
  <c r="J27" i="1"/>
  <c r="T27" i="1" s="1"/>
  <c r="J23" i="1"/>
  <c r="T23" i="1" s="1"/>
  <c r="J19" i="1"/>
  <c r="T19" i="1" s="1"/>
  <c r="J15" i="1"/>
  <c r="T15" i="1" s="1"/>
  <c r="J11" i="1"/>
  <c r="T11" i="1" s="1"/>
  <c r="J164" i="1"/>
  <c r="T164" i="1" s="1"/>
  <c r="J156" i="1"/>
  <c r="T156" i="1" s="1"/>
  <c r="J148" i="1"/>
  <c r="T148" i="1" s="1"/>
  <c r="J140" i="1"/>
  <c r="T140" i="1" s="1"/>
  <c r="J132" i="1"/>
  <c r="T132" i="1" s="1"/>
  <c r="J124" i="1"/>
  <c r="T124" i="1" s="1"/>
  <c r="J116" i="1"/>
  <c r="T116" i="1" s="1"/>
  <c r="J108" i="1"/>
  <c r="T108" i="1" s="1"/>
  <c r="J100" i="1"/>
  <c r="T100" i="1" s="1"/>
  <c r="J92" i="1"/>
  <c r="T92" i="1" s="1"/>
  <c r="J84" i="1"/>
  <c r="T84" i="1" s="1"/>
  <c r="J76" i="1"/>
  <c r="T76" i="1" s="1"/>
  <c r="J68" i="1"/>
  <c r="T68" i="1" s="1"/>
  <c r="J60" i="1"/>
  <c r="T60" i="1" s="1"/>
  <c r="J44" i="1"/>
  <c r="T44" i="1" s="1"/>
  <c r="J28" i="1"/>
  <c r="T28" i="1" s="1"/>
  <c r="J12" i="1"/>
  <c r="T12" i="1" s="1"/>
  <c r="J58" i="1"/>
  <c r="T58" i="1" s="1"/>
  <c r="J54" i="1"/>
  <c r="T54" i="1" s="1"/>
  <c r="J50" i="1"/>
  <c r="T50" i="1" s="1"/>
  <c r="J46" i="1"/>
  <c r="T46" i="1" s="1"/>
  <c r="J42" i="1"/>
  <c r="T42" i="1" s="1"/>
  <c r="J38" i="1"/>
  <c r="T38" i="1" s="1"/>
  <c r="J34" i="1"/>
  <c r="T34" i="1" s="1"/>
  <c r="J30" i="1"/>
  <c r="T30" i="1" s="1"/>
  <c r="J26" i="1"/>
  <c r="T26" i="1" s="1"/>
  <c r="J22" i="1"/>
  <c r="T22" i="1" s="1"/>
  <c r="J18" i="1"/>
  <c r="T18" i="1" s="1"/>
  <c r="J14" i="1"/>
  <c r="T14" i="1" s="1"/>
  <c r="J10" i="1"/>
  <c r="T10" i="1" s="1"/>
  <c r="J162" i="1"/>
  <c r="T162" i="1" s="1"/>
  <c r="J154" i="1"/>
  <c r="T154" i="1" s="1"/>
  <c r="J146" i="1"/>
  <c r="T146" i="1" s="1"/>
  <c r="J138" i="1"/>
  <c r="T138" i="1" s="1"/>
  <c r="J130" i="1"/>
  <c r="T130" i="1" s="1"/>
  <c r="J122" i="1"/>
  <c r="T122" i="1" s="1"/>
  <c r="J114" i="1"/>
  <c r="T114" i="1" s="1"/>
  <c r="J106" i="1"/>
  <c r="T106" i="1" s="1"/>
  <c r="J98" i="1"/>
  <c r="T98" i="1" s="1"/>
  <c r="J90" i="1"/>
  <c r="T90" i="1" s="1"/>
  <c r="J82" i="1"/>
  <c r="T82" i="1" s="1"/>
  <c r="J74" i="1"/>
  <c r="T74" i="1" s="1"/>
  <c r="J66" i="1"/>
  <c r="T66" i="1" s="1"/>
  <c r="J56" i="1"/>
  <c r="T56" i="1" s="1"/>
  <c r="J40" i="1"/>
  <c r="T40" i="1" s="1"/>
  <c r="J24" i="1"/>
  <c r="T24" i="1" s="1"/>
  <c r="J8" i="1"/>
  <c r="T8" i="1" s="1"/>
  <c r="J7" i="1"/>
  <c r="T7" i="1" s="1"/>
  <c r="J9" i="1"/>
  <c r="T9" i="1" s="1"/>
  <c r="J6" i="1"/>
  <c r="T6" i="1" s="1"/>
  <c r="I7" i="1"/>
  <c r="I125" i="1"/>
  <c r="I93" i="1"/>
  <c r="I61" i="1"/>
  <c r="U61" i="1" s="1"/>
  <c r="I170" i="1"/>
  <c r="I166" i="1"/>
  <c r="I138" i="1"/>
  <c r="U138" i="1" s="1"/>
  <c r="I134" i="1"/>
  <c r="U134" i="1" s="1"/>
  <c r="I102" i="1"/>
  <c r="U102" i="1" s="1"/>
  <c r="I74" i="1"/>
  <c r="U74" i="1" s="1"/>
  <c r="I70" i="1"/>
  <c r="U70" i="1" s="1"/>
  <c r="I168" i="1"/>
  <c r="U168" i="1" s="1"/>
  <c r="I152" i="1"/>
  <c r="U152" i="1" s="1"/>
  <c r="I9" i="1"/>
  <c r="I172" i="1"/>
  <c r="I156" i="1"/>
  <c r="I137" i="1"/>
  <c r="U137" i="1" s="1"/>
  <c r="I121" i="1"/>
  <c r="U121" i="1" s="1"/>
  <c r="I89" i="1"/>
  <c r="I49" i="1"/>
  <c r="U49" i="1" s="1"/>
  <c r="I37" i="1"/>
  <c r="I140" i="1"/>
  <c r="I128" i="1"/>
  <c r="I120" i="1"/>
  <c r="U120" i="1" s="1"/>
  <c r="I108" i="1"/>
  <c r="U108" i="1" s="1"/>
  <c r="I96" i="1"/>
  <c r="U96" i="1" s="1"/>
  <c r="I92" i="1"/>
  <c r="U92" i="1" s="1"/>
  <c r="I88" i="1"/>
  <c r="U88" i="1" s="1"/>
  <c r="I76" i="1"/>
  <c r="U76" i="1" s="1"/>
  <c r="I64" i="1"/>
  <c r="U64" i="1" s="1"/>
  <c r="I52" i="1"/>
  <c r="U52" i="1" s="1"/>
  <c r="I48" i="1"/>
  <c r="U48" i="1" s="1"/>
  <c r="I28" i="1"/>
  <c r="U28" i="1" s="1"/>
  <c r="I20" i="1"/>
  <c r="U20" i="1" s="1"/>
  <c r="I16" i="1"/>
  <c r="U16" i="1" s="1"/>
  <c r="I165" i="1"/>
  <c r="U165" i="1" s="1"/>
  <c r="I160" i="1"/>
  <c r="U160" i="1" s="1"/>
  <c r="I149" i="1"/>
  <c r="U149" i="1" s="1"/>
  <c r="I33" i="1"/>
  <c r="U33" i="1" s="1"/>
  <c r="U140" i="1" l="1"/>
  <c r="U9" i="1"/>
  <c r="U166" i="1"/>
  <c r="U156" i="1"/>
  <c r="I19" i="5"/>
  <c r="M19" i="5"/>
  <c r="W19" i="5" s="1"/>
  <c r="I14" i="5"/>
  <c r="K14" i="5" s="1"/>
  <c r="M14" i="5"/>
  <c r="W14" i="5" s="1"/>
  <c r="M15" i="5"/>
  <c r="W15" i="5" s="1"/>
  <c r="I15" i="5"/>
  <c r="I16" i="5"/>
  <c r="M16" i="5"/>
  <c r="W16" i="5" s="1"/>
  <c r="M18" i="5"/>
  <c r="W18" i="5" s="1"/>
  <c r="I18" i="5"/>
  <c r="K10" i="5"/>
  <c r="X10" i="5" s="1"/>
  <c r="I20" i="5"/>
  <c r="M20" i="5"/>
  <c r="W20" i="5" s="1"/>
  <c r="I17" i="5"/>
  <c r="M17" i="5"/>
  <c r="W17" i="5" s="1"/>
  <c r="M13" i="5"/>
  <c r="W13" i="5" s="1"/>
  <c r="I13" i="5"/>
  <c r="K13" i="5" s="1"/>
  <c r="K12" i="5"/>
  <c r="X12" i="5" s="1"/>
  <c r="I87" i="1"/>
  <c r="U87" i="1" s="1"/>
  <c r="U128" i="1"/>
  <c r="U89" i="1"/>
  <c r="U93" i="1"/>
  <c r="U125" i="1"/>
  <c r="U37" i="1"/>
  <c r="I103" i="1"/>
  <c r="U103" i="1" s="1"/>
  <c r="I13" i="1"/>
  <c r="U13" i="1" s="1"/>
  <c r="I94" i="1"/>
  <c r="U94" i="1" s="1"/>
  <c r="I29" i="1"/>
  <c r="U29" i="1" s="1"/>
  <c r="I69" i="1"/>
  <c r="U69" i="1" s="1"/>
  <c r="I101" i="1"/>
  <c r="U101" i="1" s="1"/>
  <c r="I133" i="1"/>
  <c r="U133" i="1" s="1"/>
  <c r="I144" i="1"/>
  <c r="U144" i="1" s="1"/>
  <c r="I62" i="1"/>
  <c r="U62" i="1" s="1"/>
  <c r="I119" i="1"/>
  <c r="U119" i="1" s="1"/>
  <c r="I36" i="1"/>
  <c r="U36" i="1" s="1"/>
  <c r="I167" i="1"/>
  <c r="U167" i="1" s="1"/>
  <c r="I158" i="1"/>
  <c r="U158" i="1" s="1"/>
  <c r="I45" i="1"/>
  <c r="U45" i="1" s="1"/>
  <c r="I77" i="1"/>
  <c r="U77" i="1" s="1"/>
  <c r="I109" i="1"/>
  <c r="U109" i="1" s="1"/>
  <c r="I141" i="1"/>
  <c r="U141" i="1" s="1"/>
  <c r="I55" i="1"/>
  <c r="U55" i="1" s="1"/>
  <c r="I135" i="1"/>
  <c r="U135" i="1" s="1"/>
  <c r="I21" i="1"/>
  <c r="U21" i="1" s="1"/>
  <c r="I157" i="1"/>
  <c r="U157" i="1" s="1"/>
  <c r="I126" i="1"/>
  <c r="U126" i="1" s="1"/>
  <c r="I53" i="1"/>
  <c r="U53" i="1" s="1"/>
  <c r="I85" i="1"/>
  <c r="U85" i="1" s="1"/>
  <c r="I117" i="1"/>
  <c r="U117" i="1" s="1"/>
  <c r="O27" i="5"/>
  <c r="N27" i="5"/>
  <c r="L27" i="5"/>
  <c r="Q27" i="5"/>
  <c r="G27" i="5"/>
  <c r="H27" i="5"/>
  <c r="V27" i="5"/>
  <c r="P27" i="5"/>
  <c r="F27" i="5"/>
  <c r="T27" i="5"/>
  <c r="R27" i="5"/>
  <c r="U27" i="5"/>
  <c r="D23" i="5"/>
  <c r="U7" i="1"/>
  <c r="D15" i="5"/>
  <c r="E15" i="5"/>
  <c r="I75" i="1"/>
  <c r="U75" i="1" s="1"/>
  <c r="J171" i="1"/>
  <c r="T171" i="1" s="1"/>
  <c r="J174" i="1"/>
  <c r="T174" i="1" s="1"/>
  <c r="I5" i="1"/>
  <c r="B16" i="2"/>
  <c r="J170" i="1"/>
  <c r="T170" i="1" s="1"/>
  <c r="U170" i="1" s="1"/>
  <c r="J172" i="1"/>
  <c r="T172" i="1" s="1"/>
  <c r="U172" i="1" s="1"/>
  <c r="I71" i="1"/>
  <c r="U71" i="1" s="1"/>
  <c r="I139" i="1"/>
  <c r="U139" i="1" s="1"/>
  <c r="I163" i="1"/>
  <c r="U163" i="1" s="1"/>
  <c r="I171" i="1"/>
  <c r="I25" i="1"/>
  <c r="U25" i="1" s="1"/>
  <c r="I65" i="1"/>
  <c r="U65" i="1" s="1"/>
  <c r="I73" i="1"/>
  <c r="U73" i="1" s="1"/>
  <c r="I81" i="1"/>
  <c r="U81" i="1" s="1"/>
  <c r="I97" i="1"/>
  <c r="U97" i="1" s="1"/>
  <c r="I105" i="1"/>
  <c r="U105" i="1" s="1"/>
  <c r="I113" i="1"/>
  <c r="U113" i="1" s="1"/>
  <c r="I129" i="1"/>
  <c r="U129" i="1" s="1"/>
  <c r="I145" i="1"/>
  <c r="U145" i="1" s="1"/>
  <c r="I153" i="1"/>
  <c r="U153" i="1" s="1"/>
  <c r="I161" i="1"/>
  <c r="U161" i="1" s="1"/>
  <c r="I169" i="1"/>
  <c r="U169" i="1" s="1"/>
  <c r="I154" i="1"/>
  <c r="U154" i="1" s="1"/>
  <c r="I51" i="1"/>
  <c r="U51" i="1" s="1"/>
  <c r="I91" i="1"/>
  <c r="U91" i="1" s="1"/>
  <c r="I107" i="1"/>
  <c r="U107" i="1" s="1"/>
  <c r="I123" i="1"/>
  <c r="U123" i="1" s="1"/>
  <c r="I24" i="1"/>
  <c r="U24" i="1" s="1"/>
  <c r="I72" i="1"/>
  <c r="U72" i="1" s="1"/>
  <c r="I124" i="1"/>
  <c r="U124" i="1" s="1"/>
  <c r="I86" i="1"/>
  <c r="U86" i="1" s="1"/>
  <c r="I106" i="1"/>
  <c r="U106" i="1" s="1"/>
  <c r="I56" i="1"/>
  <c r="U56" i="1" s="1"/>
  <c r="I104" i="1"/>
  <c r="U104" i="1" s="1"/>
  <c r="I90" i="1"/>
  <c r="U90" i="1" s="1"/>
  <c r="I118" i="1"/>
  <c r="U118" i="1" s="1"/>
  <c r="I60" i="1"/>
  <c r="U60" i="1" s="1"/>
  <c r="I136" i="1"/>
  <c r="U136" i="1" s="1"/>
  <c r="I122" i="1"/>
  <c r="U122" i="1" s="1"/>
  <c r="I150" i="1"/>
  <c r="U150" i="1" s="1"/>
  <c r="I47" i="1"/>
  <c r="U47" i="1" s="1"/>
  <c r="I79" i="1"/>
  <c r="U79" i="1" s="1"/>
  <c r="I111" i="1"/>
  <c r="U111" i="1" s="1"/>
  <c r="I143" i="1"/>
  <c r="U143" i="1" s="1"/>
  <c r="I40" i="1"/>
  <c r="U40" i="1" s="1"/>
  <c r="I80" i="1"/>
  <c r="U80" i="1" s="1"/>
  <c r="I57" i="1"/>
  <c r="U57" i="1" s="1"/>
  <c r="I151" i="1"/>
  <c r="U151" i="1" s="1"/>
  <c r="I41" i="1"/>
  <c r="U41" i="1" s="1"/>
  <c r="I83" i="1"/>
  <c r="U83" i="1" s="1"/>
  <c r="I115" i="1"/>
  <c r="U115" i="1" s="1"/>
  <c r="I147" i="1"/>
  <c r="U147" i="1" s="1"/>
  <c r="I110" i="1"/>
  <c r="U110" i="1" s="1"/>
  <c r="I174" i="1"/>
  <c r="I159" i="1"/>
  <c r="U159" i="1" s="1"/>
  <c r="I17" i="1"/>
  <c r="U17" i="1" s="1"/>
  <c r="I63" i="1"/>
  <c r="U63" i="1" s="1"/>
  <c r="I95" i="1"/>
  <c r="U95" i="1" s="1"/>
  <c r="I127" i="1"/>
  <c r="U127" i="1" s="1"/>
  <c r="I155" i="1"/>
  <c r="U155" i="1" s="1"/>
  <c r="I32" i="1"/>
  <c r="U32" i="1" s="1"/>
  <c r="I112" i="1"/>
  <c r="U112" i="1" s="1"/>
  <c r="I67" i="1"/>
  <c r="U67" i="1" s="1"/>
  <c r="I99" i="1"/>
  <c r="U99" i="1" s="1"/>
  <c r="I131" i="1"/>
  <c r="U131" i="1" s="1"/>
  <c r="I38" i="1"/>
  <c r="U38" i="1" s="1"/>
  <c r="I78" i="1"/>
  <c r="U78" i="1" s="1"/>
  <c r="I142" i="1"/>
  <c r="U142" i="1" s="1"/>
  <c r="I15" i="1"/>
  <c r="U15" i="1" s="1"/>
  <c r="I6" i="1"/>
  <c r="U6" i="1" s="1"/>
  <c r="I54" i="1"/>
  <c r="U54" i="1" s="1"/>
  <c r="I22" i="1"/>
  <c r="U22" i="1" s="1"/>
  <c r="I31" i="1"/>
  <c r="U31" i="1" s="1"/>
  <c r="I14" i="1"/>
  <c r="U14" i="1" s="1"/>
  <c r="I46" i="1"/>
  <c r="U46" i="1" s="1"/>
  <c r="I164" i="1"/>
  <c r="U164" i="1" s="1"/>
  <c r="I23" i="1"/>
  <c r="U23" i="1" s="1"/>
  <c r="I8" i="1"/>
  <c r="U8" i="1" s="1"/>
  <c r="I30" i="1"/>
  <c r="U30" i="1" s="1"/>
  <c r="I39" i="1"/>
  <c r="U39" i="1" s="1"/>
  <c r="I68" i="1"/>
  <c r="U68" i="1" s="1"/>
  <c r="I84" i="1"/>
  <c r="U84" i="1" s="1"/>
  <c r="I100" i="1"/>
  <c r="U100" i="1" s="1"/>
  <c r="I116" i="1"/>
  <c r="U116" i="1" s="1"/>
  <c r="I132" i="1"/>
  <c r="U132" i="1" s="1"/>
  <c r="I10" i="1"/>
  <c r="U10" i="1" s="1"/>
  <c r="I26" i="1"/>
  <c r="U26" i="1" s="1"/>
  <c r="I42" i="1"/>
  <c r="U42" i="1" s="1"/>
  <c r="I58" i="1"/>
  <c r="U58" i="1" s="1"/>
  <c r="I148" i="1"/>
  <c r="U148" i="1" s="1"/>
  <c r="I19" i="1"/>
  <c r="U19" i="1" s="1"/>
  <c r="I35" i="1"/>
  <c r="U35" i="1" s="1"/>
  <c r="I12" i="1"/>
  <c r="U12" i="1" s="1"/>
  <c r="I44" i="1"/>
  <c r="U44" i="1" s="1"/>
  <c r="I59" i="1"/>
  <c r="U59" i="1" s="1"/>
  <c r="I18" i="1"/>
  <c r="U18" i="1" s="1"/>
  <c r="I34" i="1"/>
  <c r="U34" i="1" s="1"/>
  <c r="I50" i="1"/>
  <c r="U50" i="1" s="1"/>
  <c r="I66" i="1"/>
  <c r="U66" i="1" s="1"/>
  <c r="I82" i="1"/>
  <c r="U82" i="1" s="1"/>
  <c r="I98" i="1"/>
  <c r="U98" i="1" s="1"/>
  <c r="I114" i="1"/>
  <c r="U114" i="1" s="1"/>
  <c r="I130" i="1"/>
  <c r="U130" i="1" s="1"/>
  <c r="I146" i="1"/>
  <c r="U146" i="1" s="1"/>
  <c r="I162" i="1"/>
  <c r="U162" i="1" s="1"/>
  <c r="I11" i="1"/>
  <c r="U11" i="1" s="1"/>
  <c r="I27" i="1"/>
  <c r="U27" i="1" s="1"/>
  <c r="I43" i="1"/>
  <c r="U43" i="1" s="1"/>
  <c r="K15" i="5" l="1"/>
  <c r="X15" i="5" s="1"/>
  <c r="X13" i="5"/>
  <c r="X14" i="5"/>
  <c r="K23" i="5"/>
  <c r="D16" i="5"/>
  <c r="E16" i="5"/>
  <c r="U171" i="1"/>
  <c r="U174" i="1"/>
  <c r="U5" i="1"/>
  <c r="I22" i="2" s="1"/>
  <c r="B22" i="2"/>
  <c r="K16" i="5" l="1"/>
  <c r="X16" i="5" s="1"/>
  <c r="X23" i="5"/>
  <c r="D17" i="5"/>
  <c r="E17" i="5"/>
  <c r="K17" i="5" l="1"/>
  <c r="X17" i="5" s="1"/>
  <c r="D18" i="5"/>
  <c r="E18" i="5"/>
  <c r="K18" i="5" l="1"/>
  <c r="X18" i="5" s="1"/>
  <c r="E19" i="5"/>
  <c r="D19" i="5"/>
  <c r="K19" i="5" s="1"/>
  <c r="X19" i="5" s="1"/>
  <c r="D20" i="5" l="1"/>
  <c r="C27" i="5"/>
  <c r="E20" i="5"/>
  <c r="E27" i="5" s="1"/>
  <c r="I27" i="5"/>
  <c r="D27" i="5" l="1"/>
  <c r="K20" i="5"/>
  <c r="X20" i="5" s="1"/>
  <c r="K27" i="5" l="1"/>
  <c r="W27" i="5"/>
  <c r="M27" i="5"/>
  <c r="X27" i="5" l="1"/>
</calcChain>
</file>

<file path=xl/comments1.xml><?xml version="1.0" encoding="utf-8"?>
<comments xmlns="http://schemas.openxmlformats.org/spreadsheetml/2006/main">
  <authors>
    <author>admin</author>
  </authors>
  <commentList>
    <comment ref="P1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इसके अलावा पोस्ट हो तो निचे ऐड कर  देवे </t>
        </r>
      </text>
    </comment>
  </commentList>
</comments>
</file>

<file path=xl/sharedStrings.xml><?xml version="1.0" encoding="utf-8"?>
<sst xmlns="http://schemas.openxmlformats.org/spreadsheetml/2006/main" count="233" uniqueCount="156">
  <si>
    <t>Employee Name</t>
  </si>
  <si>
    <t>DA Rate</t>
  </si>
  <si>
    <t>Basic</t>
  </si>
  <si>
    <t>HRA</t>
  </si>
  <si>
    <t>Gross Income</t>
  </si>
  <si>
    <t>RPMF</t>
  </si>
  <si>
    <t>LIC</t>
  </si>
  <si>
    <t>Other 1</t>
  </si>
  <si>
    <t>Other 2</t>
  </si>
  <si>
    <t>Permanent / Probation</t>
  </si>
  <si>
    <t>Permanent</t>
  </si>
  <si>
    <t>Probation</t>
  </si>
  <si>
    <t>Total Deduction</t>
  </si>
  <si>
    <t>Net Salary</t>
  </si>
  <si>
    <t>S.No.</t>
  </si>
  <si>
    <t>GPF</t>
  </si>
  <si>
    <t>Employee Pay Slip</t>
  </si>
  <si>
    <t>DDO Code</t>
  </si>
  <si>
    <t xml:space="preserve">TV No &amp; Date : </t>
  </si>
  <si>
    <t>Bill No. &amp; Date</t>
  </si>
  <si>
    <t>Month</t>
  </si>
  <si>
    <t>Name</t>
  </si>
  <si>
    <t>Designation</t>
  </si>
  <si>
    <t>Pay Scale</t>
  </si>
  <si>
    <t>GPF/CPFNo</t>
  </si>
  <si>
    <t>EMP ID</t>
  </si>
  <si>
    <t>A/C No</t>
  </si>
  <si>
    <t>PRAN No</t>
  </si>
  <si>
    <t>SI No.</t>
  </si>
  <si>
    <t>PAN</t>
  </si>
  <si>
    <t>Earnings(Rs.)</t>
  </si>
  <si>
    <t>Deductions(Rs.)</t>
  </si>
  <si>
    <t>ECPenF</t>
  </si>
  <si>
    <t>SIP</t>
  </si>
  <si>
    <t>ITax</t>
  </si>
  <si>
    <t>SIL</t>
  </si>
  <si>
    <t>GPF Loan</t>
  </si>
  <si>
    <t>Total Deduction :</t>
  </si>
  <si>
    <t>Net Pay :</t>
  </si>
  <si>
    <t>Government Senior Secondary School, Rooppura</t>
  </si>
  <si>
    <t>PREM SINGH SHEKHAWAT</t>
  </si>
  <si>
    <t>विद्यालय में पोस्ट का विवरण</t>
  </si>
  <si>
    <t>प्रधानाचार्य</t>
  </si>
  <si>
    <t>उप प्रधानाचार्य</t>
  </si>
  <si>
    <t>प्रधानाध्यापक</t>
  </si>
  <si>
    <t>वरिष्ठ अध्यापक</t>
  </si>
  <si>
    <t>व्याख्याता</t>
  </si>
  <si>
    <t>प्रबोधक</t>
  </si>
  <si>
    <t>अध्यापक लेवेल 1</t>
  </si>
  <si>
    <t>अध्यापक लेवेल 2</t>
  </si>
  <si>
    <t>कनिष्ठ सहायक</t>
  </si>
  <si>
    <t>वरिष्ठ सहायक</t>
  </si>
  <si>
    <t xml:space="preserve">सहायक प्रशासनिक अधिकारी </t>
  </si>
  <si>
    <t xml:space="preserve">सहायक कर्मचारी </t>
  </si>
  <si>
    <t xml:space="preserve">शा-शिक्षक </t>
  </si>
  <si>
    <t xml:space="preserve">वरिष्ठ शा-शिक्षक </t>
  </si>
  <si>
    <t>जमादार</t>
  </si>
  <si>
    <t>चतुर्थ श्रेणी कर्मचारी</t>
  </si>
  <si>
    <t xml:space="preserve">प्रयोगशाला सहायक </t>
  </si>
  <si>
    <t>पुस्तकालय अध्यक्ष</t>
  </si>
  <si>
    <t>other1</t>
  </si>
  <si>
    <t>other2</t>
  </si>
  <si>
    <t>other3</t>
  </si>
  <si>
    <t>other4</t>
  </si>
  <si>
    <t>Levels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</si>
  <si>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</si>
  <si>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</si>
  <si>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</si>
  <si>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</si>
  <si>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</si>
  <si>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</si>
  <si>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</si>
  <si>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</si>
  <si>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</si>
  <si>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</si>
  <si>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</si>
  <si>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</si>
  <si>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</si>
  <si>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</si>
  <si>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</si>
  <si>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</si>
  <si>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</si>
  <si>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</si>
  <si>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</si>
  <si>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</si>
  <si>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</si>
  <si>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</si>
  <si>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</si>
  <si>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</si>
  <si>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L-25</t>
  </si>
  <si>
    <t xml:space="preserve"> RJNA199828011935</t>
  </si>
  <si>
    <t>ABCD1111E</t>
  </si>
  <si>
    <t>111111111111</t>
  </si>
  <si>
    <t>HRA Rate</t>
  </si>
  <si>
    <t>ASHWINI KUMAR</t>
  </si>
  <si>
    <t>YES</t>
  </si>
  <si>
    <t>NO</t>
  </si>
  <si>
    <t>Before 01-01-2004</t>
  </si>
  <si>
    <t>ADITYA JAKHAD</t>
  </si>
  <si>
    <t>TV No &amp; Date</t>
  </si>
  <si>
    <t>44606 &amp; 05-08-2020</t>
  </si>
  <si>
    <t>39 &amp; 29/07/2020</t>
  </si>
  <si>
    <t>Month:</t>
  </si>
  <si>
    <t>Bill No. &amp; Date:</t>
  </si>
  <si>
    <t>Name:</t>
  </si>
  <si>
    <t>Designation:</t>
  </si>
  <si>
    <t>PRAN No:</t>
  </si>
  <si>
    <t>GPF/CPFNo:</t>
  </si>
  <si>
    <t>DDO Code:</t>
  </si>
  <si>
    <t>Gross Pay:</t>
  </si>
  <si>
    <t>Print Date:-</t>
  </si>
  <si>
    <t>EMP ID:</t>
  </si>
  <si>
    <t>A/C No:</t>
  </si>
  <si>
    <t>PAN:</t>
  </si>
  <si>
    <t>Salary Data of Employees</t>
  </si>
  <si>
    <t>Employees Master Data</t>
  </si>
  <si>
    <t>Employee Name :-</t>
  </si>
  <si>
    <t>Designation :-</t>
  </si>
  <si>
    <t>PAN No. :-</t>
  </si>
  <si>
    <t>PRAN No. :-</t>
  </si>
  <si>
    <t/>
  </si>
  <si>
    <t>NET PAY</t>
  </si>
  <si>
    <t>S.N.</t>
  </si>
  <si>
    <t>DA</t>
  </si>
  <si>
    <t>Wash All.</t>
  </si>
  <si>
    <t>Handi. All.</t>
  </si>
  <si>
    <t>Bonus</t>
  </si>
  <si>
    <t>CCA</t>
  </si>
  <si>
    <t>TOTAL</t>
  </si>
  <si>
    <t>SI</t>
  </si>
  <si>
    <t>L.I.C.</t>
  </si>
  <si>
    <t>S.I. LOAN</t>
  </si>
  <si>
    <t>GPF LOAN</t>
  </si>
  <si>
    <t>Income Tax</t>
  </si>
  <si>
    <t>G.I. + S. Tax</t>
  </si>
  <si>
    <t>Total Ded.</t>
  </si>
  <si>
    <t>OTH.</t>
  </si>
  <si>
    <t>PL</t>
  </si>
  <si>
    <t>Arrear</t>
  </si>
  <si>
    <t>NPS Gov.</t>
  </si>
  <si>
    <t>Basic Of March 2020</t>
  </si>
  <si>
    <t>Emp. NPS</t>
  </si>
  <si>
    <t>वेतन जो दिया गया</t>
  </si>
  <si>
    <t>कटौतिया जो की गयी</t>
  </si>
  <si>
    <t>DA Arr.</t>
  </si>
  <si>
    <t>Yearly Estimated Salary Data</t>
  </si>
  <si>
    <t>OTH. 1</t>
  </si>
  <si>
    <t>OTH.2</t>
  </si>
  <si>
    <t>SI No.:-</t>
  </si>
  <si>
    <t>Either in probation or permanent:-</t>
  </si>
  <si>
    <t>GPF:-</t>
  </si>
  <si>
    <t>Bank A/C.:-</t>
  </si>
  <si>
    <t>Surrender Month:-</t>
  </si>
  <si>
    <t>Bonos:-</t>
  </si>
  <si>
    <t>Is before 01-01-2004:-</t>
  </si>
  <si>
    <t>Basic of rest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</si>
</sst>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Calibri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1"/>
      <color theme="1"/>
      <name val="DevLys 010"/>
    </font>
    <font>
      <b/>
      <sz val="10"/>
      <color theme="1"/>
      <name val="Calibri"/>
      <scheme val="minor"/>
    </font>
    <font>
      <b/>
      <sz val="50"/>
      <color theme="0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sz val="10"/>
      <color theme="1"/>
      <name val="DevLys 010"/>
    </font>
    <font>
      <b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9FF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5" fillId="0" borderId="0" xfId="0" applyFont="1" applyProtection="1">
      <protection locked="0"/>
    </xf>
    <xf numFmtId="0" fontId="16" fillId="3" borderId="0" xfId="0" applyFont="1" applyFill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  <protection locked="0"/>
    </xf>
    <xf numFmtId="17" fontId="0" fillId="0" borderId="0" xfId="0" applyNumberFormat="1" applyFont="1" applyAlignment="1" applyProtection="1">
      <alignment horizontal="center" vertical="center"/>
      <protection hidden="1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horizontal="center"/>
      <protection locked="0"/>
    </xf>
    <xf numFmtId="9" fontId="0" fillId="0" borderId="0" xfId="0" applyNumberFormat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0" fillId="4" borderId="1" xfId="0" applyFill="1" applyBorder="1" applyAlignment="1" applyProtection="1">
      <alignment horizontal="center" vertical="center" wrapText="1"/>
      <protection hidden="1"/>
    </xf>
    <xf numFmtId="0" fontId="7" fillId="0" borderId="8" xfId="0" applyFont="1" applyFill="1" applyBorder="1" applyAlignment="1" applyProtection="1">
      <alignment horizontal="left" vertical="center"/>
      <protection locked="0"/>
    </xf>
    <xf numFmtId="9" fontId="13" fillId="0" borderId="1" xfId="0" applyNumberFormat="1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0" fontId="7" fillId="0" borderId="5" xfId="0" applyFont="1" applyFill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hidden="1"/>
    </xf>
    <xf numFmtId="0" fontId="4" fillId="0" borderId="10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hidden="1"/>
    </xf>
    <xf numFmtId="0" fontId="0" fillId="0" borderId="0" xfId="0" applyBorder="1" applyProtection="1"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wrapText="1"/>
      <protection locked="0"/>
    </xf>
    <xf numFmtId="17" fontId="0" fillId="5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vertical="center"/>
      <protection locked="0"/>
    </xf>
    <xf numFmtId="0" fontId="0" fillId="5" borderId="9" xfId="0" applyFill="1" applyBorder="1" applyAlignment="1" applyProtection="1">
      <alignment vertical="center"/>
      <protection locked="0"/>
    </xf>
    <xf numFmtId="0" fontId="20" fillId="0" borderId="1" xfId="0" applyFont="1" applyBorder="1" applyAlignment="1" applyProtection="1">
      <alignment horizontal="center" vertical="center"/>
      <protection hidden="1"/>
    </xf>
    <xf numFmtId="0" fontId="20" fillId="0" borderId="9" xfId="0" applyFont="1" applyBorder="1" applyAlignment="1" applyProtection="1">
      <alignment horizontal="center" vertical="center"/>
      <protection hidden="1"/>
    </xf>
    <xf numFmtId="0" fontId="20" fillId="0" borderId="16" xfId="0" applyFont="1" applyBorder="1" applyAlignment="1" applyProtection="1">
      <alignment horizontal="center" vertical="center"/>
      <protection hidden="1"/>
    </xf>
    <xf numFmtId="0" fontId="20" fillId="4" borderId="18" xfId="0" applyFont="1" applyFill="1" applyBorder="1" applyAlignment="1" applyProtection="1">
      <alignment horizontal="center" vertical="center"/>
      <protection hidden="1"/>
    </xf>
    <xf numFmtId="0" fontId="20" fillId="4" borderId="19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vertical="center"/>
      <protection hidden="1"/>
    </xf>
    <xf numFmtId="0" fontId="11" fillId="0" borderId="4" xfId="0" applyFont="1" applyFill="1" applyBorder="1" applyAlignment="1" applyProtection="1">
      <alignment horizontal="center" vertical="center" wrapText="1"/>
      <protection hidden="1"/>
    </xf>
    <xf numFmtId="0" fontId="11" fillId="0" borderId="3" xfId="0" applyFont="1" applyFill="1" applyBorder="1" applyAlignment="1" applyProtection="1">
      <alignment horizontal="center" vertical="center" wrapText="1"/>
      <protection hidden="1"/>
    </xf>
    <xf numFmtId="0" fontId="11" fillId="0" borderId="2" xfId="0" applyFont="1" applyFill="1" applyBorder="1" applyAlignment="1" applyProtection="1">
      <alignment horizontal="center" vertical="center" wrapText="1"/>
      <protection hidden="1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0" fillId="5" borderId="1" xfId="0" applyFill="1" applyBorder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locked="0"/>
    </xf>
    <xf numFmtId="17" fontId="13" fillId="0" borderId="1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left" vertical="center"/>
      <protection locked="0"/>
    </xf>
    <xf numFmtId="14" fontId="5" fillId="0" borderId="0" xfId="0" applyNumberFormat="1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right"/>
      <protection locked="0"/>
    </xf>
    <xf numFmtId="2" fontId="5" fillId="0" borderId="0" xfId="0" applyNumberFormat="1" applyFont="1" applyAlignment="1" applyProtection="1">
      <alignment horizontal="left" vertical="center"/>
      <protection hidden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2" fontId="5" fillId="0" borderId="12" xfId="0" applyNumberFormat="1" applyFont="1" applyBorder="1" applyAlignment="1" applyProtection="1">
      <alignment horizontal="center" vertical="center"/>
      <protection hidden="1"/>
    </xf>
    <xf numFmtId="0" fontId="5" fillId="0" borderId="11" xfId="0" applyFont="1" applyBorder="1" applyAlignment="1" applyProtection="1">
      <alignment horizontal="left" vertical="center"/>
      <protection hidden="1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17" fontId="0" fillId="5" borderId="0" xfId="0" applyNumberFormat="1" applyFill="1" applyBorder="1" applyAlignment="1" applyProtection="1">
      <alignment horizontal="center" vertical="center"/>
      <protection locked="0"/>
    </xf>
    <xf numFmtId="0" fontId="20" fillId="0" borderId="0" xfId="0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 vertical="center"/>
      <protection locked="0"/>
    </xf>
    <xf numFmtId="0" fontId="0" fillId="3" borderId="13" xfId="0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 applyProtection="1">
      <alignment horizontal="center" vertical="center"/>
      <protection locked="0"/>
    </xf>
    <xf numFmtId="0" fontId="0" fillId="3" borderId="14" xfId="0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/>
      <protection hidden="1"/>
    </xf>
    <xf numFmtId="0" fontId="0" fillId="5" borderId="0" xfId="0" applyFill="1" applyBorder="1" applyAlignment="1" applyProtection="1">
      <alignment horizontal="center" vertical="center"/>
      <protection locked="0"/>
    </xf>
    <xf numFmtId="0" fontId="19" fillId="3" borderId="0" xfId="0" applyFont="1" applyFill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22" fillId="2" borderId="0" xfId="0" applyFont="1" applyFill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locked="0"/>
    </xf>
    <xf numFmtId="0" fontId="21" fillId="4" borderId="13" xfId="0" applyFont="1" applyFill="1" applyBorder="1" applyAlignment="1" applyProtection="1">
      <alignment horizontal="center" vertical="center"/>
      <protection locked="0"/>
    </xf>
    <xf numFmtId="0" fontId="21" fillId="4" borderId="8" xfId="0" applyFont="1" applyFill="1" applyBorder="1" applyAlignment="1" applyProtection="1">
      <alignment horizontal="center" vertical="center"/>
      <protection locked="0"/>
    </xf>
    <xf numFmtId="0" fontId="21" fillId="4" borderId="14" xfId="0" applyFont="1" applyFill="1" applyBorder="1" applyAlignment="1" applyProtection="1">
      <alignment horizontal="center" vertical="center"/>
      <protection locked="0"/>
    </xf>
    <xf numFmtId="0" fontId="21" fillId="4" borderId="1" xfId="0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 wrapText="1"/>
      <protection locked="0"/>
    </xf>
    <xf numFmtId="17" fontId="0" fillId="0" borderId="1" xfId="0" applyNumberFormat="1" applyBorder="1" applyAlignment="1" applyProtection="1">
      <alignment horizontal="left" vertical="center"/>
      <protection locked="0"/>
    </xf>
    <xf numFmtId="0" fontId="20" fillId="5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3" fillId="4" borderId="17" xfId="0" applyFont="1" applyFill="1" applyBorder="1" applyAlignment="1" applyProtection="1">
      <alignment horizontal="center" vertical="center"/>
      <protection locked="0"/>
    </xf>
    <xf numFmtId="0" fontId="3" fillId="4" borderId="18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60">
    <dxf>
      <numFmt numFmtId="22" formatCode="mmm/yy"/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alignment horizontal="left" vertical="center" textRotation="0" wrapText="0" indent="0" justifyLastLine="0" shrinkToFit="0" readingOrder="0"/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0" formatCode="General"/>
      <fill>
        <patternFill patternType="solid">
          <fgColor indexed="64"/>
          <bgColor rgb="FF99FF66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</dxfs>
  <tableStyles count="0" defaultTableStyle="TableStyleMedium2" defaultPivotStyle="PivotStyleLight16"/>
  <colors>
    <mruColors>
      <color rgb="FF99FF66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Spin" dx="16" fmlaLink="$M$3" max="30000" page="1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12</xdr:col>
          <xdr:colOff>19050</xdr:colOff>
          <xdr:row>3</xdr:row>
          <xdr:rowOff>9525</xdr:rowOff>
        </xdr:from>
        <xdr:to>
          <xdr:col>13</xdr:col>
          <xdr:colOff>0</xdr:colOff>
          <xdr:row>8</xdr:row>
          <xdr:rowOff>0</xdr:rowOff>
        </xdr:to>
        <xdr:sp macro="" textlink="">
          <xdr:nvSpPr>
            <xdr:cNvPr id="2050" name="Spinner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3" name="Table3" displayName="Table3" ref="P1:P23" totalsRowShown="0" headerRowDxfId="59" dataDxfId="57" headerRowBorderDxfId="58" tableBorderDxfId="56" totalsRowBorderDxfId="55">
  <tableColumns count="1">
    <tableColumn id="1" name="विद्यालय में पोस्ट का विवरण" dataDxfId="5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R6:R31" totalsRowShown="0" headerRowDxfId="53" dataDxfId="51" headerRowBorderDxfId="52" tableBorderDxfId="50" totalsRowBorderDxfId="49">
  <autoFilter ref="R6:R31"/>
  <tableColumns count="1">
    <tableColumn id="1" name="Levels" dataDxfId="48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le5" displayName="Table5" ref="A6:N199" totalsRowShown="0" headerRowDxfId="47" dataDxfId="45" headerRowBorderDxfId="46" tableBorderDxfId="44" totalsRowBorderDxfId="43">
  <tableColumns count="14">
    <tableColumn id="1" name="S.No." dataDxfId="42">
      <calculatedColumnFormula>IF(Table5[[#This Row],[Name]]="","",ROWS($A$1:A1))</calculatedColumnFormula>
    </tableColumn>
    <tableColumn id="2" name="Name" dataDxfId="41"/>
    <tableColumn id="3" name="Designation" dataDxfId="40"/>
    <tableColumn id="4" name="Pay Scale" dataDxfId="39"/>
    <tableColumn id="5" name="GPF/CPFNo" dataDxfId="38"/>
    <tableColumn id="6" name="EMP ID" dataDxfId="37"/>
    <tableColumn id="7" name="A/C No" dataDxfId="36"/>
    <tableColumn id="8" name="PRAN No" dataDxfId="35"/>
    <tableColumn id="9" name="SI No." dataDxfId="34"/>
    <tableColumn id="10" name="PAN" dataDxfId="33"/>
    <tableColumn id="11" name="Permanent / Probation" dataDxfId="32"/>
    <tableColumn id="12" name="Basic Of March 2020" dataDxfId="31"/>
    <tableColumn id="13" name="Before 01-01-2004" dataDxfId="30"/>
    <tableColumn id="14" name="Basic of rest Months" dataDxfId="29">
      <calculatedColumnFormula>IF(AND(Table5[[#This Row],[Permanent / Probation]]="Probation"),Table5[[#This Row],[Basic Of March 2020]],MROUND(Table5[[#This Row],[Basic Of March 2020]]*1.03,100))</calculatedColumnFormula>
    </tableColumn>
  </tableColumns>
  <tableStyleInfo name="TableStyleMedium6" showFirstColumn="0" showLastColumn="0" showRowStripes="0" showColumnStripes="0"/>
</table>
</file>

<file path=xl/tables/table4.xml><?xml version="1.0" encoding="utf-8"?>
<table xmlns="http://schemas.openxmlformats.org/spreadsheetml/2006/main" id="1" name="Table1" displayName="Table1" ref="A4:X174" totalsRowShown="0" headerRowDxfId="1" dataDxfId="10" headerRowBorderDxfId="28" tableBorderDxfId="27" totalsRowBorderDxfId="26">
  <tableColumns count="24">
    <tableColumn id="1" name="S.No." dataDxfId="9">
      <calculatedColumnFormula>IF('Master Data'!A7="","",'Master Data'!A7)</calculatedColumnFormula>
    </tableColumn>
    <tableColumn id="2" name="Employee Name" dataDxfId="8">
      <calculatedColumnFormula>IF('Master Data'!B7="","",'Master Data'!B7)</calculatedColumnFormula>
    </tableColumn>
    <tableColumn id="5" name="Basic" dataDxfId="25"/>
    <tableColumn id="6" name="DA Rate" dataDxfId="7">
      <calculatedColumnFormula>IFERROR(IF(IF('Master Data'!K7="probation","",Table1[[#This Row],[Basic]]*'Master Data'!$C$4)=0,"",IF('Master Data'!K7="probation","",Table1[[#This Row],[Basic]]*'Master Data'!$C$4)),"")</calculatedColumnFormula>
    </tableColumn>
    <tableColumn id="7" name="HRA" dataDxfId="6">
      <calculatedColumnFormula>IFERROR(IF(IF('Master Data'!K7="probation","",Table1[[#This Row],[Basic]]*'Master Data'!$G$4)=0,"",IF('Master Data'!K7="probation","",Table1[[#This Row],[Basic]]*'Master Data'!$G$4)),"")</calculatedColumnFormula>
    </tableColumn>
    <tableColumn id="8" name="Wash All." dataDxfId="24"/>
    <tableColumn id="21" name="Handi. All." dataDxfId="23"/>
    <tableColumn id="9" name="CCA" dataDxfId="22"/>
    <tableColumn id="10" name="Gross Income" dataDxfId="5">
      <calculatedColumnFormula>IF(SUM(Table1[[#This Row],[Basic]:[CCA]])=0,"",SUM(Table1[[#This Row],[Basic]:[CCA]]))</calculatedColumnFormula>
    </tableColumn>
    <tableColumn id="20" name="ECPenF" dataDxfId="4">
      <calculatedColumnFormula>IFERROR(ROUND(IF('Master Data'!M7="YES","",IF(SUM(Table1[[#This Row],[Basic]:[DA Rate]])*10%=0,"",SUM(Table1[[#This Row],[Basic]:[DA Rate]])*10%)),0),"")</calculatedColumnFormula>
    </tableColumn>
    <tableColumn id="11" name="GPF" dataDxfId="21"/>
    <tableColumn id="12" name="SIP" dataDxfId="20"/>
    <tableColumn id="13" name="RPMF" dataDxfId="19"/>
    <tableColumn id="14" name="SIL" dataDxfId="18"/>
    <tableColumn id="15" name="ITax" dataDxfId="17"/>
    <tableColumn id="16" name="LIC" dataDxfId="16"/>
    <tableColumn id="3" name="GPF Loan" dataDxfId="15"/>
    <tableColumn id="17" name="Other 1" dataDxfId="14"/>
    <tableColumn id="4" name="Other 2" dataDxfId="13"/>
    <tableColumn id="18" name="Total Deduction" dataDxfId="3">
      <calculatedColumnFormula>IF(SUM(Table1[[#This Row],[ECPenF]:[Other 2]])=0,"",SUM(Table1[[#This Row],[ECPenF]:[Other 2]]))</calculatedColumnFormula>
    </tableColumn>
    <tableColumn id="19" name="Net Salary" dataDxfId="2">
      <calculatedColumnFormula>IFERROR(Table1[[#This Row],[Gross Income]]-Table1[[#This Row],[Total Deduction]],"")</calculatedColumnFormula>
    </tableColumn>
    <tableColumn id="22" name="TV No &amp; Date" dataDxfId="12"/>
    <tableColumn id="23" name="Bill No. &amp; Date" dataDxfId="11"/>
    <tableColumn id="24" name="Month" dataDxfId="0"/>
  </tableColumns>
  <tableStyleInfo name="TableStyleLight2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FF00"/>
  </sheetPr>
  <dimension ref="A1:R199"/>
  <sheetViews>
    <sheetView tabSelected="1"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sqref="A1:N1"/>
    </sheetView>
  </sheetViews>
  <sheetFormatPr defaultRowHeight="15" x14ac:dyDescent="0.25"/>
  <cols>
    <col min="1" max="1" width="4.7109375" style="5" customWidth="1"/>
    <col min="2" max="2" width="25.140625" style="5" customWidth="1"/>
    <col min="3" max="3" width="23" style="5" customWidth="1"/>
    <col min="4" max="4" width="6.28515625" style="5" customWidth="1"/>
    <col min="5" max="5" width="7.85546875" style="5" customWidth="1"/>
    <col min="6" max="6" width="19.42578125" style="5" customWidth="1"/>
    <col min="7" max="7" width="17.28515625" style="5" customWidth="1"/>
    <col min="8" max="8" width="14.42578125" style="5" customWidth="1"/>
    <col min="9" max="9" width="7.85546875" style="5" customWidth="1"/>
    <col min="10" max="10" width="11.85546875" style="5" customWidth="1"/>
    <col min="11" max="11" width="10.7109375" style="5" customWidth="1"/>
    <col min="12" max="12" width="7.5703125" style="5" customWidth="1"/>
    <col min="13" max="13" width="7.140625" style="5" customWidth="1"/>
    <col min="14" max="14" width="7.7109375" style="5" customWidth="1"/>
    <col min="15" max="15" width="9.140625" style="35"/>
    <col min="16" max="16" width="29.28515625" style="5" customWidth="1"/>
    <col min="17" max="17" width="9.140625" style="5"/>
    <col min="18" max="18" width="0" style="5" hidden="1" customWidth="1"/>
    <col min="19" max="16384" width="9.140625" style="5"/>
  </cols>
  <sheetData>
    <row r="1" spans="1:18" ht="30" customHeight="1" x14ac:dyDescent="0.25">
      <c r="A1" s="60" t="s">
        <v>39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P1" s="51" t="s">
        <v>41</v>
      </c>
    </row>
    <row r="2" spans="1:18" ht="21" customHeight="1" x14ac:dyDescent="0.25">
      <c r="A2" s="64" t="s">
        <v>115</v>
      </c>
      <c r="B2" s="64"/>
      <c r="C2" s="64"/>
      <c r="D2" s="64"/>
      <c r="E2" s="64"/>
      <c r="F2" s="64"/>
      <c r="G2" s="64"/>
      <c r="H2" s="64"/>
      <c r="I2" s="64"/>
      <c r="J2" s="65"/>
      <c r="K2" s="61" t="s">
        <v>20</v>
      </c>
      <c r="L2" s="61"/>
      <c r="M2" s="63">
        <v>44013</v>
      </c>
      <c r="N2" s="63"/>
      <c r="P2" s="15" t="s">
        <v>42</v>
      </c>
    </row>
    <row r="3" spans="1:18" ht="12" customHeight="1" x14ac:dyDescent="0.25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P3" s="15" t="s">
        <v>43</v>
      </c>
    </row>
    <row r="4" spans="1:18" ht="26.25" customHeight="1" x14ac:dyDescent="0.25">
      <c r="B4" s="58" t="s">
        <v>1</v>
      </c>
      <c r="C4" s="16">
        <v>0.17</v>
      </c>
      <c r="D4" s="52"/>
      <c r="E4" s="52"/>
      <c r="F4" s="58" t="s">
        <v>93</v>
      </c>
      <c r="G4" s="16">
        <v>0.08</v>
      </c>
      <c r="H4" s="52"/>
      <c r="K4" s="61" t="s">
        <v>17</v>
      </c>
      <c r="L4" s="61"/>
      <c r="M4" s="62">
        <v>26887</v>
      </c>
      <c r="N4" s="62"/>
      <c r="P4" s="15" t="s">
        <v>44</v>
      </c>
    </row>
    <row r="5" spans="1:18" x14ac:dyDescent="0.25">
      <c r="P5" s="15" t="s">
        <v>45</v>
      </c>
    </row>
    <row r="6" spans="1:18" ht="38.25" x14ac:dyDescent="0.25">
      <c r="A6" s="55" t="s">
        <v>14</v>
      </c>
      <c r="B6" s="56" t="s">
        <v>21</v>
      </c>
      <c r="C6" s="56" t="s">
        <v>22</v>
      </c>
      <c r="D6" s="56" t="s">
        <v>23</v>
      </c>
      <c r="E6" s="56" t="s">
        <v>24</v>
      </c>
      <c r="F6" s="56" t="s">
        <v>25</v>
      </c>
      <c r="G6" s="56" t="s">
        <v>26</v>
      </c>
      <c r="H6" s="56" t="s">
        <v>27</v>
      </c>
      <c r="I6" s="56" t="s">
        <v>28</v>
      </c>
      <c r="J6" s="56" t="s">
        <v>29</v>
      </c>
      <c r="K6" s="57" t="s">
        <v>9</v>
      </c>
      <c r="L6" s="56" t="s">
        <v>140</v>
      </c>
      <c r="M6" s="56" t="s">
        <v>97</v>
      </c>
      <c r="N6" s="57" t="s">
        <v>155</v>
      </c>
      <c r="O6" s="53"/>
      <c r="P6" s="15" t="s">
        <v>46</v>
      </c>
      <c r="R6" s="17" t="s">
        <v>64</v>
      </c>
    </row>
    <row r="7" spans="1:18" ht="20.100000000000001" customHeight="1" x14ac:dyDescent="0.25">
      <c r="A7" s="11">
        <f>IF(Table5[[#This Row],[Name]]="","",ROWS($A$1:A1))</f>
        <v>1</v>
      </c>
      <c r="B7" s="18" t="s">
        <v>40</v>
      </c>
      <c r="C7" s="19" t="s">
        <v>46</v>
      </c>
      <c r="D7" s="10" t="s">
        <v>77</v>
      </c>
      <c r="E7" s="18">
        <v>123456</v>
      </c>
      <c r="F7" s="10" t="s">
        <v>90</v>
      </c>
      <c r="G7" s="20">
        <v>51046337793</v>
      </c>
      <c r="H7" s="20" t="s">
        <v>92</v>
      </c>
      <c r="I7" s="10">
        <v>123456</v>
      </c>
      <c r="J7" s="10" t="s">
        <v>91</v>
      </c>
      <c r="K7" s="10" t="s">
        <v>10</v>
      </c>
      <c r="L7" s="21">
        <v>73400</v>
      </c>
      <c r="M7" s="22" t="s">
        <v>95</v>
      </c>
      <c r="N7" s="54">
        <f>IF(AND(Table5[[#This Row],[Permanent / Probation]]="Probation"),Table5[[#This Row],[Basic Of March 2020]],MROUND(Table5[[#This Row],[Basic Of March 2020]]*1.03,100))</f>
        <v>75600</v>
      </c>
      <c r="O7" s="7"/>
      <c r="P7" s="15" t="s">
        <v>47</v>
      </c>
      <c r="R7" s="23" t="s">
        <v>65</v>
      </c>
    </row>
    <row r="8" spans="1:18" ht="20.100000000000001" customHeight="1" x14ac:dyDescent="0.25">
      <c r="A8" s="11">
        <f>IF(Table5[[#This Row],[Name]]="","",ROWS($A$1:A2))</f>
        <v>2</v>
      </c>
      <c r="B8" s="18" t="s">
        <v>94</v>
      </c>
      <c r="C8" s="24" t="s">
        <v>49</v>
      </c>
      <c r="D8" s="10" t="s">
        <v>75</v>
      </c>
      <c r="E8" s="18">
        <v>123456</v>
      </c>
      <c r="F8" s="10" t="s">
        <v>90</v>
      </c>
      <c r="G8" s="20">
        <v>51046337793</v>
      </c>
      <c r="H8" s="20" t="s">
        <v>92</v>
      </c>
      <c r="I8" s="10">
        <v>123456</v>
      </c>
      <c r="J8" s="10" t="s">
        <v>91</v>
      </c>
      <c r="K8" s="10" t="s">
        <v>10</v>
      </c>
      <c r="L8" s="18">
        <v>43800</v>
      </c>
      <c r="M8" s="22" t="s">
        <v>96</v>
      </c>
      <c r="N8" s="54">
        <f>IF(AND(Table5[[#This Row],[Permanent / Probation]]="Probation"),Table5[[#This Row],[Basic Of March 2020]],MROUND(Table5[[#This Row],[Basic Of March 2020]]*1.03,100))</f>
        <v>45100</v>
      </c>
      <c r="O8" s="7"/>
      <c r="P8" s="15" t="s">
        <v>48</v>
      </c>
      <c r="R8" s="23" t="s">
        <v>66</v>
      </c>
    </row>
    <row r="9" spans="1:18" ht="20.100000000000001" customHeight="1" x14ac:dyDescent="0.25">
      <c r="A9" s="11">
        <f>IF(Table5[[#This Row],[Name]]="","",ROWS($A$1:A3))</f>
        <v>3</v>
      </c>
      <c r="B9" s="18" t="s">
        <v>98</v>
      </c>
      <c r="C9" s="24" t="s">
        <v>50</v>
      </c>
      <c r="D9" s="10" t="s">
        <v>69</v>
      </c>
      <c r="E9" s="18">
        <v>123456</v>
      </c>
      <c r="F9" s="10" t="s">
        <v>90</v>
      </c>
      <c r="G9" s="20">
        <v>51046337793</v>
      </c>
      <c r="H9" s="20" t="s">
        <v>92</v>
      </c>
      <c r="I9" s="10">
        <v>123456</v>
      </c>
      <c r="J9" s="10" t="s">
        <v>91</v>
      </c>
      <c r="K9" s="10" t="s">
        <v>11</v>
      </c>
      <c r="L9" s="18">
        <v>14600</v>
      </c>
      <c r="M9" s="22" t="s">
        <v>96</v>
      </c>
      <c r="N9" s="54">
        <f>IF(AND(Table5[[#This Row],[Permanent / Probation]]="Probation"),Table5[[#This Row],[Basic Of March 2020]],MROUND(Table5[[#This Row],[Basic Of March 2020]]*1.03,100))</f>
        <v>14600</v>
      </c>
      <c r="O9" s="7"/>
      <c r="P9" s="15" t="s">
        <v>49</v>
      </c>
      <c r="R9" s="23" t="s">
        <v>67</v>
      </c>
    </row>
    <row r="10" spans="1:18" ht="20.100000000000001" customHeight="1" x14ac:dyDescent="0.25">
      <c r="A10" s="11" t="str">
        <f>IF(Table5[[#This Row],[Name]]="","",ROWS($A$1:A4))</f>
        <v/>
      </c>
      <c r="B10" s="18"/>
      <c r="C10" s="24"/>
      <c r="D10" s="10"/>
      <c r="E10" s="18"/>
      <c r="F10" s="10"/>
      <c r="G10" s="20"/>
      <c r="H10" s="20"/>
      <c r="I10" s="10"/>
      <c r="J10" s="10"/>
      <c r="K10" s="10"/>
      <c r="L10" s="18"/>
      <c r="M10" s="22"/>
      <c r="N10" s="54">
        <f>IF(AND(Table5[[#This Row],[Permanent / Probation]]="Probation"),Table5[[#This Row],[Basic Of March 2020]],MROUND(Table5[[#This Row],[Basic Of March 2020]]*1.03,100))</f>
        <v>0</v>
      </c>
      <c r="O10" s="7"/>
      <c r="P10" s="15" t="s">
        <v>50</v>
      </c>
      <c r="R10" s="23" t="s">
        <v>68</v>
      </c>
    </row>
    <row r="11" spans="1:18" ht="20.100000000000001" customHeight="1" x14ac:dyDescent="0.25">
      <c r="A11" s="11" t="str">
        <f>IF(Table5[[#This Row],[Name]]="","",ROWS($A$1:A5))</f>
        <v/>
      </c>
      <c r="B11" s="18"/>
      <c r="C11" s="24"/>
      <c r="D11" s="10"/>
      <c r="E11" s="18"/>
      <c r="F11" s="10"/>
      <c r="G11" s="20"/>
      <c r="H11" s="20"/>
      <c r="I11" s="10"/>
      <c r="J11" s="10"/>
      <c r="K11" s="10"/>
      <c r="L11" s="18"/>
      <c r="M11" s="22"/>
      <c r="N11" s="54">
        <f>IF(AND(Table5[[#This Row],[Permanent / Probation]]="Probation"),Table5[[#This Row],[Basic Of March 2020]],MROUND(Table5[[#This Row],[Basic Of March 2020]]*1.03,100))</f>
        <v>0</v>
      </c>
      <c r="O11" s="7"/>
      <c r="P11" s="15" t="s">
        <v>51</v>
      </c>
      <c r="R11" s="23" t="s">
        <v>69</v>
      </c>
    </row>
    <row r="12" spans="1:18" ht="20.100000000000001" customHeight="1" x14ac:dyDescent="0.25">
      <c r="A12" s="11" t="str">
        <f>IF(Table5[[#This Row],[Name]]="","",ROWS($A$1:A6))</f>
        <v/>
      </c>
      <c r="B12" s="18"/>
      <c r="C12" s="24"/>
      <c r="D12" s="10"/>
      <c r="E12" s="18"/>
      <c r="F12" s="10"/>
      <c r="G12" s="20"/>
      <c r="H12" s="20"/>
      <c r="I12" s="10"/>
      <c r="J12" s="10"/>
      <c r="K12" s="10"/>
      <c r="L12" s="18"/>
      <c r="M12" s="22"/>
      <c r="N12" s="54">
        <f>IF(AND(Table5[[#This Row],[Permanent / Probation]]="Probation"),Table5[[#This Row],[Basic Of March 2020]],MROUND(Table5[[#This Row],[Basic Of March 2020]]*1.03,100))</f>
        <v>0</v>
      </c>
      <c r="O12" s="7"/>
      <c r="P12" s="15" t="s">
        <v>52</v>
      </c>
      <c r="R12" s="23" t="s">
        <v>70</v>
      </c>
    </row>
    <row r="13" spans="1:18" ht="20.100000000000001" customHeight="1" x14ac:dyDescent="0.25">
      <c r="A13" s="11" t="str">
        <f>IF(Table5[[#This Row],[Name]]="","",ROWS($A$1:A7))</f>
        <v/>
      </c>
      <c r="B13" s="18"/>
      <c r="C13" s="24"/>
      <c r="D13" s="10"/>
      <c r="E13" s="18"/>
      <c r="F13" s="10"/>
      <c r="G13" s="20"/>
      <c r="H13" s="20"/>
      <c r="I13" s="10"/>
      <c r="J13" s="10"/>
      <c r="K13" s="10"/>
      <c r="L13" s="18"/>
      <c r="M13" s="22"/>
      <c r="N13" s="54">
        <f>IF(AND(Table5[[#This Row],[Permanent / Probation]]="Probation"),Table5[[#This Row],[Basic Of March 2020]],MROUND(Table5[[#This Row],[Basic Of March 2020]]*1.03,100))</f>
        <v>0</v>
      </c>
      <c r="O13" s="7"/>
      <c r="P13" s="15" t="s">
        <v>53</v>
      </c>
      <c r="R13" s="23" t="s">
        <v>71</v>
      </c>
    </row>
    <row r="14" spans="1:18" ht="20.100000000000001" customHeight="1" x14ac:dyDescent="0.25">
      <c r="A14" s="11" t="str">
        <f>IF(Table5[[#This Row],[Name]]="","",ROWS($A$1:A8))</f>
        <v/>
      </c>
      <c r="B14" s="18"/>
      <c r="C14" s="24"/>
      <c r="D14" s="10"/>
      <c r="E14" s="18"/>
      <c r="F14" s="10"/>
      <c r="G14" s="20"/>
      <c r="H14" s="20"/>
      <c r="I14" s="10"/>
      <c r="J14" s="10"/>
      <c r="K14" s="10"/>
      <c r="L14" s="18"/>
      <c r="M14" s="22"/>
      <c r="N14" s="54">
        <f>IF(AND(Table5[[#This Row],[Permanent / Probation]]="Probation"),Table5[[#This Row],[Basic Of March 2020]],MROUND(Table5[[#This Row],[Basic Of March 2020]]*1.03,100))</f>
        <v>0</v>
      </c>
      <c r="O14" s="7"/>
      <c r="P14" s="15" t="s">
        <v>54</v>
      </c>
      <c r="R14" s="23" t="s">
        <v>72</v>
      </c>
    </row>
    <row r="15" spans="1:18" ht="20.100000000000001" customHeight="1" x14ac:dyDescent="0.25">
      <c r="A15" s="11" t="str">
        <f>IF(Table5[[#This Row],[Name]]="","",ROWS($A$1:A9))</f>
        <v/>
      </c>
      <c r="B15" s="18"/>
      <c r="C15" s="24"/>
      <c r="D15" s="10"/>
      <c r="E15" s="18"/>
      <c r="F15" s="10"/>
      <c r="G15" s="20"/>
      <c r="H15" s="20"/>
      <c r="I15" s="10"/>
      <c r="J15" s="10"/>
      <c r="K15" s="10"/>
      <c r="L15" s="18"/>
      <c r="M15" s="22"/>
      <c r="N15" s="54">
        <f>IF(AND(Table5[[#This Row],[Permanent / Probation]]="Probation"),Table5[[#This Row],[Basic Of March 2020]],MROUND(Table5[[#This Row],[Basic Of March 2020]]*1.03,100))</f>
        <v>0</v>
      </c>
      <c r="O15" s="7"/>
      <c r="P15" s="15" t="s">
        <v>55</v>
      </c>
      <c r="R15" s="23" t="s">
        <v>73</v>
      </c>
    </row>
    <row r="16" spans="1:18" ht="20.100000000000001" customHeight="1" x14ac:dyDescent="0.25">
      <c r="A16" s="11" t="str">
        <f>IF(Table5[[#This Row],[Name]]="","",ROWS($A$1:A10))</f>
        <v/>
      </c>
      <c r="B16" s="18"/>
      <c r="C16" s="24"/>
      <c r="D16" s="10"/>
      <c r="E16" s="18"/>
      <c r="F16" s="10"/>
      <c r="G16" s="20"/>
      <c r="H16" s="20"/>
      <c r="I16" s="10"/>
      <c r="J16" s="10"/>
      <c r="K16" s="10"/>
      <c r="L16" s="18"/>
      <c r="M16" s="22"/>
      <c r="N16" s="54">
        <f>IF(AND(Table5[[#This Row],[Permanent / Probation]]="Probation"),Table5[[#This Row],[Basic Of March 2020]],MROUND(Table5[[#This Row],[Basic Of March 2020]]*1.03,100))</f>
        <v>0</v>
      </c>
      <c r="O16" s="7"/>
      <c r="P16" s="15" t="s">
        <v>56</v>
      </c>
      <c r="R16" s="23" t="s">
        <v>74</v>
      </c>
    </row>
    <row r="17" spans="1:18" ht="20.100000000000001" customHeight="1" x14ac:dyDescent="0.25">
      <c r="A17" s="11" t="str">
        <f>IF(Table5[[#This Row],[Name]]="","",ROWS($A$1:A11))</f>
        <v/>
      </c>
      <c r="B17" s="18"/>
      <c r="C17" s="24"/>
      <c r="D17" s="10"/>
      <c r="E17" s="18"/>
      <c r="F17" s="10"/>
      <c r="G17" s="20"/>
      <c r="H17" s="20"/>
      <c r="I17" s="10"/>
      <c r="J17" s="10"/>
      <c r="K17" s="10"/>
      <c r="L17" s="18"/>
      <c r="M17" s="22"/>
      <c r="N17" s="54">
        <f>IF(AND(Table5[[#This Row],[Permanent / Probation]]="Probation"),Table5[[#This Row],[Basic Of March 2020]],MROUND(Table5[[#This Row],[Basic Of March 2020]]*1.03,100))</f>
        <v>0</v>
      </c>
      <c r="O17" s="7"/>
      <c r="P17" s="15" t="s">
        <v>57</v>
      </c>
      <c r="R17" s="23" t="s">
        <v>75</v>
      </c>
    </row>
    <row r="18" spans="1:18" ht="20.100000000000001" customHeight="1" x14ac:dyDescent="0.25">
      <c r="A18" s="11" t="str">
        <f>IF(Table5[[#This Row],[Name]]="","",ROWS($A$1:A12))</f>
        <v/>
      </c>
      <c r="B18" s="18"/>
      <c r="C18" s="24"/>
      <c r="D18" s="10"/>
      <c r="E18" s="18"/>
      <c r="F18" s="10"/>
      <c r="G18" s="20"/>
      <c r="H18" s="20"/>
      <c r="I18" s="10"/>
      <c r="J18" s="10"/>
      <c r="K18" s="10"/>
      <c r="L18" s="18"/>
      <c r="M18" s="22"/>
      <c r="N18" s="54">
        <f>IF(AND(Table5[[#This Row],[Permanent / Probation]]="Probation"),Table5[[#This Row],[Basic Of March 2020]],MROUND(Table5[[#This Row],[Basic Of March 2020]]*1.03,100))</f>
        <v>0</v>
      </c>
      <c r="O18" s="7"/>
      <c r="P18" s="15" t="s">
        <v>58</v>
      </c>
      <c r="R18" s="23" t="s">
        <v>76</v>
      </c>
    </row>
    <row r="19" spans="1:18" ht="20.100000000000001" customHeight="1" x14ac:dyDescent="0.25">
      <c r="A19" s="11" t="str">
        <f>IF(Table5[[#This Row],[Name]]="","",ROWS($A$1:A13))</f>
        <v/>
      </c>
      <c r="B19" s="18"/>
      <c r="C19" s="24"/>
      <c r="D19" s="10"/>
      <c r="E19" s="18"/>
      <c r="F19" s="10"/>
      <c r="G19" s="20"/>
      <c r="H19" s="20"/>
      <c r="I19" s="10"/>
      <c r="J19" s="10"/>
      <c r="K19" s="10"/>
      <c r="L19" s="18"/>
      <c r="M19" s="22"/>
      <c r="N19" s="54">
        <f>IF(AND(Table5[[#This Row],[Permanent / Probation]]="Probation"),Table5[[#This Row],[Basic Of March 2020]],MROUND(Table5[[#This Row],[Basic Of March 2020]]*1.03,100))</f>
        <v>0</v>
      </c>
      <c r="O19" s="7"/>
      <c r="P19" s="15" t="s">
        <v>59</v>
      </c>
      <c r="R19" s="23" t="s">
        <v>77</v>
      </c>
    </row>
    <row r="20" spans="1:18" ht="20.100000000000001" customHeight="1" x14ac:dyDescent="0.25">
      <c r="A20" s="11" t="str">
        <f>IF(Table5[[#This Row],[Name]]="","",ROWS($A$1:A14))</f>
        <v/>
      </c>
      <c r="B20" s="18"/>
      <c r="C20" s="24"/>
      <c r="D20" s="10"/>
      <c r="E20" s="18"/>
      <c r="F20" s="10"/>
      <c r="G20" s="20"/>
      <c r="H20" s="20"/>
      <c r="I20" s="10"/>
      <c r="J20" s="10"/>
      <c r="K20" s="10"/>
      <c r="L20" s="18"/>
      <c r="M20" s="22"/>
      <c r="N20" s="54">
        <f>IF(AND(Table5[[#This Row],[Permanent / Probation]]="Probation"),Table5[[#This Row],[Basic Of March 2020]],MROUND(Table5[[#This Row],[Basic Of March 2020]]*1.03,100))</f>
        <v>0</v>
      </c>
      <c r="O20" s="7"/>
      <c r="P20" s="15" t="s">
        <v>60</v>
      </c>
      <c r="R20" s="23" t="s">
        <v>78</v>
      </c>
    </row>
    <row r="21" spans="1:18" ht="20.100000000000001" customHeight="1" x14ac:dyDescent="0.25">
      <c r="A21" s="11" t="str">
        <f>IF(Table5[[#This Row],[Name]]="","",ROWS($A$1:A15))</f>
        <v/>
      </c>
      <c r="B21" s="18"/>
      <c r="C21" s="24"/>
      <c r="D21" s="10"/>
      <c r="E21" s="18"/>
      <c r="F21" s="10"/>
      <c r="G21" s="20"/>
      <c r="H21" s="20"/>
      <c r="I21" s="10"/>
      <c r="J21" s="10"/>
      <c r="K21" s="10"/>
      <c r="L21" s="18"/>
      <c r="M21" s="22"/>
      <c r="N21" s="54">
        <f>IF(AND(Table5[[#This Row],[Permanent / Probation]]="Probation"),Table5[[#This Row],[Basic Of March 2020]],MROUND(Table5[[#This Row],[Basic Of March 2020]]*1.03,100))</f>
        <v>0</v>
      </c>
      <c r="O21" s="7"/>
      <c r="P21" s="15" t="s">
        <v>61</v>
      </c>
      <c r="R21" s="23" t="s">
        <v>79</v>
      </c>
    </row>
    <row r="22" spans="1:18" ht="20.100000000000001" customHeight="1" x14ac:dyDescent="0.25">
      <c r="A22" s="11" t="str">
        <f>IF(Table5[[#This Row],[Name]]="","",ROWS($A$1:A16))</f>
        <v/>
      </c>
      <c r="B22" s="18"/>
      <c r="C22" s="24"/>
      <c r="D22" s="10"/>
      <c r="E22" s="18"/>
      <c r="F22" s="10"/>
      <c r="G22" s="20"/>
      <c r="H22" s="20"/>
      <c r="I22" s="10"/>
      <c r="J22" s="10"/>
      <c r="K22" s="10"/>
      <c r="L22" s="18"/>
      <c r="M22" s="22"/>
      <c r="N22" s="54">
        <f>IF(AND(Table5[[#This Row],[Permanent / Probation]]="Probation"),Table5[[#This Row],[Basic Of March 2020]],MROUND(Table5[[#This Row],[Basic Of March 2020]]*1.03,100))</f>
        <v>0</v>
      </c>
      <c r="O22" s="7"/>
      <c r="P22" s="15" t="s">
        <v>62</v>
      </c>
      <c r="R22" s="23" t="s">
        <v>80</v>
      </c>
    </row>
    <row r="23" spans="1:18" ht="20.100000000000001" customHeight="1" x14ac:dyDescent="0.25">
      <c r="A23" s="11" t="str">
        <f>IF(Table5[[#This Row],[Name]]="","",ROWS($A$1:A17))</f>
        <v/>
      </c>
      <c r="B23" s="18"/>
      <c r="C23" s="24"/>
      <c r="D23" s="10"/>
      <c r="E23" s="18"/>
      <c r="F23" s="10"/>
      <c r="G23" s="20"/>
      <c r="H23" s="20"/>
      <c r="I23" s="10"/>
      <c r="J23" s="10"/>
      <c r="K23" s="10"/>
      <c r="L23" s="18"/>
      <c r="M23" s="22"/>
      <c r="N23" s="54">
        <f>IF(AND(Table5[[#This Row],[Permanent / Probation]]="Probation"),Table5[[#This Row],[Basic Of March 2020]],MROUND(Table5[[#This Row],[Basic Of March 2020]]*1.03,100))</f>
        <v>0</v>
      </c>
      <c r="O23" s="7"/>
      <c r="P23" s="25" t="s">
        <v>63</v>
      </c>
      <c r="R23" s="23" t="s">
        <v>81</v>
      </c>
    </row>
    <row r="24" spans="1:18" ht="20.100000000000001" customHeight="1" x14ac:dyDescent="0.25">
      <c r="A24" s="11" t="str">
        <f>IF(Table5[[#This Row],[Name]]="","",ROWS($A$1:A18))</f>
        <v/>
      </c>
      <c r="B24" s="18"/>
      <c r="C24" s="24"/>
      <c r="D24" s="10"/>
      <c r="E24" s="18"/>
      <c r="F24" s="10"/>
      <c r="G24" s="20"/>
      <c r="H24" s="20"/>
      <c r="I24" s="10"/>
      <c r="J24" s="10"/>
      <c r="K24" s="10"/>
      <c r="L24" s="18"/>
      <c r="M24" s="22"/>
      <c r="N24" s="54">
        <f>IF(AND(Table5[[#This Row],[Permanent / Probation]]="Probation"),Table5[[#This Row],[Basic Of March 2020]],MROUND(Table5[[#This Row],[Basic Of March 2020]]*1.03,100))</f>
        <v>0</v>
      </c>
      <c r="O24" s="7"/>
      <c r="R24" s="23" t="s">
        <v>82</v>
      </c>
    </row>
    <row r="25" spans="1:18" ht="20.100000000000001" customHeight="1" x14ac:dyDescent="0.25">
      <c r="A25" s="11" t="str">
        <f>IF(Table5[[#This Row],[Name]]="","",ROWS($A$1:A19))</f>
        <v/>
      </c>
      <c r="B25" s="18"/>
      <c r="C25" s="24"/>
      <c r="D25" s="10"/>
      <c r="E25" s="18"/>
      <c r="F25" s="10"/>
      <c r="G25" s="20"/>
      <c r="H25" s="20"/>
      <c r="I25" s="10"/>
      <c r="J25" s="10"/>
      <c r="K25" s="10"/>
      <c r="L25" s="18"/>
      <c r="M25" s="22"/>
      <c r="N25" s="54">
        <f>IF(AND(Table5[[#This Row],[Permanent / Probation]]="Probation"),Table5[[#This Row],[Basic Of March 2020]],MROUND(Table5[[#This Row],[Basic Of March 2020]]*1.03,100))</f>
        <v>0</v>
      </c>
      <c r="O25" s="7"/>
      <c r="R25" s="23" t="s">
        <v>83</v>
      </c>
    </row>
    <row r="26" spans="1:18" ht="20.100000000000001" customHeight="1" x14ac:dyDescent="0.25">
      <c r="A26" s="11" t="str">
        <f>IF(Table5[[#This Row],[Name]]="","",ROWS($A$1:A20))</f>
        <v/>
      </c>
      <c r="B26" s="18"/>
      <c r="C26" s="24"/>
      <c r="D26" s="10"/>
      <c r="E26" s="18"/>
      <c r="F26" s="10"/>
      <c r="G26" s="20"/>
      <c r="H26" s="20"/>
      <c r="I26" s="10"/>
      <c r="J26" s="10"/>
      <c r="K26" s="10"/>
      <c r="L26" s="18"/>
      <c r="M26" s="22"/>
      <c r="N26" s="54">
        <f>IF(AND(Table5[[#This Row],[Permanent / Probation]]="Probation"),Table5[[#This Row],[Basic Of March 2020]],MROUND(Table5[[#This Row],[Basic Of March 2020]]*1.03,100))</f>
        <v>0</v>
      </c>
      <c r="O26" s="7"/>
      <c r="R26" s="23" t="s">
        <v>84</v>
      </c>
    </row>
    <row r="27" spans="1:18" ht="20.100000000000001" customHeight="1" x14ac:dyDescent="0.25">
      <c r="A27" s="11" t="str">
        <f>IF(Table5[[#This Row],[Name]]="","",ROWS($A$1:A21))</f>
        <v/>
      </c>
      <c r="B27" s="18"/>
      <c r="C27" s="24"/>
      <c r="D27" s="10"/>
      <c r="E27" s="18"/>
      <c r="F27" s="10"/>
      <c r="G27" s="20"/>
      <c r="H27" s="20"/>
      <c r="I27" s="10"/>
      <c r="J27" s="10"/>
      <c r="K27" s="10"/>
      <c r="L27" s="18"/>
      <c r="M27" s="22"/>
      <c r="N27" s="54">
        <f>IF(AND(Table5[[#This Row],[Permanent / Probation]]="Probation"),Table5[[#This Row],[Basic Of March 2020]],MROUND(Table5[[#This Row],[Basic Of March 2020]]*1.03,100))</f>
        <v>0</v>
      </c>
      <c r="O27" s="7"/>
      <c r="R27" s="23" t="s">
        <v>85</v>
      </c>
    </row>
    <row r="28" spans="1:18" ht="20.100000000000001" customHeight="1" x14ac:dyDescent="0.25">
      <c r="A28" s="11" t="str">
        <f>IF(Table5[[#This Row],[Name]]="","",ROWS($A$1:A22))</f>
        <v/>
      </c>
      <c r="B28" s="18"/>
      <c r="C28" s="24"/>
      <c r="D28" s="10"/>
      <c r="E28" s="18"/>
      <c r="F28" s="10"/>
      <c r="G28" s="20"/>
      <c r="H28" s="20"/>
      <c r="I28" s="10"/>
      <c r="J28" s="10"/>
      <c r="K28" s="10"/>
      <c r="L28" s="18"/>
      <c r="M28" s="22"/>
      <c r="N28" s="54">
        <f>IF(AND(Table5[[#This Row],[Permanent / Probation]]="Probation"),Table5[[#This Row],[Basic Of March 2020]],MROUND(Table5[[#This Row],[Basic Of March 2020]]*1.03,100))</f>
        <v>0</v>
      </c>
      <c r="O28" s="7"/>
      <c r="R28" s="23" t="s">
        <v>86</v>
      </c>
    </row>
    <row r="29" spans="1:18" ht="20.100000000000001" customHeight="1" x14ac:dyDescent="0.25">
      <c r="A29" s="11" t="str">
        <f>IF(Table5[[#This Row],[Name]]="","",ROWS($A$1:A23))</f>
        <v/>
      </c>
      <c r="B29" s="18"/>
      <c r="C29" s="24"/>
      <c r="D29" s="10"/>
      <c r="E29" s="18"/>
      <c r="F29" s="10"/>
      <c r="G29" s="20"/>
      <c r="H29" s="20"/>
      <c r="I29" s="10"/>
      <c r="J29" s="10"/>
      <c r="K29" s="10"/>
      <c r="L29" s="18"/>
      <c r="M29" s="22"/>
      <c r="N29" s="54">
        <f>IF(AND(Table5[[#This Row],[Permanent / Probation]]="Probation"),Table5[[#This Row],[Basic Of March 2020]],MROUND(Table5[[#This Row],[Basic Of March 2020]]*1.03,100))</f>
        <v>0</v>
      </c>
      <c r="O29" s="7"/>
      <c r="R29" s="23" t="s">
        <v>87</v>
      </c>
    </row>
    <row r="30" spans="1:18" ht="20.100000000000001" customHeight="1" x14ac:dyDescent="0.25">
      <c r="A30" s="11" t="str">
        <f>IF(Table5[[#This Row],[Name]]="","",ROWS($A$1:A24))</f>
        <v/>
      </c>
      <c r="B30" s="18"/>
      <c r="C30" s="24"/>
      <c r="D30" s="10"/>
      <c r="E30" s="18"/>
      <c r="F30" s="10"/>
      <c r="G30" s="20"/>
      <c r="H30" s="20"/>
      <c r="I30" s="10"/>
      <c r="J30" s="10"/>
      <c r="K30" s="10"/>
      <c r="L30" s="18"/>
      <c r="M30" s="22"/>
      <c r="N30" s="54">
        <f>IF(AND(Table5[[#This Row],[Permanent / Probation]]="Probation"),Table5[[#This Row],[Basic Of March 2020]],MROUND(Table5[[#This Row],[Basic Of March 2020]]*1.03,100))</f>
        <v>0</v>
      </c>
      <c r="O30" s="7"/>
      <c r="R30" s="23" t="s">
        <v>88</v>
      </c>
    </row>
    <row r="31" spans="1:18" ht="20.100000000000001" customHeight="1" x14ac:dyDescent="0.25">
      <c r="A31" s="11" t="str">
        <f>IF(Table5[[#This Row],[Name]]="","",ROWS($A$1:A25))</f>
        <v/>
      </c>
      <c r="B31" s="18"/>
      <c r="C31" s="24"/>
      <c r="D31" s="10"/>
      <c r="E31" s="18"/>
      <c r="F31" s="10"/>
      <c r="G31" s="20"/>
      <c r="H31" s="20"/>
      <c r="I31" s="10"/>
      <c r="J31" s="10"/>
      <c r="K31" s="10"/>
      <c r="L31" s="18"/>
      <c r="M31" s="22"/>
      <c r="N31" s="54">
        <f>IF(AND(Table5[[#This Row],[Permanent / Probation]]="Probation"),Table5[[#This Row],[Basic Of March 2020]],MROUND(Table5[[#This Row],[Basic Of March 2020]]*1.03,100))</f>
        <v>0</v>
      </c>
      <c r="O31" s="7"/>
      <c r="R31" s="26" t="s">
        <v>89</v>
      </c>
    </row>
    <row r="32" spans="1:18" ht="20.100000000000001" customHeight="1" x14ac:dyDescent="0.25">
      <c r="A32" s="11" t="str">
        <f>IF(Table5[[#This Row],[Name]]="","",ROWS($A$1:A26))</f>
        <v/>
      </c>
      <c r="B32" s="18"/>
      <c r="C32" s="24"/>
      <c r="D32" s="10"/>
      <c r="E32" s="18"/>
      <c r="F32" s="10"/>
      <c r="G32" s="20"/>
      <c r="H32" s="20"/>
      <c r="I32" s="10"/>
      <c r="J32" s="10"/>
      <c r="K32" s="10"/>
      <c r="L32" s="18"/>
      <c r="M32" s="22"/>
      <c r="N32" s="54">
        <f>IF(AND(Table5[[#This Row],[Permanent / Probation]]="Probation"),Table5[[#This Row],[Basic Of March 2020]],MROUND(Table5[[#This Row],[Basic Of March 2020]]*1.03,100))</f>
        <v>0</v>
      </c>
      <c r="O32" s="7"/>
    </row>
    <row r="33" spans="1:15" ht="20.100000000000001" customHeight="1" x14ac:dyDescent="0.25">
      <c r="A33" s="11" t="str">
        <f>IF(Table5[[#This Row],[Name]]="","",ROWS($A$1:A27))</f>
        <v/>
      </c>
      <c r="B33" s="18"/>
      <c r="C33" s="24"/>
      <c r="D33" s="10"/>
      <c r="E33" s="18"/>
      <c r="F33" s="10"/>
      <c r="G33" s="20"/>
      <c r="H33" s="20"/>
      <c r="I33" s="10"/>
      <c r="J33" s="10"/>
      <c r="K33" s="10"/>
      <c r="L33" s="18"/>
      <c r="M33" s="22"/>
      <c r="N33" s="54">
        <f>IF(AND(Table5[[#This Row],[Permanent / Probation]]="Probation"),Table5[[#This Row],[Basic Of March 2020]],MROUND(Table5[[#This Row],[Basic Of March 2020]]*1.03,100))</f>
        <v>0</v>
      </c>
      <c r="O33" s="7"/>
    </row>
    <row r="34" spans="1:15" ht="20.100000000000001" customHeight="1" x14ac:dyDescent="0.25">
      <c r="A34" s="11" t="str">
        <f>IF(Table5[[#This Row],[Name]]="","",ROWS($A$1:A28))</f>
        <v/>
      </c>
      <c r="B34" s="18"/>
      <c r="C34" s="24"/>
      <c r="D34" s="10"/>
      <c r="E34" s="18"/>
      <c r="F34" s="10"/>
      <c r="G34" s="20"/>
      <c r="H34" s="20"/>
      <c r="I34" s="10"/>
      <c r="J34" s="10"/>
      <c r="K34" s="10"/>
      <c r="L34" s="18"/>
      <c r="M34" s="22"/>
      <c r="N34" s="54">
        <f>IF(AND(Table5[[#This Row],[Permanent / Probation]]="Probation"),Table5[[#This Row],[Basic Of March 2020]],MROUND(Table5[[#This Row],[Basic Of March 2020]]*1.03,100))</f>
        <v>0</v>
      </c>
      <c r="O34" s="7"/>
    </row>
    <row r="35" spans="1:15" ht="20.100000000000001" customHeight="1" x14ac:dyDescent="0.25">
      <c r="A35" s="11" t="str">
        <f>IF(Table5[[#This Row],[Name]]="","",ROWS($A$1:A29))</f>
        <v/>
      </c>
      <c r="B35" s="18"/>
      <c r="C35" s="24"/>
      <c r="D35" s="10"/>
      <c r="E35" s="18"/>
      <c r="F35" s="10"/>
      <c r="G35" s="20"/>
      <c r="H35" s="20"/>
      <c r="I35" s="10"/>
      <c r="J35" s="10"/>
      <c r="K35" s="10"/>
      <c r="L35" s="18"/>
      <c r="M35" s="22"/>
      <c r="N35" s="54">
        <f>IF(AND(Table5[[#This Row],[Permanent / Probation]]="Probation"),Table5[[#This Row],[Basic Of March 2020]],MROUND(Table5[[#This Row],[Basic Of March 2020]]*1.03,100))</f>
        <v>0</v>
      </c>
      <c r="O35" s="7"/>
    </row>
    <row r="36" spans="1:15" ht="20.100000000000001" customHeight="1" x14ac:dyDescent="0.25">
      <c r="A36" s="11" t="str">
        <f>IF(Table5[[#This Row],[Name]]="","",ROWS($A$1:A30))</f>
        <v/>
      </c>
      <c r="B36" s="18"/>
      <c r="C36" s="24"/>
      <c r="D36" s="10"/>
      <c r="E36" s="18"/>
      <c r="F36" s="10"/>
      <c r="G36" s="20"/>
      <c r="H36" s="20"/>
      <c r="I36" s="10"/>
      <c r="J36" s="10"/>
      <c r="K36" s="10"/>
      <c r="L36" s="18"/>
      <c r="M36" s="22"/>
      <c r="N36" s="54">
        <f>IF(AND(Table5[[#This Row],[Permanent / Probation]]="Probation"),Table5[[#This Row],[Basic Of March 2020]],MROUND(Table5[[#This Row],[Basic Of March 2020]]*1.03,100))</f>
        <v>0</v>
      </c>
      <c r="O36" s="7"/>
    </row>
    <row r="37" spans="1:15" ht="20.100000000000001" customHeight="1" x14ac:dyDescent="0.25">
      <c r="A37" s="11" t="str">
        <f>IF(Table5[[#This Row],[Name]]="","",ROWS($A$1:A31))</f>
        <v/>
      </c>
      <c r="B37" s="18"/>
      <c r="C37" s="24"/>
      <c r="D37" s="10"/>
      <c r="E37" s="18"/>
      <c r="F37" s="10"/>
      <c r="G37" s="20"/>
      <c r="H37" s="20"/>
      <c r="I37" s="10"/>
      <c r="J37" s="10"/>
      <c r="K37" s="10"/>
      <c r="L37" s="18"/>
      <c r="M37" s="22"/>
      <c r="N37" s="54">
        <f>IF(AND(Table5[[#This Row],[Permanent / Probation]]="Probation"),Table5[[#This Row],[Basic Of March 2020]],MROUND(Table5[[#This Row],[Basic Of March 2020]]*1.03,100))</f>
        <v>0</v>
      </c>
      <c r="O37" s="7"/>
    </row>
    <row r="38" spans="1:15" ht="20.100000000000001" customHeight="1" x14ac:dyDescent="0.25">
      <c r="A38" s="11" t="str">
        <f>IF(Table5[[#This Row],[Name]]="","",ROWS($A$1:A32))</f>
        <v/>
      </c>
      <c r="B38" s="18"/>
      <c r="C38" s="24"/>
      <c r="D38" s="10"/>
      <c r="E38" s="18"/>
      <c r="F38" s="10"/>
      <c r="G38" s="20"/>
      <c r="H38" s="20"/>
      <c r="I38" s="10"/>
      <c r="J38" s="10"/>
      <c r="K38" s="10"/>
      <c r="L38" s="18"/>
      <c r="M38" s="22"/>
      <c r="N38" s="54">
        <f>IF(AND(Table5[[#This Row],[Permanent / Probation]]="Probation"),Table5[[#This Row],[Basic Of March 2020]],MROUND(Table5[[#This Row],[Basic Of March 2020]]*1.03,100))</f>
        <v>0</v>
      </c>
      <c r="O38" s="7"/>
    </row>
    <row r="39" spans="1:15" ht="20.100000000000001" customHeight="1" x14ac:dyDescent="0.25">
      <c r="A39" s="11" t="str">
        <f>IF(Table5[[#This Row],[Name]]="","",ROWS($A$1:A33))</f>
        <v/>
      </c>
      <c r="B39" s="18"/>
      <c r="C39" s="24"/>
      <c r="D39" s="10"/>
      <c r="E39" s="18"/>
      <c r="F39" s="10"/>
      <c r="G39" s="20"/>
      <c r="H39" s="20"/>
      <c r="I39" s="10"/>
      <c r="J39" s="10"/>
      <c r="K39" s="10"/>
      <c r="L39" s="18"/>
      <c r="M39" s="22"/>
      <c r="N39" s="54">
        <f>IF(AND(Table5[[#This Row],[Permanent / Probation]]="Probation"),Table5[[#This Row],[Basic Of March 2020]],MROUND(Table5[[#This Row],[Basic Of March 2020]]*1.03,100))</f>
        <v>0</v>
      </c>
      <c r="O39" s="7"/>
    </row>
    <row r="40" spans="1:15" ht="20.100000000000001" customHeight="1" x14ac:dyDescent="0.25">
      <c r="A40" s="11" t="str">
        <f>IF(Table5[[#This Row],[Name]]="","",ROWS($A$1:A34))</f>
        <v/>
      </c>
      <c r="B40" s="18"/>
      <c r="C40" s="24"/>
      <c r="D40" s="10"/>
      <c r="E40" s="18"/>
      <c r="F40" s="10"/>
      <c r="G40" s="20"/>
      <c r="H40" s="20"/>
      <c r="I40" s="10"/>
      <c r="J40" s="10"/>
      <c r="K40" s="10"/>
      <c r="L40" s="18"/>
      <c r="M40" s="22"/>
      <c r="N40" s="54">
        <f>IF(AND(Table5[[#This Row],[Permanent / Probation]]="Probation"),Table5[[#This Row],[Basic Of March 2020]],MROUND(Table5[[#This Row],[Basic Of March 2020]]*1.03,100))</f>
        <v>0</v>
      </c>
      <c r="O40" s="7"/>
    </row>
    <row r="41" spans="1:15" ht="20.100000000000001" customHeight="1" x14ac:dyDescent="0.25">
      <c r="A41" s="11" t="str">
        <f>IF(Table5[[#This Row],[Name]]="","",ROWS($A$1:A35))</f>
        <v/>
      </c>
      <c r="B41" s="18"/>
      <c r="C41" s="24"/>
      <c r="D41" s="10"/>
      <c r="E41" s="18"/>
      <c r="F41" s="10"/>
      <c r="G41" s="20"/>
      <c r="H41" s="20"/>
      <c r="I41" s="10"/>
      <c r="J41" s="10"/>
      <c r="K41" s="10"/>
      <c r="L41" s="18"/>
      <c r="M41" s="22"/>
      <c r="N41" s="54">
        <f>IF(AND(Table5[[#This Row],[Permanent / Probation]]="Probation"),Table5[[#This Row],[Basic Of March 2020]],MROUND(Table5[[#This Row],[Basic Of March 2020]]*1.03,100))</f>
        <v>0</v>
      </c>
      <c r="O41" s="7"/>
    </row>
    <row r="42" spans="1:15" ht="20.100000000000001" customHeight="1" x14ac:dyDescent="0.25">
      <c r="A42" s="11" t="str">
        <f>IF(Table5[[#This Row],[Name]]="","",ROWS($A$1:A36))</f>
        <v/>
      </c>
      <c r="B42" s="18"/>
      <c r="C42" s="24"/>
      <c r="D42" s="10"/>
      <c r="E42" s="18"/>
      <c r="F42" s="10"/>
      <c r="G42" s="20"/>
      <c r="H42" s="20"/>
      <c r="I42" s="10"/>
      <c r="J42" s="10"/>
      <c r="K42" s="10"/>
      <c r="L42" s="18"/>
      <c r="M42" s="22"/>
      <c r="N42" s="54">
        <f>IF(AND(Table5[[#This Row],[Permanent / Probation]]="Probation"),Table5[[#This Row],[Basic Of March 2020]],MROUND(Table5[[#This Row],[Basic Of March 2020]]*1.03,100))</f>
        <v>0</v>
      </c>
      <c r="O42" s="7"/>
    </row>
    <row r="43" spans="1:15" ht="20.100000000000001" customHeight="1" x14ac:dyDescent="0.25">
      <c r="A43" s="11" t="str">
        <f>IF(Table5[[#This Row],[Name]]="","",ROWS($A$1:A37))</f>
        <v/>
      </c>
      <c r="B43" s="18"/>
      <c r="C43" s="24"/>
      <c r="D43" s="10"/>
      <c r="E43" s="18"/>
      <c r="F43" s="10"/>
      <c r="G43" s="20"/>
      <c r="H43" s="20"/>
      <c r="I43" s="10"/>
      <c r="J43" s="10"/>
      <c r="K43" s="10"/>
      <c r="L43" s="18"/>
      <c r="M43" s="22"/>
      <c r="N43" s="54">
        <f>IF(AND(Table5[[#This Row],[Permanent / Probation]]="Probation"),Table5[[#This Row],[Basic Of March 2020]],MROUND(Table5[[#This Row],[Basic Of March 2020]]*1.03,100))</f>
        <v>0</v>
      </c>
      <c r="O43" s="7"/>
    </row>
    <row r="44" spans="1:15" ht="20.100000000000001" customHeight="1" x14ac:dyDescent="0.25">
      <c r="A44" s="11" t="str">
        <f>IF(Table5[[#This Row],[Name]]="","",ROWS($A$1:A38))</f>
        <v/>
      </c>
      <c r="B44" s="18"/>
      <c r="C44" s="24"/>
      <c r="D44" s="10"/>
      <c r="E44" s="18"/>
      <c r="F44" s="10"/>
      <c r="G44" s="20"/>
      <c r="H44" s="20"/>
      <c r="I44" s="10"/>
      <c r="J44" s="10"/>
      <c r="K44" s="10"/>
      <c r="L44" s="18"/>
      <c r="M44" s="22"/>
      <c r="N44" s="54">
        <f>IF(AND(Table5[[#This Row],[Permanent / Probation]]="Probation"),Table5[[#This Row],[Basic Of March 2020]],MROUND(Table5[[#This Row],[Basic Of March 2020]]*1.03,100))</f>
        <v>0</v>
      </c>
      <c r="O44" s="7"/>
    </row>
    <row r="45" spans="1:15" ht="20.100000000000001" customHeight="1" x14ac:dyDescent="0.25">
      <c r="A45" s="11" t="str">
        <f>IF(Table5[[#This Row],[Name]]="","",ROWS($A$1:A39))</f>
        <v/>
      </c>
      <c r="B45" s="18"/>
      <c r="C45" s="24"/>
      <c r="D45" s="10"/>
      <c r="E45" s="18"/>
      <c r="F45" s="10"/>
      <c r="G45" s="20"/>
      <c r="H45" s="20"/>
      <c r="I45" s="10"/>
      <c r="J45" s="10"/>
      <c r="K45" s="10"/>
      <c r="L45" s="18"/>
      <c r="M45" s="22"/>
      <c r="N45" s="54">
        <f>IF(AND(Table5[[#This Row],[Permanent / Probation]]="Probation"),Table5[[#This Row],[Basic Of March 2020]],MROUND(Table5[[#This Row],[Basic Of March 2020]]*1.03,100))</f>
        <v>0</v>
      </c>
      <c r="O45" s="7"/>
    </row>
    <row r="46" spans="1:15" ht="20.100000000000001" customHeight="1" x14ac:dyDescent="0.25">
      <c r="A46" s="11" t="str">
        <f>IF(Table5[[#This Row],[Name]]="","",ROWS($A$1:A40))</f>
        <v/>
      </c>
      <c r="B46" s="18"/>
      <c r="C46" s="24"/>
      <c r="D46" s="10"/>
      <c r="E46" s="18"/>
      <c r="F46" s="10"/>
      <c r="G46" s="20"/>
      <c r="H46" s="20"/>
      <c r="I46" s="10"/>
      <c r="J46" s="10"/>
      <c r="K46" s="10"/>
      <c r="L46" s="18"/>
      <c r="M46" s="22"/>
      <c r="N46" s="54">
        <f>IF(AND(Table5[[#This Row],[Permanent / Probation]]="Probation"),Table5[[#This Row],[Basic Of March 2020]],MROUND(Table5[[#This Row],[Basic Of March 2020]]*1.03,100))</f>
        <v>0</v>
      </c>
      <c r="O46" s="7"/>
    </row>
    <row r="47" spans="1:15" ht="20.100000000000001" customHeight="1" x14ac:dyDescent="0.25">
      <c r="A47" s="11" t="str">
        <f>IF(Table5[[#This Row],[Name]]="","",ROWS($A$1:A41))</f>
        <v/>
      </c>
      <c r="B47" s="18"/>
      <c r="C47" s="24"/>
      <c r="D47" s="10"/>
      <c r="E47" s="18"/>
      <c r="F47" s="10"/>
      <c r="G47" s="20"/>
      <c r="H47" s="20"/>
      <c r="I47" s="10"/>
      <c r="J47" s="10"/>
      <c r="K47" s="10"/>
      <c r="L47" s="18"/>
      <c r="M47" s="22"/>
      <c r="N47" s="54">
        <f>IF(AND(Table5[[#This Row],[Permanent / Probation]]="Probation"),Table5[[#This Row],[Basic Of March 2020]],MROUND(Table5[[#This Row],[Basic Of March 2020]]*1.03,100))</f>
        <v>0</v>
      </c>
      <c r="O47" s="7"/>
    </row>
    <row r="48" spans="1:15" ht="20.100000000000001" customHeight="1" x14ac:dyDescent="0.25">
      <c r="A48" s="11" t="str">
        <f>IF(Table5[[#This Row],[Name]]="","",ROWS($A$1:A42))</f>
        <v/>
      </c>
      <c r="B48" s="18"/>
      <c r="C48" s="24"/>
      <c r="D48" s="10"/>
      <c r="E48" s="18"/>
      <c r="F48" s="10"/>
      <c r="G48" s="20"/>
      <c r="H48" s="20"/>
      <c r="I48" s="10"/>
      <c r="J48" s="10"/>
      <c r="K48" s="10"/>
      <c r="L48" s="18"/>
      <c r="M48" s="22"/>
      <c r="N48" s="54">
        <f>IF(AND(Table5[[#This Row],[Permanent / Probation]]="Probation"),Table5[[#This Row],[Basic Of March 2020]],MROUND(Table5[[#This Row],[Basic Of March 2020]]*1.03,100))</f>
        <v>0</v>
      </c>
      <c r="O48" s="7"/>
    </row>
    <row r="49" spans="1:15" ht="20.100000000000001" customHeight="1" x14ac:dyDescent="0.25">
      <c r="A49" s="11" t="str">
        <f>IF(Table5[[#This Row],[Name]]="","",ROWS($A$1:A43))</f>
        <v/>
      </c>
      <c r="B49" s="18"/>
      <c r="C49" s="24"/>
      <c r="D49" s="10"/>
      <c r="E49" s="18"/>
      <c r="F49" s="10"/>
      <c r="G49" s="20"/>
      <c r="H49" s="20"/>
      <c r="I49" s="10"/>
      <c r="J49" s="10"/>
      <c r="K49" s="10"/>
      <c r="L49" s="18"/>
      <c r="M49" s="22"/>
      <c r="N49" s="54">
        <f>IF(AND(Table5[[#This Row],[Permanent / Probation]]="Probation"),Table5[[#This Row],[Basic Of March 2020]],MROUND(Table5[[#This Row],[Basic Of March 2020]]*1.03,100))</f>
        <v>0</v>
      </c>
      <c r="O49" s="7"/>
    </row>
    <row r="50" spans="1:15" ht="20.100000000000001" customHeight="1" x14ac:dyDescent="0.25">
      <c r="A50" s="11" t="str">
        <f>IF(Table5[[#This Row],[Name]]="","",ROWS($A$1:A44))</f>
        <v/>
      </c>
      <c r="B50" s="18"/>
      <c r="C50" s="24"/>
      <c r="D50" s="10"/>
      <c r="E50" s="18"/>
      <c r="F50" s="10"/>
      <c r="G50" s="20"/>
      <c r="H50" s="20"/>
      <c r="I50" s="10"/>
      <c r="J50" s="10"/>
      <c r="K50" s="10"/>
      <c r="L50" s="18"/>
      <c r="M50" s="22"/>
      <c r="N50" s="54">
        <f>IF(AND(Table5[[#This Row],[Permanent / Probation]]="Probation"),Table5[[#This Row],[Basic Of March 2020]],MROUND(Table5[[#This Row],[Basic Of March 2020]]*1.03,100))</f>
        <v>0</v>
      </c>
      <c r="O50" s="7"/>
    </row>
    <row r="51" spans="1:15" ht="20.100000000000001" customHeight="1" x14ac:dyDescent="0.25">
      <c r="A51" s="11" t="str">
        <f>IF(Table5[[#This Row],[Name]]="","",ROWS($A$1:A45))</f>
        <v/>
      </c>
      <c r="B51" s="18"/>
      <c r="C51" s="24"/>
      <c r="D51" s="10"/>
      <c r="E51" s="18"/>
      <c r="F51" s="10"/>
      <c r="G51" s="20"/>
      <c r="H51" s="20"/>
      <c r="I51" s="10"/>
      <c r="J51" s="10"/>
      <c r="K51" s="10"/>
      <c r="L51" s="18"/>
      <c r="M51" s="22"/>
      <c r="N51" s="54">
        <f>IF(AND(Table5[[#This Row],[Permanent / Probation]]="Probation"),Table5[[#This Row],[Basic Of March 2020]],MROUND(Table5[[#This Row],[Basic Of March 2020]]*1.03,100))</f>
        <v>0</v>
      </c>
      <c r="O51" s="7"/>
    </row>
    <row r="52" spans="1:15" ht="20.100000000000001" customHeight="1" x14ac:dyDescent="0.25">
      <c r="A52" s="11" t="str">
        <f>IF(Table5[[#This Row],[Name]]="","",ROWS($A$1:A46))</f>
        <v/>
      </c>
      <c r="B52" s="18"/>
      <c r="C52" s="24"/>
      <c r="D52" s="10"/>
      <c r="E52" s="18"/>
      <c r="F52" s="10"/>
      <c r="G52" s="20"/>
      <c r="H52" s="20"/>
      <c r="I52" s="10"/>
      <c r="J52" s="10"/>
      <c r="K52" s="10"/>
      <c r="L52" s="18"/>
      <c r="M52" s="22"/>
      <c r="N52" s="54">
        <f>IF(AND(Table5[[#This Row],[Permanent / Probation]]="Probation"),Table5[[#This Row],[Basic Of March 2020]],MROUND(Table5[[#This Row],[Basic Of March 2020]]*1.03,100))</f>
        <v>0</v>
      </c>
      <c r="O52" s="7"/>
    </row>
    <row r="53" spans="1:15" ht="20.100000000000001" customHeight="1" x14ac:dyDescent="0.25">
      <c r="A53" s="11" t="str">
        <f>IF(Table5[[#This Row],[Name]]="","",ROWS($A$1:A47))</f>
        <v/>
      </c>
      <c r="B53" s="18"/>
      <c r="C53" s="24"/>
      <c r="D53" s="10"/>
      <c r="E53" s="18"/>
      <c r="F53" s="10"/>
      <c r="G53" s="20"/>
      <c r="H53" s="20"/>
      <c r="I53" s="10"/>
      <c r="J53" s="10"/>
      <c r="K53" s="10"/>
      <c r="L53" s="18"/>
      <c r="M53" s="22"/>
      <c r="N53" s="54">
        <f>IF(AND(Table5[[#This Row],[Permanent / Probation]]="Probation"),Table5[[#This Row],[Basic Of March 2020]],MROUND(Table5[[#This Row],[Basic Of March 2020]]*1.03,100))</f>
        <v>0</v>
      </c>
      <c r="O53" s="7"/>
    </row>
    <row r="54" spans="1:15" ht="20.100000000000001" customHeight="1" x14ac:dyDescent="0.25">
      <c r="A54" s="11" t="str">
        <f>IF(Table5[[#This Row],[Name]]="","",ROWS($A$1:A48))</f>
        <v/>
      </c>
      <c r="B54" s="18"/>
      <c r="C54" s="24"/>
      <c r="D54" s="10"/>
      <c r="E54" s="18"/>
      <c r="F54" s="10"/>
      <c r="G54" s="20"/>
      <c r="H54" s="20"/>
      <c r="I54" s="10"/>
      <c r="J54" s="10"/>
      <c r="K54" s="10"/>
      <c r="L54" s="18"/>
      <c r="M54" s="22"/>
      <c r="N54" s="54">
        <f>IF(AND(Table5[[#This Row],[Permanent / Probation]]="Probation"),Table5[[#This Row],[Basic Of March 2020]],MROUND(Table5[[#This Row],[Basic Of March 2020]]*1.03,100))</f>
        <v>0</v>
      </c>
      <c r="O54" s="7"/>
    </row>
    <row r="55" spans="1:15" ht="20.100000000000001" customHeight="1" x14ac:dyDescent="0.25">
      <c r="A55" s="11" t="str">
        <f>IF(Table5[[#This Row],[Name]]="","",ROWS($A$1:A49))</f>
        <v/>
      </c>
      <c r="B55" s="18"/>
      <c r="C55" s="24"/>
      <c r="D55" s="10"/>
      <c r="E55" s="18"/>
      <c r="F55" s="10"/>
      <c r="G55" s="20"/>
      <c r="H55" s="20"/>
      <c r="I55" s="10"/>
      <c r="J55" s="10"/>
      <c r="K55" s="10"/>
      <c r="L55" s="18"/>
      <c r="M55" s="22"/>
      <c r="N55" s="54">
        <f>IF(AND(Table5[[#This Row],[Permanent / Probation]]="Probation"),Table5[[#This Row],[Basic Of March 2020]],MROUND(Table5[[#This Row],[Basic Of March 2020]]*1.03,100))</f>
        <v>0</v>
      </c>
      <c r="O55" s="7"/>
    </row>
    <row r="56" spans="1:15" ht="20.100000000000001" customHeight="1" x14ac:dyDescent="0.25">
      <c r="A56" s="11" t="str">
        <f>IF(Table5[[#This Row],[Name]]="","",ROWS($A$1:A50))</f>
        <v/>
      </c>
      <c r="B56" s="18"/>
      <c r="C56" s="24"/>
      <c r="D56" s="10"/>
      <c r="E56" s="18"/>
      <c r="F56" s="10"/>
      <c r="G56" s="20"/>
      <c r="H56" s="20"/>
      <c r="I56" s="10"/>
      <c r="J56" s="10"/>
      <c r="K56" s="10"/>
      <c r="L56" s="18"/>
      <c r="M56" s="22"/>
      <c r="N56" s="54">
        <f>IF(AND(Table5[[#This Row],[Permanent / Probation]]="Probation"),Table5[[#This Row],[Basic Of March 2020]],MROUND(Table5[[#This Row],[Basic Of March 2020]]*1.03,100))</f>
        <v>0</v>
      </c>
      <c r="O56" s="7"/>
    </row>
    <row r="57" spans="1:15" ht="20.100000000000001" customHeight="1" x14ac:dyDescent="0.25">
      <c r="A57" s="11" t="str">
        <f>IF(Table5[[#This Row],[Name]]="","",ROWS($A$1:A51))</f>
        <v/>
      </c>
      <c r="B57" s="18"/>
      <c r="C57" s="24"/>
      <c r="D57" s="10"/>
      <c r="E57" s="18"/>
      <c r="F57" s="10"/>
      <c r="G57" s="20"/>
      <c r="H57" s="20"/>
      <c r="I57" s="10"/>
      <c r="J57" s="10"/>
      <c r="K57" s="10"/>
      <c r="L57" s="18"/>
      <c r="M57" s="22"/>
      <c r="N57" s="54">
        <f>IF(AND(Table5[[#This Row],[Permanent / Probation]]="Probation"),Table5[[#This Row],[Basic Of March 2020]],MROUND(Table5[[#This Row],[Basic Of March 2020]]*1.03,100))</f>
        <v>0</v>
      </c>
      <c r="O57" s="7"/>
    </row>
    <row r="58" spans="1:15" ht="20.100000000000001" customHeight="1" x14ac:dyDescent="0.25">
      <c r="A58" s="11" t="str">
        <f>IF(Table5[[#This Row],[Name]]="","",ROWS($A$1:A52))</f>
        <v/>
      </c>
      <c r="B58" s="18"/>
      <c r="C58" s="24"/>
      <c r="D58" s="10"/>
      <c r="E58" s="18"/>
      <c r="F58" s="10"/>
      <c r="G58" s="20"/>
      <c r="H58" s="20"/>
      <c r="I58" s="10"/>
      <c r="J58" s="10"/>
      <c r="K58" s="10"/>
      <c r="L58" s="18"/>
      <c r="M58" s="22"/>
      <c r="N58" s="54">
        <f>IF(AND(Table5[[#This Row],[Permanent / Probation]]="Probation"),Table5[[#This Row],[Basic Of March 2020]],MROUND(Table5[[#This Row],[Basic Of March 2020]]*1.03,100))</f>
        <v>0</v>
      </c>
      <c r="O58" s="7"/>
    </row>
    <row r="59" spans="1:15" ht="20.100000000000001" customHeight="1" x14ac:dyDescent="0.25">
      <c r="A59" s="11" t="str">
        <f>IF(Table5[[#This Row],[Name]]="","",ROWS($A$1:A53))</f>
        <v/>
      </c>
      <c r="B59" s="18"/>
      <c r="C59" s="24"/>
      <c r="D59" s="10"/>
      <c r="E59" s="18"/>
      <c r="F59" s="10"/>
      <c r="G59" s="20"/>
      <c r="H59" s="20"/>
      <c r="I59" s="10"/>
      <c r="J59" s="10"/>
      <c r="K59" s="10"/>
      <c r="L59" s="18"/>
      <c r="M59" s="22"/>
      <c r="N59" s="54">
        <f>IF(AND(Table5[[#This Row],[Permanent / Probation]]="Probation"),Table5[[#This Row],[Basic Of March 2020]],MROUND(Table5[[#This Row],[Basic Of March 2020]]*1.03,100))</f>
        <v>0</v>
      </c>
      <c r="O59" s="7"/>
    </row>
    <row r="60" spans="1:15" ht="20.100000000000001" customHeight="1" x14ac:dyDescent="0.25">
      <c r="A60" s="11" t="str">
        <f>IF(Table5[[#This Row],[Name]]="","",ROWS($A$1:A54))</f>
        <v/>
      </c>
      <c r="B60" s="18"/>
      <c r="C60" s="24"/>
      <c r="D60" s="10"/>
      <c r="E60" s="18"/>
      <c r="F60" s="10"/>
      <c r="G60" s="20"/>
      <c r="H60" s="20"/>
      <c r="I60" s="10"/>
      <c r="J60" s="10"/>
      <c r="K60" s="10"/>
      <c r="L60" s="18"/>
      <c r="M60" s="22"/>
      <c r="N60" s="54">
        <f>IF(AND(Table5[[#This Row],[Permanent / Probation]]="Probation"),Table5[[#This Row],[Basic Of March 2020]],MROUND(Table5[[#This Row],[Basic Of March 2020]]*1.03,100))</f>
        <v>0</v>
      </c>
      <c r="O60" s="7"/>
    </row>
    <row r="61" spans="1:15" ht="20.100000000000001" customHeight="1" x14ac:dyDescent="0.25">
      <c r="A61" s="11" t="str">
        <f>IF(Table5[[#This Row],[Name]]="","",ROWS($A$1:A55))</f>
        <v/>
      </c>
      <c r="B61" s="18"/>
      <c r="C61" s="24"/>
      <c r="D61" s="10"/>
      <c r="E61" s="18"/>
      <c r="F61" s="10"/>
      <c r="G61" s="20"/>
      <c r="H61" s="20"/>
      <c r="I61" s="10"/>
      <c r="J61" s="10"/>
      <c r="K61" s="10"/>
      <c r="L61" s="18"/>
      <c r="M61" s="22"/>
      <c r="N61" s="54">
        <f>IF(AND(Table5[[#This Row],[Permanent / Probation]]="Probation"),Table5[[#This Row],[Basic Of March 2020]],MROUND(Table5[[#This Row],[Basic Of March 2020]]*1.03,100))</f>
        <v>0</v>
      </c>
      <c r="O61" s="7"/>
    </row>
    <row r="62" spans="1:15" ht="20.100000000000001" customHeight="1" x14ac:dyDescent="0.25">
      <c r="A62" s="11" t="str">
        <f>IF(Table5[[#This Row],[Name]]="","",ROWS($A$1:A56))</f>
        <v/>
      </c>
      <c r="B62" s="18"/>
      <c r="C62" s="24"/>
      <c r="D62" s="10"/>
      <c r="E62" s="18"/>
      <c r="F62" s="10"/>
      <c r="G62" s="20"/>
      <c r="H62" s="20"/>
      <c r="I62" s="10"/>
      <c r="J62" s="10"/>
      <c r="K62" s="10"/>
      <c r="L62" s="18"/>
      <c r="M62" s="22"/>
      <c r="N62" s="54">
        <f>IF(AND(Table5[[#This Row],[Permanent / Probation]]="Probation"),Table5[[#This Row],[Basic Of March 2020]],MROUND(Table5[[#This Row],[Basic Of March 2020]]*1.03,100))</f>
        <v>0</v>
      </c>
      <c r="O62" s="7"/>
    </row>
    <row r="63" spans="1:15" ht="20.100000000000001" customHeight="1" x14ac:dyDescent="0.25">
      <c r="A63" s="11" t="str">
        <f>IF(Table5[[#This Row],[Name]]="","",ROWS($A$1:A57))</f>
        <v/>
      </c>
      <c r="B63" s="18"/>
      <c r="C63" s="24"/>
      <c r="D63" s="10"/>
      <c r="E63" s="18"/>
      <c r="F63" s="10"/>
      <c r="G63" s="20"/>
      <c r="H63" s="20"/>
      <c r="I63" s="10"/>
      <c r="J63" s="10"/>
      <c r="K63" s="10"/>
      <c r="L63" s="18"/>
      <c r="M63" s="22"/>
      <c r="N63" s="54">
        <f>IF(AND(Table5[[#This Row],[Permanent / Probation]]="Probation"),Table5[[#This Row],[Basic Of March 2020]],MROUND(Table5[[#This Row],[Basic Of March 2020]]*1.03,100))</f>
        <v>0</v>
      </c>
      <c r="O63" s="7"/>
    </row>
    <row r="64" spans="1:15" ht="20.100000000000001" customHeight="1" x14ac:dyDescent="0.25">
      <c r="A64" s="11" t="str">
        <f>IF(Table5[[#This Row],[Name]]="","",ROWS($A$1:A58))</f>
        <v/>
      </c>
      <c r="B64" s="18"/>
      <c r="C64" s="24"/>
      <c r="D64" s="10"/>
      <c r="E64" s="18"/>
      <c r="F64" s="10"/>
      <c r="G64" s="20"/>
      <c r="H64" s="20"/>
      <c r="I64" s="10"/>
      <c r="J64" s="10"/>
      <c r="K64" s="10"/>
      <c r="L64" s="18"/>
      <c r="M64" s="22"/>
      <c r="N64" s="54">
        <f>IF(AND(Table5[[#This Row],[Permanent / Probation]]="Probation"),Table5[[#This Row],[Basic Of March 2020]],MROUND(Table5[[#This Row],[Basic Of March 2020]]*1.03,100))</f>
        <v>0</v>
      </c>
      <c r="O64" s="7"/>
    </row>
    <row r="65" spans="1:15" ht="20.100000000000001" customHeight="1" x14ac:dyDescent="0.25">
      <c r="A65" s="11" t="str">
        <f>IF(Table5[[#This Row],[Name]]="","",ROWS($A$1:A59))</f>
        <v/>
      </c>
      <c r="B65" s="18"/>
      <c r="C65" s="24"/>
      <c r="D65" s="10"/>
      <c r="E65" s="18"/>
      <c r="F65" s="10"/>
      <c r="G65" s="20"/>
      <c r="H65" s="20"/>
      <c r="I65" s="10"/>
      <c r="J65" s="10"/>
      <c r="K65" s="10"/>
      <c r="L65" s="18"/>
      <c r="M65" s="22"/>
      <c r="N65" s="54">
        <f>IF(AND(Table5[[#This Row],[Permanent / Probation]]="Probation"),Table5[[#This Row],[Basic Of March 2020]],MROUND(Table5[[#This Row],[Basic Of March 2020]]*1.03,100))</f>
        <v>0</v>
      </c>
      <c r="O65" s="7"/>
    </row>
    <row r="66" spans="1:15" ht="20.100000000000001" customHeight="1" x14ac:dyDescent="0.25">
      <c r="A66" s="11" t="str">
        <f>IF(Table5[[#This Row],[Name]]="","",ROWS($A$1:A60))</f>
        <v/>
      </c>
      <c r="B66" s="18"/>
      <c r="C66" s="24"/>
      <c r="D66" s="10"/>
      <c r="E66" s="18"/>
      <c r="F66" s="10"/>
      <c r="G66" s="20"/>
      <c r="H66" s="20"/>
      <c r="I66" s="10"/>
      <c r="J66" s="10"/>
      <c r="K66" s="10"/>
      <c r="L66" s="18"/>
      <c r="M66" s="22"/>
      <c r="N66" s="54">
        <f>IF(AND(Table5[[#This Row],[Permanent / Probation]]="Probation"),Table5[[#This Row],[Basic Of March 2020]],MROUND(Table5[[#This Row],[Basic Of March 2020]]*1.03,100))</f>
        <v>0</v>
      </c>
      <c r="O66" s="7"/>
    </row>
    <row r="67" spans="1:15" ht="20.100000000000001" customHeight="1" x14ac:dyDescent="0.25">
      <c r="A67" s="11" t="str">
        <f>IF(Table5[[#This Row],[Name]]="","",ROWS($A$1:A61))</f>
        <v/>
      </c>
      <c r="B67" s="18"/>
      <c r="C67" s="24"/>
      <c r="D67" s="10"/>
      <c r="E67" s="18"/>
      <c r="F67" s="10"/>
      <c r="G67" s="20"/>
      <c r="H67" s="20"/>
      <c r="I67" s="10"/>
      <c r="J67" s="10"/>
      <c r="K67" s="10"/>
      <c r="L67" s="18"/>
      <c r="M67" s="22"/>
      <c r="N67" s="54">
        <f>IF(AND(Table5[[#This Row],[Permanent / Probation]]="Probation"),Table5[[#This Row],[Basic Of March 2020]],MROUND(Table5[[#This Row],[Basic Of March 2020]]*1.03,100))</f>
        <v>0</v>
      </c>
      <c r="O67" s="7"/>
    </row>
    <row r="68" spans="1:15" ht="20.100000000000001" customHeight="1" x14ac:dyDescent="0.25">
      <c r="A68" s="11" t="str">
        <f>IF(Table5[[#This Row],[Name]]="","",ROWS($A$1:A62))</f>
        <v/>
      </c>
      <c r="B68" s="18"/>
      <c r="C68" s="24"/>
      <c r="D68" s="10"/>
      <c r="E68" s="18"/>
      <c r="F68" s="10"/>
      <c r="G68" s="20"/>
      <c r="H68" s="20"/>
      <c r="I68" s="10"/>
      <c r="J68" s="10"/>
      <c r="K68" s="10"/>
      <c r="L68" s="18"/>
      <c r="M68" s="22"/>
      <c r="N68" s="54">
        <f>IF(AND(Table5[[#This Row],[Permanent / Probation]]="Probation"),Table5[[#This Row],[Basic Of March 2020]],MROUND(Table5[[#This Row],[Basic Of March 2020]]*1.03,100))</f>
        <v>0</v>
      </c>
      <c r="O68" s="7"/>
    </row>
    <row r="69" spans="1:15" ht="20.100000000000001" customHeight="1" x14ac:dyDescent="0.25">
      <c r="A69" s="11" t="str">
        <f>IF(Table5[[#This Row],[Name]]="","",ROWS($A$1:A63))</f>
        <v/>
      </c>
      <c r="B69" s="18"/>
      <c r="C69" s="24"/>
      <c r="D69" s="10"/>
      <c r="E69" s="18"/>
      <c r="F69" s="10"/>
      <c r="G69" s="20"/>
      <c r="H69" s="20"/>
      <c r="I69" s="10"/>
      <c r="J69" s="10"/>
      <c r="K69" s="10"/>
      <c r="L69" s="18"/>
      <c r="M69" s="22"/>
      <c r="N69" s="54">
        <f>IF(AND(Table5[[#This Row],[Permanent / Probation]]="Probation"),Table5[[#This Row],[Basic Of March 2020]],MROUND(Table5[[#This Row],[Basic Of March 2020]]*1.03,100))</f>
        <v>0</v>
      </c>
      <c r="O69" s="7"/>
    </row>
    <row r="70" spans="1:15" ht="20.100000000000001" customHeight="1" x14ac:dyDescent="0.25">
      <c r="A70" s="11" t="str">
        <f>IF(Table5[[#This Row],[Name]]="","",ROWS($A$1:A64))</f>
        <v/>
      </c>
      <c r="B70" s="18"/>
      <c r="C70" s="24"/>
      <c r="D70" s="10"/>
      <c r="E70" s="18"/>
      <c r="F70" s="10"/>
      <c r="G70" s="20"/>
      <c r="H70" s="20"/>
      <c r="I70" s="10"/>
      <c r="J70" s="10"/>
      <c r="K70" s="10"/>
      <c r="L70" s="18"/>
      <c r="M70" s="22"/>
      <c r="N70" s="54">
        <f>IF(AND(Table5[[#This Row],[Permanent / Probation]]="Probation"),Table5[[#This Row],[Basic Of March 2020]],MROUND(Table5[[#This Row],[Basic Of March 2020]]*1.03,100))</f>
        <v>0</v>
      </c>
      <c r="O70" s="7"/>
    </row>
    <row r="71" spans="1:15" ht="20.100000000000001" customHeight="1" x14ac:dyDescent="0.25">
      <c r="A71" s="11" t="str">
        <f>IF(Table5[[#This Row],[Name]]="","",ROWS($A$1:A65))</f>
        <v/>
      </c>
      <c r="B71" s="18"/>
      <c r="C71" s="24"/>
      <c r="D71" s="10"/>
      <c r="E71" s="18"/>
      <c r="F71" s="10"/>
      <c r="G71" s="20"/>
      <c r="H71" s="20"/>
      <c r="I71" s="10"/>
      <c r="J71" s="10"/>
      <c r="K71" s="10"/>
      <c r="L71" s="18"/>
      <c r="M71" s="22"/>
      <c r="N71" s="54">
        <f>IF(AND(Table5[[#This Row],[Permanent / Probation]]="Probation"),Table5[[#This Row],[Basic Of March 2020]],MROUND(Table5[[#This Row],[Basic Of March 2020]]*1.03,100))</f>
        <v>0</v>
      </c>
      <c r="O71" s="7"/>
    </row>
    <row r="72" spans="1:15" ht="20.100000000000001" customHeight="1" x14ac:dyDescent="0.25">
      <c r="A72" s="11" t="str">
        <f>IF(Table5[[#This Row],[Name]]="","",ROWS($A$1:A66))</f>
        <v/>
      </c>
      <c r="B72" s="18"/>
      <c r="C72" s="24"/>
      <c r="D72" s="10"/>
      <c r="E72" s="18"/>
      <c r="F72" s="10"/>
      <c r="G72" s="20"/>
      <c r="H72" s="20"/>
      <c r="I72" s="10"/>
      <c r="J72" s="10"/>
      <c r="K72" s="10"/>
      <c r="L72" s="18"/>
      <c r="M72" s="22"/>
      <c r="N72" s="54">
        <f>IF(AND(Table5[[#This Row],[Permanent / Probation]]="Probation"),Table5[[#This Row],[Basic Of March 2020]],MROUND(Table5[[#This Row],[Basic Of March 2020]]*1.03,100))</f>
        <v>0</v>
      </c>
      <c r="O72" s="7"/>
    </row>
    <row r="73" spans="1:15" ht="20.100000000000001" customHeight="1" x14ac:dyDescent="0.25">
      <c r="A73" s="11" t="str">
        <f>IF(Table5[[#This Row],[Name]]="","",ROWS($A$1:A67))</f>
        <v/>
      </c>
      <c r="B73" s="18"/>
      <c r="C73" s="24"/>
      <c r="D73" s="10"/>
      <c r="E73" s="18"/>
      <c r="F73" s="10"/>
      <c r="G73" s="20"/>
      <c r="H73" s="20"/>
      <c r="I73" s="10"/>
      <c r="J73" s="10"/>
      <c r="K73" s="10"/>
      <c r="L73" s="18"/>
      <c r="M73" s="22"/>
      <c r="N73" s="54">
        <f>IF(AND(Table5[[#This Row],[Permanent / Probation]]="Probation"),Table5[[#This Row],[Basic Of March 2020]],MROUND(Table5[[#This Row],[Basic Of March 2020]]*1.03,100))</f>
        <v>0</v>
      </c>
      <c r="O73" s="7"/>
    </row>
    <row r="74" spans="1:15" ht="20.100000000000001" customHeight="1" x14ac:dyDescent="0.25">
      <c r="A74" s="11" t="str">
        <f>IF(Table5[[#This Row],[Name]]="","",ROWS($A$1:A68))</f>
        <v/>
      </c>
      <c r="B74" s="18"/>
      <c r="C74" s="24"/>
      <c r="D74" s="10"/>
      <c r="E74" s="18"/>
      <c r="F74" s="10"/>
      <c r="G74" s="20"/>
      <c r="H74" s="20"/>
      <c r="I74" s="10"/>
      <c r="J74" s="10"/>
      <c r="K74" s="10"/>
      <c r="L74" s="18"/>
      <c r="M74" s="22"/>
      <c r="N74" s="54">
        <f>IF(AND(Table5[[#This Row],[Permanent / Probation]]="Probation"),Table5[[#This Row],[Basic Of March 2020]],MROUND(Table5[[#This Row],[Basic Of March 2020]]*1.03,100))</f>
        <v>0</v>
      </c>
      <c r="O74" s="7"/>
    </row>
    <row r="75" spans="1:15" ht="20.100000000000001" customHeight="1" x14ac:dyDescent="0.25">
      <c r="A75" s="11" t="str">
        <f>IF(Table5[[#This Row],[Name]]="","",ROWS($A$1:A69))</f>
        <v/>
      </c>
      <c r="B75" s="18"/>
      <c r="C75" s="24"/>
      <c r="D75" s="10"/>
      <c r="E75" s="18"/>
      <c r="F75" s="10"/>
      <c r="G75" s="20"/>
      <c r="H75" s="20"/>
      <c r="I75" s="10"/>
      <c r="J75" s="10"/>
      <c r="K75" s="10"/>
      <c r="L75" s="18"/>
      <c r="M75" s="22"/>
      <c r="N75" s="54">
        <f>IF(AND(Table5[[#This Row],[Permanent / Probation]]="Probation"),Table5[[#This Row],[Basic Of March 2020]],MROUND(Table5[[#This Row],[Basic Of March 2020]]*1.03,100))</f>
        <v>0</v>
      </c>
      <c r="O75" s="7"/>
    </row>
    <row r="76" spans="1:15" ht="20.100000000000001" customHeight="1" x14ac:dyDescent="0.25">
      <c r="A76" s="11" t="str">
        <f>IF(Table5[[#This Row],[Name]]="","",ROWS($A$1:A70))</f>
        <v/>
      </c>
      <c r="B76" s="18"/>
      <c r="C76" s="24"/>
      <c r="D76" s="10"/>
      <c r="E76" s="18"/>
      <c r="F76" s="10"/>
      <c r="G76" s="20"/>
      <c r="H76" s="20"/>
      <c r="I76" s="10"/>
      <c r="J76" s="10"/>
      <c r="K76" s="10"/>
      <c r="L76" s="18"/>
      <c r="M76" s="22"/>
      <c r="N76" s="54">
        <f>IF(AND(Table5[[#This Row],[Permanent / Probation]]="Probation"),Table5[[#This Row],[Basic Of March 2020]],MROUND(Table5[[#This Row],[Basic Of March 2020]]*1.03,100))</f>
        <v>0</v>
      </c>
      <c r="O76" s="7"/>
    </row>
    <row r="77" spans="1:15" ht="20.100000000000001" customHeight="1" x14ac:dyDescent="0.25">
      <c r="A77" s="11" t="str">
        <f>IF(Table5[[#This Row],[Name]]="","",ROWS($A$1:A71))</f>
        <v/>
      </c>
      <c r="B77" s="18"/>
      <c r="C77" s="24"/>
      <c r="D77" s="10"/>
      <c r="E77" s="18"/>
      <c r="F77" s="10"/>
      <c r="G77" s="20"/>
      <c r="H77" s="20"/>
      <c r="I77" s="10"/>
      <c r="J77" s="10"/>
      <c r="K77" s="10"/>
      <c r="L77" s="18"/>
      <c r="M77" s="22"/>
      <c r="N77" s="54">
        <f>IF(AND(Table5[[#This Row],[Permanent / Probation]]="Probation"),Table5[[#This Row],[Basic Of March 2020]],MROUND(Table5[[#This Row],[Basic Of March 2020]]*1.03,100))</f>
        <v>0</v>
      </c>
      <c r="O77" s="7"/>
    </row>
    <row r="78" spans="1:15" ht="20.100000000000001" customHeight="1" x14ac:dyDescent="0.25">
      <c r="A78" s="11" t="str">
        <f>IF(Table5[[#This Row],[Name]]="","",ROWS($A$1:A72))</f>
        <v/>
      </c>
      <c r="B78" s="18"/>
      <c r="C78" s="24"/>
      <c r="D78" s="10"/>
      <c r="E78" s="18"/>
      <c r="F78" s="10"/>
      <c r="G78" s="20"/>
      <c r="H78" s="20"/>
      <c r="I78" s="10"/>
      <c r="J78" s="10"/>
      <c r="K78" s="10"/>
      <c r="L78" s="18"/>
      <c r="M78" s="22"/>
      <c r="N78" s="54">
        <f>IF(AND(Table5[[#This Row],[Permanent / Probation]]="Probation"),Table5[[#This Row],[Basic Of March 2020]],MROUND(Table5[[#This Row],[Basic Of March 2020]]*1.03,100))</f>
        <v>0</v>
      </c>
      <c r="O78" s="7"/>
    </row>
    <row r="79" spans="1:15" ht="20.100000000000001" customHeight="1" x14ac:dyDescent="0.25">
      <c r="A79" s="11" t="str">
        <f>IF(Table5[[#This Row],[Name]]="","",ROWS($A$1:A73))</f>
        <v/>
      </c>
      <c r="B79" s="18"/>
      <c r="C79" s="24"/>
      <c r="D79" s="10"/>
      <c r="E79" s="18"/>
      <c r="F79" s="10"/>
      <c r="G79" s="20"/>
      <c r="H79" s="20"/>
      <c r="I79" s="10"/>
      <c r="J79" s="10"/>
      <c r="K79" s="10"/>
      <c r="L79" s="18"/>
      <c r="M79" s="22"/>
      <c r="N79" s="54">
        <f>IF(AND(Table5[[#This Row],[Permanent / Probation]]="Probation"),Table5[[#This Row],[Basic Of March 2020]],MROUND(Table5[[#This Row],[Basic Of March 2020]]*1.03,100))</f>
        <v>0</v>
      </c>
      <c r="O79" s="7"/>
    </row>
    <row r="80" spans="1:15" ht="20.100000000000001" customHeight="1" x14ac:dyDescent="0.25">
      <c r="A80" s="11" t="str">
        <f>IF(Table5[[#This Row],[Name]]="","",ROWS($A$1:A74))</f>
        <v/>
      </c>
      <c r="B80" s="18"/>
      <c r="C80" s="24"/>
      <c r="D80" s="10"/>
      <c r="E80" s="18"/>
      <c r="F80" s="10"/>
      <c r="G80" s="20"/>
      <c r="H80" s="20"/>
      <c r="I80" s="10"/>
      <c r="J80" s="10"/>
      <c r="K80" s="10"/>
      <c r="L80" s="18"/>
      <c r="M80" s="22"/>
      <c r="N80" s="54">
        <f>IF(AND(Table5[[#This Row],[Permanent / Probation]]="Probation"),Table5[[#This Row],[Basic Of March 2020]],MROUND(Table5[[#This Row],[Basic Of March 2020]]*1.03,100))</f>
        <v>0</v>
      </c>
      <c r="O80" s="7"/>
    </row>
    <row r="81" spans="1:15" ht="20.100000000000001" customHeight="1" x14ac:dyDescent="0.25">
      <c r="A81" s="11" t="str">
        <f>IF(Table5[[#This Row],[Name]]="","",ROWS($A$1:A75))</f>
        <v/>
      </c>
      <c r="B81" s="18"/>
      <c r="C81" s="24"/>
      <c r="D81" s="10"/>
      <c r="E81" s="18"/>
      <c r="F81" s="10"/>
      <c r="G81" s="20"/>
      <c r="H81" s="20"/>
      <c r="I81" s="10"/>
      <c r="J81" s="10"/>
      <c r="K81" s="10"/>
      <c r="L81" s="18"/>
      <c r="M81" s="22"/>
      <c r="N81" s="54">
        <f>IF(AND(Table5[[#This Row],[Permanent / Probation]]="Probation"),Table5[[#This Row],[Basic Of March 2020]],MROUND(Table5[[#This Row],[Basic Of March 2020]]*1.03,100))</f>
        <v>0</v>
      </c>
      <c r="O81" s="7"/>
    </row>
    <row r="82" spans="1:15" ht="20.100000000000001" customHeight="1" x14ac:dyDescent="0.25">
      <c r="A82" s="11" t="str">
        <f>IF(Table5[[#This Row],[Name]]="","",ROWS($A$1:A76))</f>
        <v/>
      </c>
      <c r="B82" s="18"/>
      <c r="C82" s="24"/>
      <c r="D82" s="10"/>
      <c r="E82" s="18"/>
      <c r="F82" s="10"/>
      <c r="G82" s="20"/>
      <c r="H82" s="20"/>
      <c r="I82" s="10"/>
      <c r="J82" s="10"/>
      <c r="K82" s="10"/>
      <c r="L82" s="18"/>
      <c r="M82" s="22"/>
      <c r="N82" s="54">
        <f>IF(AND(Table5[[#This Row],[Permanent / Probation]]="Probation"),Table5[[#This Row],[Basic Of March 2020]],MROUND(Table5[[#This Row],[Basic Of March 2020]]*1.03,100))</f>
        <v>0</v>
      </c>
      <c r="O82" s="7"/>
    </row>
    <row r="83" spans="1:15" ht="20.100000000000001" customHeight="1" x14ac:dyDescent="0.25">
      <c r="A83" s="11" t="str">
        <f>IF(Table5[[#This Row],[Name]]="","",ROWS($A$1:A77))</f>
        <v/>
      </c>
      <c r="B83" s="18"/>
      <c r="C83" s="24"/>
      <c r="D83" s="10"/>
      <c r="E83" s="18"/>
      <c r="F83" s="10"/>
      <c r="G83" s="20"/>
      <c r="H83" s="20"/>
      <c r="I83" s="10"/>
      <c r="J83" s="10"/>
      <c r="K83" s="10"/>
      <c r="L83" s="18"/>
      <c r="M83" s="22"/>
      <c r="N83" s="54">
        <f>IF(AND(Table5[[#This Row],[Permanent / Probation]]="Probation"),Table5[[#This Row],[Basic Of March 2020]],MROUND(Table5[[#This Row],[Basic Of March 2020]]*1.03,100))</f>
        <v>0</v>
      </c>
      <c r="O83" s="7"/>
    </row>
    <row r="84" spans="1:15" ht="20.100000000000001" customHeight="1" x14ac:dyDescent="0.25">
      <c r="A84" s="11" t="str">
        <f>IF(Table5[[#This Row],[Name]]="","",ROWS($A$1:A78))</f>
        <v/>
      </c>
      <c r="B84" s="18"/>
      <c r="C84" s="24"/>
      <c r="D84" s="10"/>
      <c r="E84" s="18"/>
      <c r="F84" s="10"/>
      <c r="G84" s="20"/>
      <c r="H84" s="20"/>
      <c r="I84" s="10"/>
      <c r="J84" s="10"/>
      <c r="K84" s="10"/>
      <c r="L84" s="18"/>
      <c r="M84" s="22"/>
      <c r="N84" s="54">
        <f>IF(AND(Table5[[#This Row],[Permanent / Probation]]="Probation"),Table5[[#This Row],[Basic Of March 2020]],MROUND(Table5[[#This Row],[Basic Of March 2020]]*1.03,100))</f>
        <v>0</v>
      </c>
      <c r="O84" s="7"/>
    </row>
    <row r="85" spans="1:15" ht="20.100000000000001" customHeight="1" x14ac:dyDescent="0.25">
      <c r="A85" s="11" t="str">
        <f>IF(Table5[[#This Row],[Name]]="","",ROWS($A$1:A79))</f>
        <v/>
      </c>
      <c r="B85" s="18"/>
      <c r="C85" s="24"/>
      <c r="D85" s="10"/>
      <c r="E85" s="18"/>
      <c r="F85" s="10"/>
      <c r="G85" s="20"/>
      <c r="H85" s="20"/>
      <c r="I85" s="10"/>
      <c r="J85" s="10"/>
      <c r="K85" s="10"/>
      <c r="L85" s="18"/>
      <c r="M85" s="22"/>
      <c r="N85" s="54">
        <f>IF(AND(Table5[[#This Row],[Permanent / Probation]]="Probation"),Table5[[#This Row],[Basic Of March 2020]],MROUND(Table5[[#This Row],[Basic Of March 2020]]*1.03,100))</f>
        <v>0</v>
      </c>
      <c r="O85" s="7"/>
    </row>
    <row r="86" spans="1:15" ht="20.100000000000001" customHeight="1" x14ac:dyDescent="0.25">
      <c r="A86" s="11" t="str">
        <f>IF(Table5[[#This Row],[Name]]="","",ROWS($A$1:A80))</f>
        <v/>
      </c>
      <c r="B86" s="18"/>
      <c r="C86" s="24"/>
      <c r="D86" s="10"/>
      <c r="E86" s="18"/>
      <c r="F86" s="10"/>
      <c r="G86" s="20"/>
      <c r="H86" s="20"/>
      <c r="I86" s="10"/>
      <c r="J86" s="10"/>
      <c r="K86" s="10"/>
      <c r="L86" s="18"/>
      <c r="M86" s="22"/>
      <c r="N86" s="54">
        <f>IF(AND(Table5[[#This Row],[Permanent / Probation]]="Probation"),Table5[[#This Row],[Basic Of March 2020]],MROUND(Table5[[#This Row],[Basic Of March 2020]]*1.03,100))</f>
        <v>0</v>
      </c>
      <c r="O86" s="7"/>
    </row>
    <row r="87" spans="1:15" ht="20.100000000000001" customHeight="1" x14ac:dyDescent="0.25">
      <c r="A87" s="11" t="str">
        <f>IF(Table5[[#This Row],[Name]]="","",ROWS($A$1:A81))</f>
        <v/>
      </c>
      <c r="B87" s="18"/>
      <c r="C87" s="24"/>
      <c r="D87" s="10"/>
      <c r="E87" s="18"/>
      <c r="F87" s="10"/>
      <c r="G87" s="20"/>
      <c r="H87" s="20"/>
      <c r="I87" s="10"/>
      <c r="J87" s="10"/>
      <c r="K87" s="10"/>
      <c r="L87" s="18"/>
      <c r="M87" s="22"/>
      <c r="N87" s="54">
        <f>IF(AND(Table5[[#This Row],[Permanent / Probation]]="Probation"),Table5[[#This Row],[Basic Of March 2020]],MROUND(Table5[[#This Row],[Basic Of March 2020]]*1.03,100))</f>
        <v>0</v>
      </c>
      <c r="O87" s="7"/>
    </row>
    <row r="88" spans="1:15" ht="20.100000000000001" customHeight="1" x14ac:dyDescent="0.25">
      <c r="A88" s="11" t="str">
        <f>IF(Table5[[#This Row],[Name]]="","",ROWS($A$1:A82))</f>
        <v/>
      </c>
      <c r="B88" s="18"/>
      <c r="C88" s="24"/>
      <c r="D88" s="10"/>
      <c r="E88" s="18"/>
      <c r="F88" s="10"/>
      <c r="G88" s="20"/>
      <c r="H88" s="20"/>
      <c r="I88" s="10"/>
      <c r="J88" s="10"/>
      <c r="K88" s="10"/>
      <c r="L88" s="18"/>
      <c r="M88" s="22"/>
      <c r="N88" s="54">
        <f>IF(AND(Table5[[#This Row],[Permanent / Probation]]="Probation"),Table5[[#This Row],[Basic Of March 2020]],MROUND(Table5[[#This Row],[Basic Of March 2020]]*1.03,100))</f>
        <v>0</v>
      </c>
      <c r="O88" s="7"/>
    </row>
    <row r="89" spans="1:15" ht="20.100000000000001" customHeight="1" x14ac:dyDescent="0.25">
      <c r="A89" s="11" t="str">
        <f>IF(Table5[[#This Row],[Name]]="","",ROWS($A$1:A83))</f>
        <v/>
      </c>
      <c r="B89" s="18"/>
      <c r="C89" s="24"/>
      <c r="D89" s="10"/>
      <c r="E89" s="18"/>
      <c r="F89" s="10"/>
      <c r="G89" s="20"/>
      <c r="H89" s="20"/>
      <c r="I89" s="10"/>
      <c r="J89" s="10"/>
      <c r="K89" s="10"/>
      <c r="L89" s="18"/>
      <c r="M89" s="22"/>
      <c r="N89" s="54">
        <f>IF(AND(Table5[[#This Row],[Permanent / Probation]]="Probation"),Table5[[#This Row],[Basic Of March 2020]],MROUND(Table5[[#This Row],[Basic Of March 2020]]*1.03,100))</f>
        <v>0</v>
      </c>
      <c r="O89" s="7"/>
    </row>
    <row r="90" spans="1:15" ht="20.100000000000001" customHeight="1" x14ac:dyDescent="0.25">
      <c r="A90" s="11" t="str">
        <f>IF(Table5[[#This Row],[Name]]="","",ROWS($A$1:A84))</f>
        <v/>
      </c>
      <c r="B90" s="18"/>
      <c r="C90" s="24"/>
      <c r="D90" s="10"/>
      <c r="E90" s="18"/>
      <c r="F90" s="10"/>
      <c r="G90" s="20"/>
      <c r="H90" s="20"/>
      <c r="I90" s="10"/>
      <c r="J90" s="10"/>
      <c r="K90" s="10"/>
      <c r="L90" s="18"/>
      <c r="M90" s="22"/>
      <c r="N90" s="54">
        <f>IF(AND(Table5[[#This Row],[Permanent / Probation]]="Probation"),Table5[[#This Row],[Basic Of March 2020]],MROUND(Table5[[#This Row],[Basic Of March 2020]]*1.03,100))</f>
        <v>0</v>
      </c>
      <c r="O90" s="7"/>
    </row>
    <row r="91" spans="1:15" ht="20.100000000000001" customHeight="1" x14ac:dyDescent="0.25">
      <c r="A91" s="11" t="str">
        <f>IF(Table5[[#This Row],[Name]]="","",ROWS($A$1:A85))</f>
        <v/>
      </c>
      <c r="B91" s="18"/>
      <c r="C91" s="24"/>
      <c r="D91" s="10"/>
      <c r="E91" s="18"/>
      <c r="F91" s="10"/>
      <c r="G91" s="20"/>
      <c r="H91" s="20"/>
      <c r="I91" s="10"/>
      <c r="J91" s="10"/>
      <c r="K91" s="10"/>
      <c r="L91" s="18"/>
      <c r="M91" s="22"/>
      <c r="N91" s="54">
        <f>IF(AND(Table5[[#This Row],[Permanent / Probation]]="Probation"),Table5[[#This Row],[Basic Of March 2020]],MROUND(Table5[[#This Row],[Basic Of March 2020]]*1.03,100))</f>
        <v>0</v>
      </c>
      <c r="O91" s="7"/>
    </row>
    <row r="92" spans="1:15" ht="20.100000000000001" customHeight="1" x14ac:dyDescent="0.25">
      <c r="A92" s="11" t="str">
        <f>IF(Table5[[#This Row],[Name]]="","",ROWS($A$1:A86))</f>
        <v/>
      </c>
      <c r="B92" s="18"/>
      <c r="C92" s="24"/>
      <c r="D92" s="10"/>
      <c r="E92" s="18"/>
      <c r="F92" s="10"/>
      <c r="G92" s="20"/>
      <c r="H92" s="20"/>
      <c r="I92" s="10"/>
      <c r="J92" s="10"/>
      <c r="K92" s="10"/>
      <c r="L92" s="18"/>
      <c r="M92" s="22"/>
      <c r="N92" s="54">
        <f>IF(AND(Table5[[#This Row],[Permanent / Probation]]="Probation"),Table5[[#This Row],[Basic Of March 2020]],MROUND(Table5[[#This Row],[Basic Of March 2020]]*1.03,100))</f>
        <v>0</v>
      </c>
      <c r="O92" s="7"/>
    </row>
    <row r="93" spans="1:15" ht="20.100000000000001" customHeight="1" x14ac:dyDescent="0.25">
      <c r="A93" s="11" t="str">
        <f>IF(Table5[[#This Row],[Name]]="","",ROWS($A$1:A87))</f>
        <v/>
      </c>
      <c r="B93" s="18"/>
      <c r="C93" s="24"/>
      <c r="D93" s="10"/>
      <c r="E93" s="18"/>
      <c r="F93" s="10"/>
      <c r="G93" s="20"/>
      <c r="H93" s="20"/>
      <c r="I93" s="10"/>
      <c r="J93" s="10"/>
      <c r="K93" s="10"/>
      <c r="L93" s="18"/>
      <c r="M93" s="22"/>
      <c r="N93" s="54">
        <f>IF(AND(Table5[[#This Row],[Permanent / Probation]]="Probation"),Table5[[#This Row],[Basic Of March 2020]],MROUND(Table5[[#This Row],[Basic Of March 2020]]*1.03,100))</f>
        <v>0</v>
      </c>
      <c r="O93" s="7"/>
    </row>
    <row r="94" spans="1:15" ht="20.100000000000001" customHeight="1" x14ac:dyDescent="0.25">
      <c r="A94" s="11" t="str">
        <f>IF(Table5[[#This Row],[Name]]="","",ROWS($A$1:A88))</f>
        <v/>
      </c>
      <c r="B94" s="18"/>
      <c r="C94" s="24"/>
      <c r="D94" s="10"/>
      <c r="E94" s="18"/>
      <c r="F94" s="10"/>
      <c r="G94" s="20"/>
      <c r="H94" s="20"/>
      <c r="I94" s="10"/>
      <c r="J94" s="10"/>
      <c r="K94" s="10"/>
      <c r="L94" s="18"/>
      <c r="M94" s="22"/>
      <c r="N94" s="54">
        <f>IF(AND(Table5[[#This Row],[Permanent / Probation]]="Probation"),Table5[[#This Row],[Basic Of March 2020]],MROUND(Table5[[#This Row],[Basic Of March 2020]]*1.03,100))</f>
        <v>0</v>
      </c>
      <c r="O94" s="7"/>
    </row>
    <row r="95" spans="1:15" ht="20.100000000000001" customHeight="1" x14ac:dyDescent="0.25">
      <c r="A95" s="11" t="str">
        <f>IF(Table5[[#This Row],[Name]]="","",ROWS($A$1:A89))</f>
        <v/>
      </c>
      <c r="B95" s="18"/>
      <c r="C95" s="24"/>
      <c r="D95" s="10"/>
      <c r="E95" s="18"/>
      <c r="F95" s="10"/>
      <c r="G95" s="20"/>
      <c r="H95" s="20"/>
      <c r="I95" s="10"/>
      <c r="J95" s="10"/>
      <c r="K95" s="10"/>
      <c r="L95" s="18"/>
      <c r="M95" s="22"/>
      <c r="N95" s="54">
        <f>IF(AND(Table5[[#This Row],[Permanent / Probation]]="Probation"),Table5[[#This Row],[Basic Of March 2020]],MROUND(Table5[[#This Row],[Basic Of March 2020]]*1.03,100))</f>
        <v>0</v>
      </c>
      <c r="O95" s="7"/>
    </row>
    <row r="96" spans="1:15" ht="20.100000000000001" customHeight="1" x14ac:dyDescent="0.25">
      <c r="A96" s="11" t="str">
        <f>IF(Table5[[#This Row],[Name]]="","",ROWS($A$1:A90))</f>
        <v/>
      </c>
      <c r="B96" s="18"/>
      <c r="C96" s="24"/>
      <c r="D96" s="10"/>
      <c r="E96" s="18"/>
      <c r="F96" s="10"/>
      <c r="G96" s="20"/>
      <c r="H96" s="20"/>
      <c r="I96" s="10"/>
      <c r="J96" s="10"/>
      <c r="K96" s="10"/>
      <c r="L96" s="18"/>
      <c r="M96" s="22"/>
      <c r="N96" s="54">
        <f>IF(AND(Table5[[#This Row],[Permanent / Probation]]="Probation"),Table5[[#This Row],[Basic Of March 2020]],MROUND(Table5[[#This Row],[Basic Of March 2020]]*1.03,100))</f>
        <v>0</v>
      </c>
      <c r="O96" s="7"/>
    </row>
    <row r="97" spans="1:15" ht="20.100000000000001" customHeight="1" x14ac:dyDescent="0.25">
      <c r="A97" s="11" t="str">
        <f>IF(Table5[[#This Row],[Name]]="","",ROWS($A$1:A91))</f>
        <v/>
      </c>
      <c r="B97" s="18"/>
      <c r="C97" s="24"/>
      <c r="D97" s="10"/>
      <c r="E97" s="18"/>
      <c r="F97" s="10"/>
      <c r="G97" s="20"/>
      <c r="H97" s="20"/>
      <c r="I97" s="10"/>
      <c r="J97" s="10"/>
      <c r="K97" s="10"/>
      <c r="L97" s="18"/>
      <c r="M97" s="22"/>
      <c r="N97" s="54">
        <f>IF(AND(Table5[[#This Row],[Permanent / Probation]]="Probation"),Table5[[#This Row],[Basic Of March 2020]],MROUND(Table5[[#This Row],[Basic Of March 2020]]*1.03,100))</f>
        <v>0</v>
      </c>
      <c r="O97" s="7"/>
    </row>
    <row r="98" spans="1:15" ht="20.100000000000001" customHeight="1" x14ac:dyDescent="0.25">
      <c r="A98" s="11" t="str">
        <f>IF(Table5[[#This Row],[Name]]="","",ROWS($A$1:A92))</f>
        <v/>
      </c>
      <c r="B98" s="18"/>
      <c r="C98" s="24"/>
      <c r="D98" s="10"/>
      <c r="E98" s="18"/>
      <c r="F98" s="10"/>
      <c r="G98" s="20"/>
      <c r="H98" s="20"/>
      <c r="I98" s="10"/>
      <c r="J98" s="10"/>
      <c r="K98" s="10"/>
      <c r="L98" s="18"/>
      <c r="M98" s="22"/>
      <c r="N98" s="54">
        <f>IF(AND(Table5[[#This Row],[Permanent / Probation]]="Probation"),Table5[[#This Row],[Basic Of March 2020]],MROUND(Table5[[#This Row],[Basic Of March 2020]]*1.03,100))</f>
        <v>0</v>
      </c>
      <c r="O98" s="7"/>
    </row>
    <row r="99" spans="1:15" ht="20.100000000000001" customHeight="1" x14ac:dyDescent="0.25">
      <c r="A99" s="11" t="str">
        <f>IF(Table5[[#This Row],[Name]]="","",ROWS($A$1:A93))</f>
        <v/>
      </c>
      <c r="B99" s="18"/>
      <c r="C99" s="24"/>
      <c r="D99" s="10"/>
      <c r="E99" s="18"/>
      <c r="F99" s="10"/>
      <c r="G99" s="20"/>
      <c r="H99" s="20"/>
      <c r="I99" s="10"/>
      <c r="J99" s="10"/>
      <c r="K99" s="10"/>
      <c r="L99" s="18"/>
      <c r="M99" s="22"/>
      <c r="N99" s="54">
        <f>IF(AND(Table5[[#This Row],[Permanent / Probation]]="Probation"),Table5[[#This Row],[Basic Of March 2020]],MROUND(Table5[[#This Row],[Basic Of March 2020]]*1.03,100))</f>
        <v>0</v>
      </c>
      <c r="O99" s="7"/>
    </row>
    <row r="100" spans="1:15" ht="20.100000000000001" customHeight="1" x14ac:dyDescent="0.25">
      <c r="A100" s="11" t="str">
        <f>IF(Table5[[#This Row],[Name]]="","",ROWS($A$1:A94))</f>
        <v/>
      </c>
      <c r="B100" s="18"/>
      <c r="C100" s="24"/>
      <c r="D100" s="10"/>
      <c r="E100" s="18"/>
      <c r="F100" s="10"/>
      <c r="G100" s="20"/>
      <c r="H100" s="20"/>
      <c r="I100" s="10"/>
      <c r="J100" s="10"/>
      <c r="K100" s="10"/>
      <c r="L100" s="18"/>
      <c r="M100" s="22"/>
      <c r="N100" s="54">
        <f>IF(AND(Table5[[#This Row],[Permanent / Probation]]="Probation"),Table5[[#This Row],[Basic Of March 2020]],MROUND(Table5[[#This Row],[Basic Of March 2020]]*1.03,100))</f>
        <v>0</v>
      </c>
      <c r="O100" s="7"/>
    </row>
    <row r="101" spans="1:15" ht="20.100000000000001" customHeight="1" x14ac:dyDescent="0.25">
      <c r="A101" s="11" t="str">
        <f>IF(Table5[[#This Row],[Name]]="","",ROWS($A$1:A95))</f>
        <v/>
      </c>
      <c r="B101" s="18"/>
      <c r="C101" s="24"/>
      <c r="D101" s="10"/>
      <c r="E101" s="18"/>
      <c r="F101" s="10"/>
      <c r="G101" s="20"/>
      <c r="H101" s="20"/>
      <c r="I101" s="10"/>
      <c r="J101" s="10"/>
      <c r="K101" s="10"/>
      <c r="L101" s="18"/>
      <c r="M101" s="22"/>
      <c r="N101" s="54">
        <f>IF(AND(Table5[[#This Row],[Permanent / Probation]]="Probation"),Table5[[#This Row],[Basic Of March 2020]],MROUND(Table5[[#This Row],[Basic Of March 2020]]*1.03,100))</f>
        <v>0</v>
      </c>
      <c r="O101" s="7"/>
    </row>
    <row r="102" spans="1:15" ht="20.100000000000001" customHeight="1" x14ac:dyDescent="0.25">
      <c r="A102" s="11" t="str">
        <f>IF(Table5[[#This Row],[Name]]="","",ROWS($A$1:A96))</f>
        <v/>
      </c>
      <c r="B102" s="18"/>
      <c r="C102" s="24"/>
      <c r="D102" s="10"/>
      <c r="E102" s="18"/>
      <c r="F102" s="10"/>
      <c r="G102" s="20"/>
      <c r="H102" s="20"/>
      <c r="I102" s="10"/>
      <c r="J102" s="10"/>
      <c r="K102" s="10"/>
      <c r="L102" s="18"/>
      <c r="M102" s="22"/>
      <c r="N102" s="54">
        <f>IF(AND(Table5[[#This Row],[Permanent / Probation]]="Probation"),Table5[[#This Row],[Basic Of March 2020]],MROUND(Table5[[#This Row],[Basic Of March 2020]]*1.03,100))</f>
        <v>0</v>
      </c>
      <c r="O102" s="7"/>
    </row>
    <row r="103" spans="1:15" ht="20.100000000000001" customHeight="1" x14ac:dyDescent="0.25">
      <c r="A103" s="11" t="str">
        <f>IF(Table5[[#This Row],[Name]]="","",ROWS($A$1:A97))</f>
        <v/>
      </c>
      <c r="B103" s="18"/>
      <c r="C103" s="24"/>
      <c r="D103" s="10"/>
      <c r="E103" s="18"/>
      <c r="F103" s="10"/>
      <c r="G103" s="20"/>
      <c r="H103" s="20"/>
      <c r="I103" s="10"/>
      <c r="J103" s="10"/>
      <c r="K103" s="10"/>
      <c r="L103" s="18"/>
      <c r="M103" s="22"/>
      <c r="N103" s="54">
        <f>IF(AND(Table5[[#This Row],[Permanent / Probation]]="Probation"),Table5[[#This Row],[Basic Of March 2020]],MROUND(Table5[[#This Row],[Basic Of March 2020]]*1.03,100))</f>
        <v>0</v>
      </c>
      <c r="O103" s="7"/>
    </row>
    <row r="104" spans="1:15" ht="20.100000000000001" customHeight="1" x14ac:dyDescent="0.25">
      <c r="A104" s="11" t="str">
        <f>IF(Table5[[#This Row],[Name]]="","",ROWS($A$1:A98))</f>
        <v/>
      </c>
      <c r="B104" s="18"/>
      <c r="C104" s="24"/>
      <c r="D104" s="10"/>
      <c r="E104" s="18"/>
      <c r="F104" s="10"/>
      <c r="G104" s="20"/>
      <c r="H104" s="20"/>
      <c r="I104" s="10"/>
      <c r="J104" s="10"/>
      <c r="K104" s="10"/>
      <c r="L104" s="18"/>
      <c r="M104" s="22"/>
      <c r="N104" s="54">
        <f>IF(AND(Table5[[#This Row],[Permanent / Probation]]="Probation"),Table5[[#This Row],[Basic Of March 2020]],MROUND(Table5[[#This Row],[Basic Of March 2020]]*1.03,100))</f>
        <v>0</v>
      </c>
      <c r="O104" s="7"/>
    </row>
    <row r="105" spans="1:15" ht="20.100000000000001" customHeight="1" x14ac:dyDescent="0.25">
      <c r="A105" s="11" t="str">
        <f>IF(Table5[[#This Row],[Name]]="","",ROWS($A$1:A99))</f>
        <v/>
      </c>
      <c r="B105" s="18"/>
      <c r="C105" s="24"/>
      <c r="D105" s="10"/>
      <c r="E105" s="18"/>
      <c r="F105" s="10"/>
      <c r="G105" s="20"/>
      <c r="H105" s="20"/>
      <c r="I105" s="10"/>
      <c r="J105" s="10"/>
      <c r="K105" s="10"/>
      <c r="L105" s="18"/>
      <c r="M105" s="22"/>
      <c r="N105" s="54">
        <f>IF(AND(Table5[[#This Row],[Permanent / Probation]]="Probation"),Table5[[#This Row],[Basic Of March 2020]],MROUND(Table5[[#This Row],[Basic Of March 2020]]*1.03,100))</f>
        <v>0</v>
      </c>
      <c r="O105" s="7"/>
    </row>
    <row r="106" spans="1:15" ht="20.100000000000001" customHeight="1" x14ac:dyDescent="0.25">
      <c r="A106" s="11" t="str">
        <f>IF(Table5[[#This Row],[Name]]="","",ROWS($A$1:A100))</f>
        <v/>
      </c>
      <c r="B106" s="18"/>
      <c r="C106" s="24"/>
      <c r="D106" s="10"/>
      <c r="E106" s="18"/>
      <c r="F106" s="10"/>
      <c r="G106" s="20"/>
      <c r="H106" s="20"/>
      <c r="I106" s="10"/>
      <c r="J106" s="10"/>
      <c r="K106" s="10"/>
      <c r="L106" s="18"/>
      <c r="M106" s="22"/>
      <c r="N106" s="54">
        <f>IF(AND(Table5[[#This Row],[Permanent / Probation]]="Probation"),Table5[[#This Row],[Basic Of March 2020]],MROUND(Table5[[#This Row],[Basic Of March 2020]]*1.03,100))</f>
        <v>0</v>
      </c>
      <c r="O106" s="7"/>
    </row>
    <row r="107" spans="1:15" ht="20.100000000000001" customHeight="1" x14ac:dyDescent="0.25">
      <c r="A107" s="11" t="str">
        <f>IF(Table5[[#This Row],[Name]]="","",ROWS($A$1:A101))</f>
        <v/>
      </c>
      <c r="B107" s="18"/>
      <c r="C107" s="24"/>
      <c r="D107" s="10"/>
      <c r="E107" s="18"/>
      <c r="F107" s="10"/>
      <c r="G107" s="20"/>
      <c r="H107" s="20"/>
      <c r="I107" s="10"/>
      <c r="J107" s="10"/>
      <c r="K107" s="10"/>
      <c r="L107" s="18"/>
      <c r="M107" s="22"/>
      <c r="N107" s="54">
        <f>IF(AND(Table5[[#This Row],[Permanent / Probation]]="Probation"),Table5[[#This Row],[Basic Of March 2020]],MROUND(Table5[[#This Row],[Basic Of March 2020]]*1.03,100))</f>
        <v>0</v>
      </c>
      <c r="O107" s="7"/>
    </row>
    <row r="108" spans="1:15" ht="20.100000000000001" customHeight="1" x14ac:dyDescent="0.25">
      <c r="A108" s="11" t="str">
        <f>IF(Table5[[#This Row],[Name]]="","",ROWS($A$1:A102))</f>
        <v/>
      </c>
      <c r="B108" s="18"/>
      <c r="C108" s="24"/>
      <c r="D108" s="10"/>
      <c r="E108" s="18"/>
      <c r="F108" s="10"/>
      <c r="G108" s="20"/>
      <c r="H108" s="20"/>
      <c r="I108" s="10"/>
      <c r="J108" s="10"/>
      <c r="K108" s="10"/>
      <c r="L108" s="18"/>
      <c r="M108" s="22"/>
      <c r="N108" s="54">
        <f>IF(AND(Table5[[#This Row],[Permanent / Probation]]="Probation"),Table5[[#This Row],[Basic Of March 2020]],MROUND(Table5[[#This Row],[Basic Of March 2020]]*1.03,100))</f>
        <v>0</v>
      </c>
      <c r="O108" s="7"/>
    </row>
    <row r="109" spans="1:15" ht="20.100000000000001" customHeight="1" x14ac:dyDescent="0.25">
      <c r="A109" s="11" t="str">
        <f>IF(Table5[[#This Row],[Name]]="","",ROWS($A$1:A103))</f>
        <v/>
      </c>
      <c r="B109" s="18"/>
      <c r="C109" s="24"/>
      <c r="D109" s="10"/>
      <c r="E109" s="18"/>
      <c r="F109" s="10"/>
      <c r="G109" s="20"/>
      <c r="H109" s="20"/>
      <c r="I109" s="10"/>
      <c r="J109" s="10"/>
      <c r="K109" s="10"/>
      <c r="L109" s="18"/>
      <c r="M109" s="22"/>
      <c r="N109" s="54">
        <f>IF(AND(Table5[[#This Row],[Permanent / Probation]]="Probation"),Table5[[#This Row],[Basic Of March 2020]],MROUND(Table5[[#This Row],[Basic Of March 2020]]*1.03,100))</f>
        <v>0</v>
      </c>
      <c r="O109" s="7"/>
    </row>
    <row r="110" spans="1:15" ht="20.100000000000001" customHeight="1" x14ac:dyDescent="0.25">
      <c r="A110" s="11" t="str">
        <f>IF(Table5[[#This Row],[Name]]="","",ROWS($A$1:A104))</f>
        <v/>
      </c>
      <c r="B110" s="18"/>
      <c r="C110" s="24"/>
      <c r="D110" s="10"/>
      <c r="E110" s="18"/>
      <c r="F110" s="10"/>
      <c r="G110" s="20"/>
      <c r="H110" s="20"/>
      <c r="I110" s="10"/>
      <c r="J110" s="10"/>
      <c r="K110" s="10"/>
      <c r="L110" s="18"/>
      <c r="M110" s="22"/>
      <c r="N110" s="54">
        <f>IF(AND(Table5[[#This Row],[Permanent / Probation]]="Probation"),Table5[[#This Row],[Basic Of March 2020]],MROUND(Table5[[#This Row],[Basic Of March 2020]]*1.03,100))</f>
        <v>0</v>
      </c>
      <c r="O110" s="7"/>
    </row>
    <row r="111" spans="1:15" ht="20.100000000000001" customHeight="1" x14ac:dyDescent="0.25">
      <c r="A111" s="11" t="str">
        <f>IF(Table5[[#This Row],[Name]]="","",ROWS($A$1:A105))</f>
        <v/>
      </c>
      <c r="B111" s="18"/>
      <c r="C111" s="24"/>
      <c r="D111" s="10"/>
      <c r="E111" s="18"/>
      <c r="F111" s="10"/>
      <c r="G111" s="20"/>
      <c r="H111" s="20"/>
      <c r="I111" s="10"/>
      <c r="J111" s="10"/>
      <c r="K111" s="10"/>
      <c r="L111" s="18"/>
      <c r="M111" s="22"/>
      <c r="N111" s="54">
        <f>IF(AND(Table5[[#This Row],[Permanent / Probation]]="Probation"),Table5[[#This Row],[Basic Of March 2020]],MROUND(Table5[[#This Row],[Basic Of March 2020]]*1.03,100))</f>
        <v>0</v>
      </c>
      <c r="O111" s="7"/>
    </row>
    <row r="112" spans="1:15" ht="20.100000000000001" customHeight="1" x14ac:dyDescent="0.25">
      <c r="A112" s="11" t="str">
        <f>IF(Table5[[#This Row],[Name]]="","",ROWS($A$1:A106))</f>
        <v/>
      </c>
      <c r="B112" s="18"/>
      <c r="C112" s="24"/>
      <c r="D112" s="10"/>
      <c r="E112" s="18"/>
      <c r="F112" s="10"/>
      <c r="G112" s="20"/>
      <c r="H112" s="20"/>
      <c r="I112" s="10"/>
      <c r="J112" s="10"/>
      <c r="K112" s="10"/>
      <c r="L112" s="18"/>
      <c r="M112" s="22"/>
      <c r="N112" s="54">
        <f>IF(AND(Table5[[#This Row],[Permanent / Probation]]="Probation"),Table5[[#This Row],[Basic Of March 2020]],MROUND(Table5[[#This Row],[Basic Of March 2020]]*1.03,100))</f>
        <v>0</v>
      </c>
      <c r="O112" s="7"/>
    </row>
    <row r="113" spans="1:15" ht="20.100000000000001" customHeight="1" x14ac:dyDescent="0.25">
      <c r="A113" s="11" t="str">
        <f>IF(Table5[[#This Row],[Name]]="","",ROWS($A$1:A107))</f>
        <v/>
      </c>
      <c r="B113" s="18"/>
      <c r="C113" s="24"/>
      <c r="D113" s="10"/>
      <c r="E113" s="18"/>
      <c r="F113" s="10"/>
      <c r="G113" s="20"/>
      <c r="H113" s="20"/>
      <c r="I113" s="10"/>
      <c r="J113" s="10"/>
      <c r="K113" s="10"/>
      <c r="L113" s="18"/>
      <c r="M113" s="22"/>
      <c r="N113" s="54">
        <f>IF(AND(Table5[[#This Row],[Permanent / Probation]]="Probation"),Table5[[#This Row],[Basic Of March 2020]],MROUND(Table5[[#This Row],[Basic Of March 2020]]*1.03,100))</f>
        <v>0</v>
      </c>
      <c r="O113" s="7"/>
    </row>
    <row r="114" spans="1:15" ht="20.100000000000001" customHeight="1" x14ac:dyDescent="0.25">
      <c r="A114" s="11" t="str">
        <f>IF(Table5[[#This Row],[Name]]="","",ROWS($A$1:A108))</f>
        <v/>
      </c>
      <c r="B114" s="18"/>
      <c r="C114" s="24"/>
      <c r="D114" s="10"/>
      <c r="E114" s="18"/>
      <c r="F114" s="10"/>
      <c r="G114" s="20"/>
      <c r="H114" s="20"/>
      <c r="I114" s="10"/>
      <c r="J114" s="10"/>
      <c r="K114" s="10"/>
      <c r="L114" s="18"/>
      <c r="M114" s="22"/>
      <c r="N114" s="54">
        <f>IF(AND(Table5[[#This Row],[Permanent / Probation]]="Probation"),Table5[[#This Row],[Basic Of March 2020]],MROUND(Table5[[#This Row],[Basic Of March 2020]]*1.03,100))</f>
        <v>0</v>
      </c>
      <c r="O114" s="7"/>
    </row>
    <row r="115" spans="1:15" ht="20.100000000000001" customHeight="1" x14ac:dyDescent="0.25">
      <c r="A115" s="11" t="str">
        <f>IF(Table5[[#This Row],[Name]]="","",ROWS($A$1:A109))</f>
        <v/>
      </c>
      <c r="B115" s="18"/>
      <c r="C115" s="24"/>
      <c r="D115" s="10"/>
      <c r="E115" s="18"/>
      <c r="F115" s="10"/>
      <c r="G115" s="20"/>
      <c r="H115" s="20"/>
      <c r="I115" s="10"/>
      <c r="J115" s="10"/>
      <c r="K115" s="10"/>
      <c r="L115" s="18"/>
      <c r="M115" s="22"/>
      <c r="N115" s="54">
        <f>IF(AND(Table5[[#This Row],[Permanent / Probation]]="Probation"),Table5[[#This Row],[Basic Of March 2020]],MROUND(Table5[[#This Row],[Basic Of March 2020]]*1.03,100))</f>
        <v>0</v>
      </c>
      <c r="O115" s="7"/>
    </row>
    <row r="116" spans="1:15" ht="20.100000000000001" customHeight="1" x14ac:dyDescent="0.25">
      <c r="A116" s="11" t="str">
        <f>IF(Table5[[#This Row],[Name]]="","",ROWS($A$1:A110))</f>
        <v/>
      </c>
      <c r="B116" s="18"/>
      <c r="C116" s="24"/>
      <c r="D116" s="10"/>
      <c r="E116" s="18"/>
      <c r="F116" s="10"/>
      <c r="G116" s="20"/>
      <c r="H116" s="20"/>
      <c r="I116" s="10"/>
      <c r="J116" s="10"/>
      <c r="K116" s="10"/>
      <c r="L116" s="18"/>
      <c r="M116" s="22"/>
      <c r="N116" s="54">
        <f>IF(AND(Table5[[#This Row],[Permanent / Probation]]="Probation"),Table5[[#This Row],[Basic Of March 2020]],MROUND(Table5[[#This Row],[Basic Of March 2020]]*1.03,100))</f>
        <v>0</v>
      </c>
      <c r="O116" s="7"/>
    </row>
    <row r="117" spans="1:15" ht="20.100000000000001" customHeight="1" x14ac:dyDescent="0.25">
      <c r="A117" s="11" t="str">
        <f>IF(Table5[[#This Row],[Name]]="","",ROWS($A$1:A111))</f>
        <v/>
      </c>
      <c r="B117" s="18"/>
      <c r="C117" s="24"/>
      <c r="D117" s="10"/>
      <c r="E117" s="18"/>
      <c r="F117" s="10"/>
      <c r="G117" s="20"/>
      <c r="H117" s="20"/>
      <c r="I117" s="10"/>
      <c r="J117" s="10"/>
      <c r="K117" s="10"/>
      <c r="L117" s="18"/>
      <c r="M117" s="22"/>
      <c r="N117" s="54">
        <f>IF(AND(Table5[[#This Row],[Permanent / Probation]]="Probation"),Table5[[#This Row],[Basic Of March 2020]],MROUND(Table5[[#This Row],[Basic Of March 2020]]*1.03,100))</f>
        <v>0</v>
      </c>
      <c r="O117" s="7"/>
    </row>
    <row r="118" spans="1:15" ht="20.100000000000001" customHeight="1" x14ac:dyDescent="0.25">
      <c r="A118" s="11" t="str">
        <f>IF(Table5[[#This Row],[Name]]="","",ROWS($A$1:A112))</f>
        <v/>
      </c>
      <c r="B118" s="18"/>
      <c r="C118" s="24"/>
      <c r="D118" s="10"/>
      <c r="E118" s="18"/>
      <c r="F118" s="10"/>
      <c r="G118" s="20"/>
      <c r="H118" s="20"/>
      <c r="I118" s="10"/>
      <c r="J118" s="10"/>
      <c r="K118" s="10"/>
      <c r="L118" s="18"/>
      <c r="M118" s="22"/>
      <c r="N118" s="54">
        <f>IF(AND(Table5[[#This Row],[Permanent / Probation]]="Probation"),Table5[[#This Row],[Basic Of March 2020]],MROUND(Table5[[#This Row],[Basic Of March 2020]]*1.03,100))</f>
        <v>0</v>
      </c>
      <c r="O118" s="7"/>
    </row>
    <row r="119" spans="1:15" ht="20.100000000000001" customHeight="1" x14ac:dyDescent="0.25">
      <c r="A119" s="11" t="str">
        <f>IF(Table5[[#This Row],[Name]]="","",ROWS($A$1:A113))</f>
        <v/>
      </c>
      <c r="B119" s="18"/>
      <c r="C119" s="24"/>
      <c r="D119" s="10"/>
      <c r="E119" s="18"/>
      <c r="F119" s="10"/>
      <c r="G119" s="20"/>
      <c r="H119" s="20"/>
      <c r="I119" s="10"/>
      <c r="J119" s="10"/>
      <c r="K119" s="10"/>
      <c r="L119" s="18"/>
      <c r="M119" s="22"/>
      <c r="N119" s="54">
        <f>IF(AND(Table5[[#This Row],[Permanent / Probation]]="Probation"),Table5[[#This Row],[Basic Of March 2020]],MROUND(Table5[[#This Row],[Basic Of March 2020]]*1.03,100))</f>
        <v>0</v>
      </c>
      <c r="O119" s="7"/>
    </row>
    <row r="120" spans="1:15" ht="20.100000000000001" customHeight="1" x14ac:dyDescent="0.25">
      <c r="A120" s="11" t="str">
        <f>IF(Table5[[#This Row],[Name]]="","",ROWS($A$1:A114))</f>
        <v/>
      </c>
      <c r="B120" s="18"/>
      <c r="C120" s="24"/>
      <c r="D120" s="10"/>
      <c r="E120" s="18"/>
      <c r="F120" s="10"/>
      <c r="G120" s="20"/>
      <c r="H120" s="20"/>
      <c r="I120" s="10"/>
      <c r="J120" s="10"/>
      <c r="K120" s="10"/>
      <c r="L120" s="18"/>
      <c r="M120" s="22"/>
      <c r="N120" s="54">
        <f>IF(AND(Table5[[#This Row],[Permanent / Probation]]="Probation"),Table5[[#This Row],[Basic Of March 2020]],MROUND(Table5[[#This Row],[Basic Of March 2020]]*1.03,100))</f>
        <v>0</v>
      </c>
      <c r="O120" s="7"/>
    </row>
    <row r="121" spans="1:15" ht="20.100000000000001" customHeight="1" x14ac:dyDescent="0.25">
      <c r="A121" s="11" t="str">
        <f>IF(Table5[[#This Row],[Name]]="","",ROWS($A$1:A115))</f>
        <v/>
      </c>
      <c r="B121" s="18"/>
      <c r="C121" s="24"/>
      <c r="D121" s="10"/>
      <c r="E121" s="18"/>
      <c r="F121" s="10"/>
      <c r="G121" s="20"/>
      <c r="H121" s="20"/>
      <c r="I121" s="10"/>
      <c r="J121" s="10"/>
      <c r="K121" s="10"/>
      <c r="L121" s="18"/>
      <c r="M121" s="22"/>
      <c r="N121" s="54">
        <f>IF(AND(Table5[[#This Row],[Permanent / Probation]]="Probation"),Table5[[#This Row],[Basic Of March 2020]],MROUND(Table5[[#This Row],[Basic Of March 2020]]*1.03,100))</f>
        <v>0</v>
      </c>
      <c r="O121" s="7"/>
    </row>
    <row r="122" spans="1:15" ht="20.100000000000001" customHeight="1" x14ac:dyDescent="0.25">
      <c r="A122" s="11" t="str">
        <f>IF(Table5[[#This Row],[Name]]="","",ROWS($A$1:A116))</f>
        <v/>
      </c>
      <c r="B122" s="18"/>
      <c r="C122" s="24"/>
      <c r="D122" s="10"/>
      <c r="E122" s="18"/>
      <c r="F122" s="10"/>
      <c r="G122" s="20"/>
      <c r="H122" s="20"/>
      <c r="I122" s="10"/>
      <c r="J122" s="10"/>
      <c r="K122" s="10"/>
      <c r="L122" s="18"/>
      <c r="M122" s="22"/>
      <c r="N122" s="54">
        <f>IF(AND(Table5[[#This Row],[Permanent / Probation]]="Probation"),Table5[[#This Row],[Basic Of March 2020]],MROUND(Table5[[#This Row],[Basic Of March 2020]]*1.03,100))</f>
        <v>0</v>
      </c>
      <c r="O122" s="7"/>
    </row>
    <row r="123" spans="1:15" ht="20.100000000000001" customHeight="1" x14ac:dyDescent="0.25">
      <c r="A123" s="11" t="str">
        <f>IF(Table5[[#This Row],[Name]]="","",ROWS($A$1:A117))</f>
        <v/>
      </c>
      <c r="B123" s="18"/>
      <c r="C123" s="24"/>
      <c r="D123" s="10"/>
      <c r="E123" s="18"/>
      <c r="F123" s="10"/>
      <c r="G123" s="20"/>
      <c r="H123" s="20"/>
      <c r="I123" s="10"/>
      <c r="J123" s="10"/>
      <c r="K123" s="10"/>
      <c r="L123" s="18"/>
      <c r="M123" s="22"/>
      <c r="N123" s="54">
        <f>IF(AND(Table5[[#This Row],[Permanent / Probation]]="Probation"),Table5[[#This Row],[Basic Of March 2020]],MROUND(Table5[[#This Row],[Basic Of March 2020]]*1.03,100))</f>
        <v>0</v>
      </c>
      <c r="O123" s="7"/>
    </row>
    <row r="124" spans="1:15" ht="20.100000000000001" customHeight="1" x14ac:dyDescent="0.25">
      <c r="A124" s="11" t="str">
        <f>IF(Table5[[#This Row],[Name]]="","",ROWS($A$1:A118))</f>
        <v/>
      </c>
      <c r="B124" s="18"/>
      <c r="C124" s="24"/>
      <c r="D124" s="10"/>
      <c r="E124" s="18"/>
      <c r="F124" s="10"/>
      <c r="G124" s="20"/>
      <c r="H124" s="20"/>
      <c r="I124" s="10"/>
      <c r="J124" s="10"/>
      <c r="K124" s="10"/>
      <c r="L124" s="18"/>
      <c r="M124" s="22"/>
      <c r="N124" s="54">
        <f>IF(AND(Table5[[#This Row],[Permanent / Probation]]="Probation"),Table5[[#This Row],[Basic Of March 2020]],MROUND(Table5[[#This Row],[Basic Of March 2020]]*1.03,100))</f>
        <v>0</v>
      </c>
      <c r="O124" s="7"/>
    </row>
    <row r="125" spans="1:15" ht="20.100000000000001" customHeight="1" x14ac:dyDescent="0.25">
      <c r="A125" s="11" t="str">
        <f>IF(Table5[[#This Row],[Name]]="","",ROWS($A$1:A119))</f>
        <v/>
      </c>
      <c r="B125" s="18"/>
      <c r="C125" s="24"/>
      <c r="D125" s="10"/>
      <c r="E125" s="18"/>
      <c r="F125" s="10"/>
      <c r="G125" s="20"/>
      <c r="H125" s="20"/>
      <c r="I125" s="10"/>
      <c r="J125" s="10"/>
      <c r="K125" s="10"/>
      <c r="L125" s="18"/>
      <c r="M125" s="22"/>
      <c r="N125" s="54">
        <f>IF(AND(Table5[[#This Row],[Permanent / Probation]]="Probation"),Table5[[#This Row],[Basic Of March 2020]],MROUND(Table5[[#This Row],[Basic Of March 2020]]*1.03,100))</f>
        <v>0</v>
      </c>
      <c r="O125" s="7"/>
    </row>
    <row r="126" spans="1:15" ht="20.100000000000001" customHeight="1" x14ac:dyDescent="0.25">
      <c r="A126" s="11" t="str">
        <f>IF(Table5[[#This Row],[Name]]="","",ROWS($A$1:A120))</f>
        <v/>
      </c>
      <c r="B126" s="18"/>
      <c r="C126" s="24"/>
      <c r="D126" s="10"/>
      <c r="E126" s="18"/>
      <c r="F126" s="10"/>
      <c r="G126" s="20"/>
      <c r="H126" s="20"/>
      <c r="I126" s="10"/>
      <c r="J126" s="10"/>
      <c r="K126" s="10"/>
      <c r="L126" s="18"/>
      <c r="M126" s="22"/>
      <c r="N126" s="54">
        <f>IF(AND(Table5[[#This Row],[Permanent / Probation]]="Probation"),Table5[[#This Row],[Basic Of March 2020]],MROUND(Table5[[#This Row],[Basic Of March 2020]]*1.03,100))</f>
        <v>0</v>
      </c>
      <c r="O126" s="7"/>
    </row>
    <row r="127" spans="1:15" ht="20.100000000000001" customHeight="1" x14ac:dyDescent="0.25">
      <c r="A127" s="11" t="str">
        <f>IF(Table5[[#This Row],[Name]]="","",ROWS($A$1:A121))</f>
        <v/>
      </c>
      <c r="B127" s="18"/>
      <c r="C127" s="24"/>
      <c r="D127" s="10"/>
      <c r="E127" s="18"/>
      <c r="F127" s="10"/>
      <c r="G127" s="20"/>
      <c r="H127" s="20"/>
      <c r="I127" s="10"/>
      <c r="J127" s="10"/>
      <c r="K127" s="10"/>
      <c r="L127" s="18"/>
      <c r="M127" s="22"/>
      <c r="N127" s="54">
        <f>IF(AND(Table5[[#This Row],[Permanent / Probation]]="Probation"),Table5[[#This Row],[Basic Of March 2020]],MROUND(Table5[[#This Row],[Basic Of March 2020]]*1.03,100))</f>
        <v>0</v>
      </c>
      <c r="O127" s="7"/>
    </row>
    <row r="128" spans="1:15" ht="20.100000000000001" customHeight="1" x14ac:dyDescent="0.25">
      <c r="A128" s="11" t="str">
        <f>IF(Table5[[#This Row],[Name]]="","",ROWS($A$1:A122))</f>
        <v/>
      </c>
      <c r="B128" s="18"/>
      <c r="C128" s="24"/>
      <c r="D128" s="10"/>
      <c r="E128" s="18"/>
      <c r="F128" s="10"/>
      <c r="G128" s="20"/>
      <c r="H128" s="20"/>
      <c r="I128" s="10"/>
      <c r="J128" s="10"/>
      <c r="K128" s="10"/>
      <c r="L128" s="18"/>
      <c r="M128" s="22"/>
      <c r="N128" s="54">
        <f>IF(AND(Table5[[#This Row],[Permanent / Probation]]="Probation"),Table5[[#This Row],[Basic Of March 2020]],MROUND(Table5[[#This Row],[Basic Of March 2020]]*1.03,100))</f>
        <v>0</v>
      </c>
      <c r="O128" s="7"/>
    </row>
    <row r="129" spans="1:15" ht="20.100000000000001" customHeight="1" x14ac:dyDescent="0.25">
      <c r="A129" s="11" t="str">
        <f>IF(Table5[[#This Row],[Name]]="","",ROWS($A$1:A123))</f>
        <v/>
      </c>
      <c r="B129" s="18"/>
      <c r="C129" s="24"/>
      <c r="D129" s="10"/>
      <c r="E129" s="18"/>
      <c r="F129" s="10"/>
      <c r="G129" s="20"/>
      <c r="H129" s="20"/>
      <c r="I129" s="10"/>
      <c r="J129" s="10"/>
      <c r="K129" s="10"/>
      <c r="L129" s="18"/>
      <c r="M129" s="22"/>
      <c r="N129" s="54">
        <f>IF(AND(Table5[[#This Row],[Permanent / Probation]]="Probation"),Table5[[#This Row],[Basic Of March 2020]],MROUND(Table5[[#This Row],[Basic Of March 2020]]*1.03,100))</f>
        <v>0</v>
      </c>
      <c r="O129" s="7"/>
    </row>
    <row r="130" spans="1:15" ht="20.100000000000001" customHeight="1" x14ac:dyDescent="0.25">
      <c r="A130" s="11" t="str">
        <f>IF(Table5[[#This Row],[Name]]="","",ROWS($A$1:A124))</f>
        <v/>
      </c>
      <c r="B130" s="18"/>
      <c r="C130" s="24"/>
      <c r="D130" s="10"/>
      <c r="E130" s="18"/>
      <c r="F130" s="10"/>
      <c r="G130" s="20"/>
      <c r="H130" s="20"/>
      <c r="I130" s="10"/>
      <c r="J130" s="10"/>
      <c r="K130" s="10"/>
      <c r="L130" s="18"/>
      <c r="M130" s="22"/>
      <c r="N130" s="54">
        <f>IF(AND(Table5[[#This Row],[Permanent / Probation]]="Probation"),Table5[[#This Row],[Basic Of March 2020]],MROUND(Table5[[#This Row],[Basic Of March 2020]]*1.03,100))</f>
        <v>0</v>
      </c>
      <c r="O130" s="7"/>
    </row>
    <row r="131" spans="1:15" ht="20.100000000000001" customHeight="1" x14ac:dyDescent="0.25">
      <c r="A131" s="11" t="str">
        <f>IF(Table5[[#This Row],[Name]]="","",ROWS($A$1:A125))</f>
        <v/>
      </c>
      <c r="B131" s="18"/>
      <c r="C131" s="24"/>
      <c r="D131" s="10"/>
      <c r="E131" s="18"/>
      <c r="F131" s="10"/>
      <c r="G131" s="20"/>
      <c r="H131" s="20"/>
      <c r="I131" s="10"/>
      <c r="J131" s="10"/>
      <c r="K131" s="10"/>
      <c r="L131" s="18"/>
      <c r="M131" s="22"/>
      <c r="N131" s="54">
        <f>IF(AND(Table5[[#This Row],[Permanent / Probation]]="Probation"),Table5[[#This Row],[Basic Of March 2020]],MROUND(Table5[[#This Row],[Basic Of March 2020]]*1.03,100))</f>
        <v>0</v>
      </c>
      <c r="O131" s="7"/>
    </row>
    <row r="132" spans="1:15" ht="20.100000000000001" customHeight="1" x14ac:dyDescent="0.25">
      <c r="A132" s="11" t="str">
        <f>IF(Table5[[#This Row],[Name]]="","",ROWS($A$1:A126))</f>
        <v/>
      </c>
      <c r="B132" s="18"/>
      <c r="C132" s="24"/>
      <c r="D132" s="10"/>
      <c r="E132" s="18"/>
      <c r="F132" s="10"/>
      <c r="G132" s="20"/>
      <c r="H132" s="20"/>
      <c r="I132" s="10"/>
      <c r="J132" s="10"/>
      <c r="K132" s="10"/>
      <c r="L132" s="18"/>
      <c r="M132" s="22"/>
      <c r="N132" s="54">
        <f>IF(AND(Table5[[#This Row],[Permanent / Probation]]="Probation"),Table5[[#This Row],[Basic Of March 2020]],MROUND(Table5[[#This Row],[Basic Of March 2020]]*1.03,100))</f>
        <v>0</v>
      </c>
      <c r="O132" s="7"/>
    </row>
    <row r="133" spans="1:15" ht="20.100000000000001" customHeight="1" x14ac:dyDescent="0.25">
      <c r="A133" s="11" t="str">
        <f>IF(Table5[[#This Row],[Name]]="","",ROWS($A$1:A127))</f>
        <v/>
      </c>
      <c r="B133" s="18"/>
      <c r="C133" s="24"/>
      <c r="D133" s="10"/>
      <c r="E133" s="18"/>
      <c r="F133" s="10"/>
      <c r="G133" s="20"/>
      <c r="H133" s="20"/>
      <c r="I133" s="10"/>
      <c r="J133" s="10"/>
      <c r="K133" s="10"/>
      <c r="L133" s="18"/>
      <c r="M133" s="22"/>
      <c r="N133" s="54">
        <f>IF(AND(Table5[[#This Row],[Permanent / Probation]]="Probation"),Table5[[#This Row],[Basic Of March 2020]],MROUND(Table5[[#This Row],[Basic Of March 2020]]*1.03,100))</f>
        <v>0</v>
      </c>
      <c r="O133" s="7"/>
    </row>
    <row r="134" spans="1:15" ht="20.100000000000001" customHeight="1" x14ac:dyDescent="0.25">
      <c r="A134" s="11" t="str">
        <f>IF(Table5[[#This Row],[Name]]="","",ROWS($A$1:A128))</f>
        <v/>
      </c>
      <c r="B134" s="18"/>
      <c r="C134" s="24"/>
      <c r="D134" s="10"/>
      <c r="E134" s="18"/>
      <c r="F134" s="10"/>
      <c r="G134" s="20"/>
      <c r="H134" s="20"/>
      <c r="I134" s="10"/>
      <c r="J134" s="10"/>
      <c r="K134" s="10"/>
      <c r="L134" s="18"/>
      <c r="M134" s="22"/>
      <c r="N134" s="54">
        <f>IF(AND(Table5[[#This Row],[Permanent / Probation]]="Probation"),Table5[[#This Row],[Basic Of March 2020]],MROUND(Table5[[#This Row],[Basic Of March 2020]]*1.03,100))</f>
        <v>0</v>
      </c>
      <c r="O134" s="7"/>
    </row>
    <row r="135" spans="1:15" ht="20.100000000000001" customHeight="1" x14ac:dyDescent="0.25">
      <c r="A135" s="11" t="str">
        <f>IF(Table5[[#This Row],[Name]]="","",ROWS($A$1:A129))</f>
        <v/>
      </c>
      <c r="B135" s="18"/>
      <c r="C135" s="24"/>
      <c r="D135" s="10"/>
      <c r="E135" s="18"/>
      <c r="F135" s="10"/>
      <c r="G135" s="20"/>
      <c r="H135" s="20"/>
      <c r="I135" s="10"/>
      <c r="J135" s="10"/>
      <c r="K135" s="10"/>
      <c r="L135" s="18"/>
      <c r="M135" s="22"/>
      <c r="N135" s="54">
        <f>IF(AND(Table5[[#This Row],[Permanent / Probation]]="Probation"),Table5[[#This Row],[Basic Of March 2020]],MROUND(Table5[[#This Row],[Basic Of March 2020]]*1.03,100))</f>
        <v>0</v>
      </c>
      <c r="O135" s="7"/>
    </row>
    <row r="136" spans="1:15" ht="20.100000000000001" customHeight="1" x14ac:dyDescent="0.25">
      <c r="A136" s="11" t="str">
        <f>IF(Table5[[#This Row],[Name]]="","",ROWS($A$1:A130))</f>
        <v/>
      </c>
      <c r="B136" s="18"/>
      <c r="C136" s="24"/>
      <c r="D136" s="10"/>
      <c r="E136" s="18"/>
      <c r="F136" s="10"/>
      <c r="G136" s="20"/>
      <c r="H136" s="20"/>
      <c r="I136" s="10"/>
      <c r="J136" s="10"/>
      <c r="K136" s="10"/>
      <c r="L136" s="18"/>
      <c r="M136" s="22"/>
      <c r="N136" s="54">
        <f>IF(AND(Table5[[#This Row],[Permanent / Probation]]="Probation"),Table5[[#This Row],[Basic Of March 2020]],MROUND(Table5[[#This Row],[Basic Of March 2020]]*1.03,100))</f>
        <v>0</v>
      </c>
      <c r="O136" s="7"/>
    </row>
    <row r="137" spans="1:15" ht="20.100000000000001" customHeight="1" x14ac:dyDescent="0.25">
      <c r="A137" s="11" t="str">
        <f>IF(Table5[[#This Row],[Name]]="","",ROWS($A$1:A131))</f>
        <v/>
      </c>
      <c r="B137" s="18"/>
      <c r="C137" s="24"/>
      <c r="D137" s="10"/>
      <c r="E137" s="18"/>
      <c r="F137" s="10"/>
      <c r="G137" s="20"/>
      <c r="H137" s="20"/>
      <c r="I137" s="10"/>
      <c r="J137" s="10"/>
      <c r="K137" s="10"/>
      <c r="L137" s="18"/>
      <c r="M137" s="22"/>
      <c r="N137" s="54">
        <f>IF(AND(Table5[[#This Row],[Permanent / Probation]]="Probation"),Table5[[#This Row],[Basic Of March 2020]],MROUND(Table5[[#This Row],[Basic Of March 2020]]*1.03,100))</f>
        <v>0</v>
      </c>
      <c r="O137" s="7"/>
    </row>
    <row r="138" spans="1:15" ht="20.100000000000001" customHeight="1" x14ac:dyDescent="0.25">
      <c r="A138" s="11" t="str">
        <f>IF(Table5[[#This Row],[Name]]="","",ROWS($A$1:A132))</f>
        <v/>
      </c>
      <c r="B138" s="18"/>
      <c r="C138" s="24"/>
      <c r="D138" s="10"/>
      <c r="E138" s="18"/>
      <c r="F138" s="10"/>
      <c r="G138" s="20"/>
      <c r="H138" s="20"/>
      <c r="I138" s="10"/>
      <c r="J138" s="10"/>
      <c r="K138" s="10"/>
      <c r="L138" s="18"/>
      <c r="M138" s="22"/>
      <c r="N138" s="54">
        <f>IF(AND(Table5[[#This Row],[Permanent / Probation]]="Probation"),Table5[[#This Row],[Basic Of March 2020]],MROUND(Table5[[#This Row],[Basic Of March 2020]]*1.03,100))</f>
        <v>0</v>
      </c>
      <c r="O138" s="7"/>
    </row>
    <row r="139" spans="1:15" ht="20.100000000000001" customHeight="1" x14ac:dyDescent="0.25">
      <c r="A139" s="11" t="str">
        <f>IF(Table5[[#This Row],[Name]]="","",ROWS($A$1:A133))</f>
        <v/>
      </c>
      <c r="B139" s="18"/>
      <c r="C139" s="24"/>
      <c r="D139" s="10"/>
      <c r="E139" s="18"/>
      <c r="F139" s="10"/>
      <c r="G139" s="20"/>
      <c r="H139" s="20"/>
      <c r="I139" s="10"/>
      <c r="J139" s="10"/>
      <c r="K139" s="10"/>
      <c r="L139" s="18"/>
      <c r="M139" s="22"/>
      <c r="N139" s="54">
        <f>IF(AND(Table5[[#This Row],[Permanent / Probation]]="Probation"),Table5[[#This Row],[Basic Of March 2020]],MROUND(Table5[[#This Row],[Basic Of March 2020]]*1.03,100))</f>
        <v>0</v>
      </c>
      <c r="O139" s="7"/>
    </row>
    <row r="140" spans="1:15" ht="20.100000000000001" customHeight="1" x14ac:dyDescent="0.25">
      <c r="A140" s="11" t="str">
        <f>IF(Table5[[#This Row],[Name]]="","",ROWS($A$1:A134))</f>
        <v/>
      </c>
      <c r="B140" s="18"/>
      <c r="C140" s="24"/>
      <c r="D140" s="10"/>
      <c r="E140" s="18"/>
      <c r="F140" s="10"/>
      <c r="G140" s="20"/>
      <c r="H140" s="20"/>
      <c r="I140" s="10"/>
      <c r="J140" s="10"/>
      <c r="K140" s="10"/>
      <c r="L140" s="18"/>
      <c r="M140" s="22"/>
      <c r="N140" s="54">
        <f>IF(AND(Table5[[#This Row],[Permanent / Probation]]="Probation"),Table5[[#This Row],[Basic Of March 2020]],MROUND(Table5[[#This Row],[Basic Of March 2020]]*1.03,100))</f>
        <v>0</v>
      </c>
      <c r="O140" s="7"/>
    </row>
    <row r="141" spans="1:15" ht="20.100000000000001" customHeight="1" x14ac:dyDescent="0.25">
      <c r="A141" s="11" t="str">
        <f>IF(Table5[[#This Row],[Name]]="","",ROWS($A$1:A135))</f>
        <v/>
      </c>
      <c r="B141" s="18"/>
      <c r="C141" s="24"/>
      <c r="D141" s="10"/>
      <c r="E141" s="18"/>
      <c r="F141" s="10"/>
      <c r="G141" s="20"/>
      <c r="H141" s="20"/>
      <c r="I141" s="10"/>
      <c r="J141" s="10"/>
      <c r="K141" s="10"/>
      <c r="L141" s="18"/>
      <c r="M141" s="22"/>
      <c r="N141" s="54">
        <f>IF(AND(Table5[[#This Row],[Permanent / Probation]]="Probation"),Table5[[#This Row],[Basic Of March 2020]],MROUND(Table5[[#This Row],[Basic Of March 2020]]*1.03,100))</f>
        <v>0</v>
      </c>
      <c r="O141" s="7"/>
    </row>
    <row r="142" spans="1:15" ht="20.100000000000001" customHeight="1" x14ac:dyDescent="0.25">
      <c r="A142" s="11" t="str">
        <f>IF(Table5[[#This Row],[Name]]="","",ROWS($A$1:A136))</f>
        <v/>
      </c>
      <c r="B142" s="18"/>
      <c r="C142" s="24"/>
      <c r="D142" s="10"/>
      <c r="E142" s="18"/>
      <c r="F142" s="10"/>
      <c r="G142" s="20"/>
      <c r="H142" s="20"/>
      <c r="I142" s="10"/>
      <c r="J142" s="10"/>
      <c r="K142" s="10"/>
      <c r="L142" s="18"/>
      <c r="M142" s="22"/>
      <c r="N142" s="54">
        <f>IF(AND(Table5[[#This Row],[Permanent / Probation]]="Probation"),Table5[[#This Row],[Basic Of March 2020]],MROUND(Table5[[#This Row],[Basic Of March 2020]]*1.03,100))</f>
        <v>0</v>
      </c>
      <c r="O142" s="7"/>
    </row>
    <row r="143" spans="1:15" ht="20.100000000000001" customHeight="1" x14ac:dyDescent="0.25">
      <c r="A143" s="11" t="str">
        <f>IF(Table5[[#This Row],[Name]]="","",ROWS($A$1:A137))</f>
        <v/>
      </c>
      <c r="B143" s="18"/>
      <c r="C143" s="24"/>
      <c r="D143" s="10"/>
      <c r="E143" s="18"/>
      <c r="F143" s="10"/>
      <c r="G143" s="20"/>
      <c r="H143" s="20"/>
      <c r="I143" s="10"/>
      <c r="J143" s="10"/>
      <c r="K143" s="10"/>
      <c r="L143" s="18"/>
      <c r="M143" s="22"/>
      <c r="N143" s="54">
        <f>IF(AND(Table5[[#This Row],[Permanent / Probation]]="Probation"),Table5[[#This Row],[Basic Of March 2020]],MROUND(Table5[[#This Row],[Basic Of March 2020]]*1.03,100))</f>
        <v>0</v>
      </c>
      <c r="O143" s="7"/>
    </row>
    <row r="144" spans="1:15" ht="20.100000000000001" customHeight="1" x14ac:dyDescent="0.25">
      <c r="A144" s="11" t="str">
        <f>IF(Table5[[#This Row],[Name]]="","",ROWS($A$1:A138))</f>
        <v/>
      </c>
      <c r="B144" s="18"/>
      <c r="C144" s="24"/>
      <c r="D144" s="10"/>
      <c r="E144" s="18"/>
      <c r="F144" s="10"/>
      <c r="G144" s="20"/>
      <c r="H144" s="20"/>
      <c r="I144" s="10"/>
      <c r="J144" s="10"/>
      <c r="K144" s="10"/>
      <c r="L144" s="18"/>
      <c r="M144" s="22"/>
      <c r="N144" s="54">
        <f>IF(AND(Table5[[#This Row],[Permanent / Probation]]="Probation"),Table5[[#This Row],[Basic Of March 2020]],MROUND(Table5[[#This Row],[Basic Of March 2020]]*1.03,100))</f>
        <v>0</v>
      </c>
      <c r="O144" s="7"/>
    </row>
    <row r="145" spans="1:15" ht="20.100000000000001" customHeight="1" x14ac:dyDescent="0.25">
      <c r="A145" s="11" t="str">
        <f>IF(Table5[[#This Row],[Name]]="","",ROWS($A$1:A139))</f>
        <v/>
      </c>
      <c r="B145" s="18"/>
      <c r="C145" s="24"/>
      <c r="D145" s="10"/>
      <c r="E145" s="18"/>
      <c r="F145" s="10"/>
      <c r="G145" s="20"/>
      <c r="H145" s="20"/>
      <c r="I145" s="10"/>
      <c r="J145" s="10"/>
      <c r="K145" s="10"/>
      <c r="L145" s="18"/>
      <c r="M145" s="22"/>
      <c r="N145" s="54">
        <f>IF(AND(Table5[[#This Row],[Permanent / Probation]]="Probation"),Table5[[#This Row],[Basic Of March 2020]],MROUND(Table5[[#This Row],[Basic Of March 2020]]*1.03,100))</f>
        <v>0</v>
      </c>
      <c r="O145" s="7"/>
    </row>
    <row r="146" spans="1:15" ht="20.100000000000001" customHeight="1" x14ac:dyDescent="0.25">
      <c r="A146" s="11" t="str">
        <f>IF(Table5[[#This Row],[Name]]="","",ROWS($A$1:A140))</f>
        <v/>
      </c>
      <c r="B146" s="18"/>
      <c r="C146" s="24"/>
      <c r="D146" s="10"/>
      <c r="E146" s="18"/>
      <c r="F146" s="10"/>
      <c r="G146" s="20"/>
      <c r="H146" s="20"/>
      <c r="I146" s="10"/>
      <c r="J146" s="10"/>
      <c r="K146" s="10"/>
      <c r="L146" s="18"/>
      <c r="M146" s="22"/>
      <c r="N146" s="54">
        <f>IF(AND(Table5[[#This Row],[Permanent / Probation]]="Probation"),Table5[[#This Row],[Basic Of March 2020]],MROUND(Table5[[#This Row],[Basic Of March 2020]]*1.03,100))</f>
        <v>0</v>
      </c>
      <c r="O146" s="7"/>
    </row>
    <row r="147" spans="1:15" ht="20.100000000000001" customHeight="1" x14ac:dyDescent="0.25">
      <c r="A147" s="11" t="str">
        <f>IF(Table5[[#This Row],[Name]]="","",ROWS($A$1:A141))</f>
        <v/>
      </c>
      <c r="B147" s="18"/>
      <c r="C147" s="24"/>
      <c r="D147" s="10"/>
      <c r="E147" s="18"/>
      <c r="F147" s="10"/>
      <c r="G147" s="20"/>
      <c r="H147" s="20"/>
      <c r="I147" s="10"/>
      <c r="J147" s="10"/>
      <c r="K147" s="10"/>
      <c r="L147" s="18"/>
      <c r="M147" s="22"/>
      <c r="N147" s="54">
        <f>IF(AND(Table5[[#This Row],[Permanent / Probation]]="Probation"),Table5[[#This Row],[Basic Of March 2020]],MROUND(Table5[[#This Row],[Basic Of March 2020]]*1.03,100))</f>
        <v>0</v>
      </c>
      <c r="O147" s="7"/>
    </row>
    <row r="148" spans="1:15" ht="20.100000000000001" customHeight="1" x14ac:dyDescent="0.25">
      <c r="A148" s="11" t="str">
        <f>IF(Table5[[#This Row],[Name]]="","",ROWS($A$1:A142))</f>
        <v/>
      </c>
      <c r="B148" s="18"/>
      <c r="C148" s="24"/>
      <c r="D148" s="10"/>
      <c r="E148" s="18"/>
      <c r="F148" s="10"/>
      <c r="G148" s="20"/>
      <c r="H148" s="20"/>
      <c r="I148" s="10"/>
      <c r="J148" s="10"/>
      <c r="K148" s="10"/>
      <c r="L148" s="18"/>
      <c r="M148" s="22"/>
      <c r="N148" s="54">
        <f>IF(AND(Table5[[#This Row],[Permanent / Probation]]="Probation"),Table5[[#This Row],[Basic Of March 2020]],MROUND(Table5[[#This Row],[Basic Of March 2020]]*1.03,100))</f>
        <v>0</v>
      </c>
      <c r="O148" s="7"/>
    </row>
    <row r="149" spans="1:15" ht="20.100000000000001" customHeight="1" x14ac:dyDescent="0.25">
      <c r="A149" s="11" t="str">
        <f>IF(Table5[[#This Row],[Name]]="","",ROWS($A$1:A143))</f>
        <v/>
      </c>
      <c r="B149" s="18"/>
      <c r="C149" s="24"/>
      <c r="D149" s="10"/>
      <c r="E149" s="18"/>
      <c r="F149" s="10"/>
      <c r="G149" s="20"/>
      <c r="H149" s="20"/>
      <c r="I149" s="10"/>
      <c r="J149" s="10"/>
      <c r="K149" s="10"/>
      <c r="L149" s="18"/>
      <c r="M149" s="22"/>
      <c r="N149" s="54">
        <f>IF(AND(Table5[[#This Row],[Permanent / Probation]]="Probation"),Table5[[#This Row],[Basic Of March 2020]],MROUND(Table5[[#This Row],[Basic Of March 2020]]*1.03,100))</f>
        <v>0</v>
      </c>
      <c r="O149" s="7"/>
    </row>
    <row r="150" spans="1:15" ht="20.100000000000001" customHeight="1" x14ac:dyDescent="0.25">
      <c r="A150" s="11" t="str">
        <f>IF(Table5[[#This Row],[Name]]="","",ROWS($A$1:A144))</f>
        <v/>
      </c>
      <c r="B150" s="18"/>
      <c r="C150" s="24"/>
      <c r="D150" s="10"/>
      <c r="E150" s="18"/>
      <c r="F150" s="10"/>
      <c r="G150" s="20"/>
      <c r="H150" s="20"/>
      <c r="I150" s="10"/>
      <c r="J150" s="10"/>
      <c r="K150" s="10"/>
      <c r="L150" s="18"/>
      <c r="M150" s="22"/>
      <c r="N150" s="54">
        <f>IF(AND(Table5[[#This Row],[Permanent / Probation]]="Probation"),Table5[[#This Row],[Basic Of March 2020]],MROUND(Table5[[#This Row],[Basic Of March 2020]]*1.03,100))</f>
        <v>0</v>
      </c>
      <c r="O150" s="7"/>
    </row>
    <row r="151" spans="1:15" ht="20.100000000000001" customHeight="1" x14ac:dyDescent="0.25">
      <c r="A151" s="11" t="str">
        <f>IF(Table5[[#This Row],[Name]]="","",ROWS($A$1:A145))</f>
        <v/>
      </c>
      <c r="B151" s="18"/>
      <c r="C151" s="24"/>
      <c r="D151" s="10"/>
      <c r="E151" s="18"/>
      <c r="F151" s="10"/>
      <c r="G151" s="20"/>
      <c r="H151" s="20"/>
      <c r="I151" s="10"/>
      <c r="J151" s="10"/>
      <c r="K151" s="10"/>
      <c r="L151" s="18"/>
      <c r="M151" s="22"/>
      <c r="N151" s="54">
        <f>IF(AND(Table5[[#This Row],[Permanent / Probation]]="Probation"),Table5[[#This Row],[Basic Of March 2020]],MROUND(Table5[[#This Row],[Basic Of March 2020]]*1.03,100))</f>
        <v>0</v>
      </c>
      <c r="O151" s="7"/>
    </row>
    <row r="152" spans="1:15" ht="20.100000000000001" customHeight="1" x14ac:dyDescent="0.25">
      <c r="A152" s="11" t="str">
        <f>IF(Table5[[#This Row],[Name]]="","",ROWS($A$1:A146))</f>
        <v/>
      </c>
      <c r="B152" s="18"/>
      <c r="C152" s="24"/>
      <c r="D152" s="10"/>
      <c r="E152" s="18"/>
      <c r="F152" s="10"/>
      <c r="G152" s="20"/>
      <c r="H152" s="20"/>
      <c r="I152" s="10"/>
      <c r="J152" s="10"/>
      <c r="K152" s="10"/>
      <c r="L152" s="18"/>
      <c r="M152" s="22"/>
      <c r="N152" s="54">
        <f>IF(AND(Table5[[#This Row],[Permanent / Probation]]="Probation"),Table5[[#This Row],[Basic Of March 2020]],MROUND(Table5[[#This Row],[Basic Of March 2020]]*1.03,100))</f>
        <v>0</v>
      </c>
      <c r="O152" s="7"/>
    </row>
    <row r="153" spans="1:15" ht="20.100000000000001" customHeight="1" x14ac:dyDescent="0.25">
      <c r="A153" s="11" t="str">
        <f>IF(Table5[[#This Row],[Name]]="","",ROWS($A$1:A147))</f>
        <v/>
      </c>
      <c r="B153" s="18"/>
      <c r="C153" s="24"/>
      <c r="D153" s="10"/>
      <c r="E153" s="18"/>
      <c r="F153" s="10"/>
      <c r="G153" s="20"/>
      <c r="H153" s="20"/>
      <c r="I153" s="10"/>
      <c r="J153" s="10"/>
      <c r="K153" s="10"/>
      <c r="L153" s="18"/>
      <c r="M153" s="22"/>
      <c r="N153" s="54">
        <f>IF(AND(Table5[[#This Row],[Permanent / Probation]]="Probation"),Table5[[#This Row],[Basic Of March 2020]],MROUND(Table5[[#This Row],[Basic Of March 2020]]*1.03,100))</f>
        <v>0</v>
      </c>
      <c r="O153" s="7"/>
    </row>
    <row r="154" spans="1:15" ht="20.100000000000001" customHeight="1" x14ac:dyDescent="0.25">
      <c r="A154" s="11" t="str">
        <f>IF(Table5[[#This Row],[Name]]="","",ROWS($A$1:A148))</f>
        <v/>
      </c>
      <c r="B154" s="18"/>
      <c r="C154" s="24"/>
      <c r="D154" s="10"/>
      <c r="E154" s="18"/>
      <c r="F154" s="10"/>
      <c r="G154" s="20"/>
      <c r="H154" s="20"/>
      <c r="I154" s="10"/>
      <c r="J154" s="10"/>
      <c r="K154" s="10"/>
      <c r="L154" s="18"/>
      <c r="M154" s="22"/>
      <c r="N154" s="54">
        <f>IF(AND(Table5[[#This Row],[Permanent / Probation]]="Probation"),Table5[[#This Row],[Basic Of March 2020]],MROUND(Table5[[#This Row],[Basic Of March 2020]]*1.03,100))</f>
        <v>0</v>
      </c>
      <c r="O154" s="7"/>
    </row>
    <row r="155" spans="1:15" ht="20.100000000000001" customHeight="1" x14ac:dyDescent="0.25">
      <c r="A155" s="11" t="str">
        <f>IF(Table5[[#This Row],[Name]]="","",ROWS($A$1:A149))</f>
        <v/>
      </c>
      <c r="B155" s="18"/>
      <c r="C155" s="24"/>
      <c r="D155" s="10"/>
      <c r="E155" s="18"/>
      <c r="F155" s="10"/>
      <c r="G155" s="20"/>
      <c r="H155" s="20"/>
      <c r="I155" s="10"/>
      <c r="J155" s="10"/>
      <c r="K155" s="10"/>
      <c r="L155" s="18"/>
      <c r="M155" s="22"/>
      <c r="N155" s="54">
        <f>IF(AND(Table5[[#This Row],[Permanent / Probation]]="Probation"),Table5[[#This Row],[Basic Of March 2020]],MROUND(Table5[[#This Row],[Basic Of March 2020]]*1.03,100))</f>
        <v>0</v>
      </c>
      <c r="O155" s="7"/>
    </row>
    <row r="156" spans="1:15" ht="20.100000000000001" customHeight="1" x14ac:dyDescent="0.25">
      <c r="A156" s="11" t="str">
        <f>IF(Table5[[#This Row],[Name]]="","",ROWS($A$1:A150))</f>
        <v/>
      </c>
      <c r="B156" s="18"/>
      <c r="C156" s="24"/>
      <c r="D156" s="10"/>
      <c r="E156" s="18"/>
      <c r="F156" s="10"/>
      <c r="G156" s="20"/>
      <c r="H156" s="20"/>
      <c r="I156" s="10"/>
      <c r="J156" s="10"/>
      <c r="K156" s="10"/>
      <c r="L156" s="18"/>
      <c r="M156" s="22"/>
      <c r="N156" s="54">
        <f>IF(AND(Table5[[#This Row],[Permanent / Probation]]="Probation"),Table5[[#This Row],[Basic Of March 2020]],MROUND(Table5[[#This Row],[Basic Of March 2020]]*1.03,100))</f>
        <v>0</v>
      </c>
      <c r="O156" s="7"/>
    </row>
    <row r="157" spans="1:15" ht="20.100000000000001" customHeight="1" x14ac:dyDescent="0.25">
      <c r="A157" s="11" t="str">
        <f>IF(Table5[[#This Row],[Name]]="","",ROWS($A$1:A151))</f>
        <v/>
      </c>
      <c r="B157" s="18"/>
      <c r="C157" s="24"/>
      <c r="D157" s="10"/>
      <c r="E157" s="18"/>
      <c r="F157" s="10"/>
      <c r="G157" s="20"/>
      <c r="H157" s="20"/>
      <c r="I157" s="10"/>
      <c r="J157" s="10"/>
      <c r="K157" s="10"/>
      <c r="L157" s="18"/>
      <c r="M157" s="22"/>
      <c r="N157" s="54">
        <f>IF(AND(Table5[[#This Row],[Permanent / Probation]]="Probation"),Table5[[#This Row],[Basic Of March 2020]],MROUND(Table5[[#This Row],[Basic Of March 2020]]*1.03,100))</f>
        <v>0</v>
      </c>
      <c r="O157" s="7"/>
    </row>
    <row r="158" spans="1:15" ht="20.100000000000001" customHeight="1" x14ac:dyDescent="0.25">
      <c r="A158" s="11" t="str">
        <f>IF(Table5[[#This Row],[Name]]="","",ROWS($A$1:A152))</f>
        <v/>
      </c>
      <c r="B158" s="18"/>
      <c r="C158" s="24"/>
      <c r="D158" s="10"/>
      <c r="E158" s="18"/>
      <c r="F158" s="10"/>
      <c r="G158" s="20"/>
      <c r="H158" s="20"/>
      <c r="I158" s="10"/>
      <c r="J158" s="10"/>
      <c r="K158" s="10"/>
      <c r="L158" s="18"/>
      <c r="M158" s="22"/>
      <c r="N158" s="54">
        <f>IF(AND(Table5[[#This Row],[Permanent / Probation]]="Probation"),Table5[[#This Row],[Basic Of March 2020]],MROUND(Table5[[#This Row],[Basic Of March 2020]]*1.03,100))</f>
        <v>0</v>
      </c>
      <c r="O158" s="7"/>
    </row>
    <row r="159" spans="1:15" ht="20.100000000000001" customHeight="1" x14ac:dyDescent="0.25">
      <c r="A159" s="11" t="str">
        <f>IF(Table5[[#This Row],[Name]]="","",ROWS($A$1:A153))</f>
        <v/>
      </c>
      <c r="B159" s="18"/>
      <c r="C159" s="24"/>
      <c r="D159" s="10"/>
      <c r="E159" s="18"/>
      <c r="F159" s="10"/>
      <c r="G159" s="20"/>
      <c r="H159" s="20"/>
      <c r="I159" s="10"/>
      <c r="J159" s="10"/>
      <c r="K159" s="10"/>
      <c r="L159" s="18"/>
      <c r="M159" s="22"/>
      <c r="N159" s="54">
        <f>IF(AND(Table5[[#This Row],[Permanent / Probation]]="Probation"),Table5[[#This Row],[Basic Of March 2020]],MROUND(Table5[[#This Row],[Basic Of March 2020]]*1.03,100))</f>
        <v>0</v>
      </c>
      <c r="O159" s="7"/>
    </row>
    <row r="160" spans="1:15" ht="20.100000000000001" customHeight="1" x14ac:dyDescent="0.25">
      <c r="A160" s="11" t="str">
        <f>IF(Table5[[#This Row],[Name]]="","",ROWS($A$1:A154))</f>
        <v/>
      </c>
      <c r="B160" s="18"/>
      <c r="C160" s="24"/>
      <c r="D160" s="10"/>
      <c r="E160" s="18"/>
      <c r="F160" s="10"/>
      <c r="G160" s="20"/>
      <c r="H160" s="20"/>
      <c r="I160" s="10"/>
      <c r="J160" s="10"/>
      <c r="K160" s="10"/>
      <c r="L160" s="18"/>
      <c r="M160" s="22"/>
      <c r="N160" s="54">
        <f>IF(AND(Table5[[#This Row],[Permanent / Probation]]="Probation"),Table5[[#This Row],[Basic Of March 2020]],MROUND(Table5[[#This Row],[Basic Of March 2020]]*1.03,100))</f>
        <v>0</v>
      </c>
      <c r="O160" s="7"/>
    </row>
    <row r="161" spans="1:15" ht="20.100000000000001" customHeight="1" x14ac:dyDescent="0.25">
      <c r="A161" s="11" t="str">
        <f>IF(Table5[[#This Row],[Name]]="","",ROWS($A$1:A155))</f>
        <v/>
      </c>
      <c r="B161" s="18"/>
      <c r="C161" s="24"/>
      <c r="D161" s="10"/>
      <c r="E161" s="18"/>
      <c r="F161" s="10"/>
      <c r="G161" s="20"/>
      <c r="H161" s="20"/>
      <c r="I161" s="10"/>
      <c r="J161" s="10"/>
      <c r="K161" s="10"/>
      <c r="L161" s="18"/>
      <c r="M161" s="22"/>
      <c r="N161" s="54">
        <f>IF(AND(Table5[[#This Row],[Permanent / Probation]]="Probation"),Table5[[#This Row],[Basic Of March 2020]],MROUND(Table5[[#This Row],[Basic Of March 2020]]*1.03,100))</f>
        <v>0</v>
      </c>
      <c r="O161" s="7"/>
    </row>
    <row r="162" spans="1:15" ht="20.100000000000001" customHeight="1" x14ac:dyDescent="0.25">
      <c r="A162" s="11" t="str">
        <f>IF(Table5[[#This Row],[Name]]="","",ROWS($A$1:A156))</f>
        <v/>
      </c>
      <c r="B162" s="18"/>
      <c r="C162" s="24"/>
      <c r="D162" s="10"/>
      <c r="E162" s="18"/>
      <c r="F162" s="10"/>
      <c r="G162" s="20"/>
      <c r="H162" s="20"/>
      <c r="I162" s="10"/>
      <c r="J162" s="10"/>
      <c r="K162" s="10"/>
      <c r="L162" s="18"/>
      <c r="M162" s="22"/>
      <c r="N162" s="54">
        <f>IF(AND(Table5[[#This Row],[Permanent / Probation]]="Probation"),Table5[[#This Row],[Basic Of March 2020]],MROUND(Table5[[#This Row],[Basic Of March 2020]]*1.03,100))</f>
        <v>0</v>
      </c>
      <c r="O162" s="7"/>
    </row>
    <row r="163" spans="1:15" ht="20.100000000000001" customHeight="1" x14ac:dyDescent="0.25">
      <c r="A163" s="11" t="str">
        <f>IF(Table5[[#This Row],[Name]]="","",ROWS($A$1:A157))</f>
        <v/>
      </c>
      <c r="B163" s="18"/>
      <c r="C163" s="24"/>
      <c r="D163" s="10"/>
      <c r="E163" s="18"/>
      <c r="F163" s="10"/>
      <c r="G163" s="20"/>
      <c r="H163" s="20"/>
      <c r="I163" s="10"/>
      <c r="J163" s="10"/>
      <c r="K163" s="10"/>
      <c r="L163" s="18"/>
      <c r="M163" s="22"/>
      <c r="N163" s="54">
        <f>IF(AND(Table5[[#This Row],[Permanent / Probation]]="Probation"),Table5[[#This Row],[Basic Of March 2020]],MROUND(Table5[[#This Row],[Basic Of March 2020]]*1.03,100))</f>
        <v>0</v>
      </c>
      <c r="O163" s="7"/>
    </row>
    <row r="164" spans="1:15" ht="20.100000000000001" customHeight="1" x14ac:dyDescent="0.25">
      <c r="A164" s="11" t="str">
        <f>IF(Table5[[#This Row],[Name]]="","",ROWS($A$1:A158))</f>
        <v/>
      </c>
      <c r="B164" s="18"/>
      <c r="C164" s="24"/>
      <c r="D164" s="10"/>
      <c r="E164" s="18"/>
      <c r="F164" s="10"/>
      <c r="G164" s="20"/>
      <c r="H164" s="20"/>
      <c r="I164" s="10"/>
      <c r="J164" s="10"/>
      <c r="K164" s="10"/>
      <c r="L164" s="18"/>
      <c r="M164" s="22"/>
      <c r="N164" s="54">
        <f>IF(AND(Table5[[#This Row],[Permanent / Probation]]="Probation"),Table5[[#This Row],[Basic Of March 2020]],MROUND(Table5[[#This Row],[Basic Of March 2020]]*1.03,100))</f>
        <v>0</v>
      </c>
      <c r="O164" s="7"/>
    </row>
    <row r="165" spans="1:15" ht="20.100000000000001" customHeight="1" x14ac:dyDescent="0.25">
      <c r="A165" s="11" t="str">
        <f>IF(Table5[[#This Row],[Name]]="","",ROWS($A$1:A159))</f>
        <v/>
      </c>
      <c r="B165" s="18"/>
      <c r="C165" s="24"/>
      <c r="D165" s="10"/>
      <c r="E165" s="18"/>
      <c r="F165" s="10"/>
      <c r="G165" s="20"/>
      <c r="H165" s="20"/>
      <c r="I165" s="10"/>
      <c r="J165" s="10"/>
      <c r="K165" s="10"/>
      <c r="L165" s="18"/>
      <c r="M165" s="22"/>
      <c r="N165" s="54">
        <f>IF(AND(Table5[[#This Row],[Permanent / Probation]]="Probation"),Table5[[#This Row],[Basic Of March 2020]],MROUND(Table5[[#This Row],[Basic Of March 2020]]*1.03,100))</f>
        <v>0</v>
      </c>
      <c r="O165" s="7"/>
    </row>
    <row r="166" spans="1:15" ht="20.100000000000001" customHeight="1" x14ac:dyDescent="0.25">
      <c r="A166" s="11" t="str">
        <f>IF(Table5[[#This Row],[Name]]="","",ROWS($A$1:A160))</f>
        <v/>
      </c>
      <c r="B166" s="18"/>
      <c r="C166" s="24"/>
      <c r="D166" s="10"/>
      <c r="E166" s="18"/>
      <c r="F166" s="10"/>
      <c r="G166" s="20"/>
      <c r="H166" s="20"/>
      <c r="I166" s="10"/>
      <c r="J166" s="10"/>
      <c r="K166" s="10"/>
      <c r="L166" s="18"/>
      <c r="M166" s="22"/>
      <c r="N166" s="54">
        <f>IF(AND(Table5[[#This Row],[Permanent / Probation]]="Probation"),Table5[[#This Row],[Basic Of March 2020]],MROUND(Table5[[#This Row],[Basic Of March 2020]]*1.03,100))</f>
        <v>0</v>
      </c>
      <c r="O166" s="7"/>
    </row>
    <row r="167" spans="1:15" ht="20.100000000000001" customHeight="1" x14ac:dyDescent="0.25">
      <c r="A167" s="11" t="str">
        <f>IF(Table5[[#This Row],[Name]]="","",ROWS($A$1:A161))</f>
        <v/>
      </c>
      <c r="B167" s="18"/>
      <c r="C167" s="24"/>
      <c r="D167" s="10"/>
      <c r="E167" s="18"/>
      <c r="F167" s="10"/>
      <c r="G167" s="20"/>
      <c r="H167" s="20"/>
      <c r="I167" s="10"/>
      <c r="J167" s="10"/>
      <c r="K167" s="10"/>
      <c r="L167" s="18"/>
      <c r="M167" s="22"/>
      <c r="N167" s="54">
        <f>IF(AND(Table5[[#This Row],[Permanent / Probation]]="Probation"),Table5[[#This Row],[Basic Of March 2020]],MROUND(Table5[[#This Row],[Basic Of March 2020]]*1.03,100))</f>
        <v>0</v>
      </c>
      <c r="O167" s="7"/>
    </row>
    <row r="168" spans="1:15" ht="20.100000000000001" customHeight="1" x14ac:dyDescent="0.25">
      <c r="A168" s="11" t="str">
        <f>IF(Table5[[#This Row],[Name]]="","",ROWS($A$1:A162))</f>
        <v/>
      </c>
      <c r="B168" s="18"/>
      <c r="C168" s="24"/>
      <c r="D168" s="10"/>
      <c r="E168" s="18"/>
      <c r="F168" s="10"/>
      <c r="G168" s="20"/>
      <c r="H168" s="20"/>
      <c r="I168" s="10"/>
      <c r="J168" s="10"/>
      <c r="K168" s="10"/>
      <c r="L168" s="18"/>
      <c r="M168" s="22"/>
      <c r="N168" s="54">
        <f>IF(AND(Table5[[#This Row],[Permanent / Probation]]="Probation"),Table5[[#This Row],[Basic Of March 2020]],MROUND(Table5[[#This Row],[Basic Of March 2020]]*1.03,100))</f>
        <v>0</v>
      </c>
      <c r="O168" s="7"/>
    </row>
    <row r="169" spans="1:15" ht="20.100000000000001" customHeight="1" x14ac:dyDescent="0.25">
      <c r="A169" s="11" t="str">
        <f>IF(Table5[[#This Row],[Name]]="","",ROWS($A$1:A163))</f>
        <v/>
      </c>
      <c r="B169" s="18"/>
      <c r="C169" s="24"/>
      <c r="D169" s="10"/>
      <c r="E169" s="18"/>
      <c r="F169" s="10"/>
      <c r="G169" s="20"/>
      <c r="H169" s="20"/>
      <c r="I169" s="10"/>
      <c r="J169" s="10"/>
      <c r="K169" s="10"/>
      <c r="L169" s="18"/>
      <c r="M169" s="22"/>
      <c r="N169" s="54">
        <f>IF(AND(Table5[[#This Row],[Permanent / Probation]]="Probation"),Table5[[#This Row],[Basic Of March 2020]],MROUND(Table5[[#This Row],[Basic Of March 2020]]*1.03,100))</f>
        <v>0</v>
      </c>
      <c r="O169" s="7"/>
    </row>
    <row r="170" spans="1:15" ht="20.100000000000001" customHeight="1" x14ac:dyDescent="0.25">
      <c r="A170" s="11" t="str">
        <f>IF(Table5[[#This Row],[Name]]="","",ROWS($A$1:A164))</f>
        <v/>
      </c>
      <c r="B170" s="18"/>
      <c r="C170" s="24"/>
      <c r="D170" s="10"/>
      <c r="E170" s="18"/>
      <c r="F170" s="10"/>
      <c r="G170" s="20"/>
      <c r="H170" s="20"/>
      <c r="I170" s="10"/>
      <c r="J170" s="10"/>
      <c r="K170" s="10"/>
      <c r="L170" s="18"/>
      <c r="M170" s="22"/>
      <c r="N170" s="54">
        <f>IF(AND(Table5[[#This Row],[Permanent / Probation]]="Probation"),Table5[[#This Row],[Basic Of March 2020]],MROUND(Table5[[#This Row],[Basic Of March 2020]]*1.03,100))</f>
        <v>0</v>
      </c>
      <c r="O170" s="7"/>
    </row>
    <row r="171" spans="1:15" ht="20.100000000000001" customHeight="1" x14ac:dyDescent="0.25">
      <c r="A171" s="11" t="str">
        <f>IF(Table5[[#This Row],[Name]]="","",ROWS($A$1:A165))</f>
        <v/>
      </c>
      <c r="B171" s="18"/>
      <c r="C171" s="24"/>
      <c r="D171" s="10"/>
      <c r="E171" s="18"/>
      <c r="F171" s="10"/>
      <c r="G171" s="20"/>
      <c r="H171" s="20"/>
      <c r="I171" s="10"/>
      <c r="J171" s="10"/>
      <c r="K171" s="10"/>
      <c r="L171" s="27"/>
      <c r="M171" s="22"/>
      <c r="N171" s="54">
        <f>IF(AND(Table5[[#This Row],[Permanent / Probation]]="Probation"),Table5[[#This Row],[Basic Of March 2020]],MROUND(Table5[[#This Row],[Basic Of March 2020]]*1.03,100))</f>
        <v>0</v>
      </c>
      <c r="O171" s="7"/>
    </row>
    <row r="172" spans="1:15" x14ac:dyDescent="0.25">
      <c r="A172" s="11" t="str">
        <f>IF(Table5[[#This Row],[Name]]="","",ROWS($A$1:A166))</f>
        <v/>
      </c>
      <c r="B172" s="18"/>
      <c r="C172" s="24"/>
      <c r="D172" s="10"/>
      <c r="E172" s="18"/>
      <c r="F172" s="10"/>
      <c r="G172" s="20"/>
      <c r="H172" s="20"/>
      <c r="I172" s="10"/>
      <c r="J172" s="10"/>
      <c r="K172" s="10"/>
      <c r="L172" s="27"/>
      <c r="M172" s="22"/>
      <c r="N172" s="54">
        <f>IF(AND(Table5[[#This Row],[Permanent / Probation]]="Probation"),Table5[[#This Row],[Basic Of March 2020]],MROUND(Table5[[#This Row],[Basic Of March 2020]]*1.03,100))</f>
        <v>0</v>
      </c>
      <c r="O172" s="7"/>
    </row>
    <row r="173" spans="1:15" x14ac:dyDescent="0.25">
      <c r="A173" s="11" t="str">
        <f>IF(Table5[[#This Row],[Name]]="","",ROWS($A$1:A167))</f>
        <v/>
      </c>
      <c r="B173" s="18"/>
      <c r="C173" s="24"/>
      <c r="D173" s="10"/>
      <c r="E173" s="18"/>
      <c r="F173" s="10"/>
      <c r="G173" s="20"/>
      <c r="H173" s="20"/>
      <c r="I173" s="10"/>
      <c r="J173" s="10"/>
      <c r="K173" s="10"/>
      <c r="L173" s="27"/>
      <c r="M173" s="22"/>
      <c r="N173" s="54">
        <f>IF(AND(Table5[[#This Row],[Permanent / Probation]]="Probation"),Table5[[#This Row],[Basic Of March 2020]],MROUND(Table5[[#This Row],[Basic Of March 2020]]*1.03,100))</f>
        <v>0</v>
      </c>
      <c r="O173" s="7"/>
    </row>
    <row r="174" spans="1:15" x14ac:dyDescent="0.25">
      <c r="A174" s="11" t="str">
        <f>IF(Table5[[#This Row],[Name]]="","",ROWS($A$1:A168))</f>
        <v/>
      </c>
      <c r="B174" s="18"/>
      <c r="C174" s="24"/>
      <c r="D174" s="10"/>
      <c r="E174" s="18"/>
      <c r="F174" s="10"/>
      <c r="G174" s="20"/>
      <c r="H174" s="20"/>
      <c r="I174" s="10"/>
      <c r="J174" s="10"/>
      <c r="K174" s="10"/>
      <c r="L174" s="27"/>
      <c r="M174" s="22"/>
      <c r="N174" s="54">
        <f>IF(AND(Table5[[#This Row],[Permanent / Probation]]="Probation"),Table5[[#This Row],[Basic Of March 2020]],MROUND(Table5[[#This Row],[Basic Of March 2020]]*1.03,100))</f>
        <v>0</v>
      </c>
      <c r="O174" s="7"/>
    </row>
    <row r="175" spans="1:15" x14ac:dyDescent="0.25">
      <c r="A175" s="11" t="str">
        <f>IF(Table5[[#This Row],[Name]]="","",ROWS($A$1:A169))</f>
        <v/>
      </c>
      <c r="B175" s="18"/>
      <c r="C175" s="24"/>
      <c r="D175" s="10"/>
      <c r="E175" s="18"/>
      <c r="F175" s="10"/>
      <c r="G175" s="20"/>
      <c r="H175" s="20"/>
      <c r="I175" s="10"/>
      <c r="J175" s="10"/>
      <c r="K175" s="10"/>
      <c r="L175" s="27"/>
      <c r="M175" s="22"/>
      <c r="N175" s="54">
        <f>IF(AND(Table5[[#This Row],[Permanent / Probation]]="Probation"),Table5[[#This Row],[Basic Of March 2020]],MROUND(Table5[[#This Row],[Basic Of March 2020]]*1.03,100))</f>
        <v>0</v>
      </c>
      <c r="O175" s="7"/>
    </row>
    <row r="176" spans="1:15" x14ac:dyDescent="0.25">
      <c r="A176" s="11" t="str">
        <f>IF(Table5[[#This Row],[Name]]="","",ROWS($A$1:A170))</f>
        <v/>
      </c>
      <c r="B176" s="18"/>
      <c r="C176" s="24"/>
      <c r="D176" s="10"/>
      <c r="E176" s="18"/>
      <c r="F176" s="10"/>
      <c r="G176" s="20"/>
      <c r="H176" s="20"/>
      <c r="I176" s="10"/>
      <c r="J176" s="10"/>
      <c r="K176" s="10"/>
      <c r="L176" s="27"/>
      <c r="M176" s="22"/>
      <c r="N176" s="54">
        <f>IF(AND(Table5[[#This Row],[Permanent / Probation]]="Probation"),Table5[[#This Row],[Basic Of March 2020]],MROUND(Table5[[#This Row],[Basic Of March 2020]]*1.03,100))</f>
        <v>0</v>
      </c>
      <c r="O176" s="7"/>
    </row>
    <row r="177" spans="1:15" x14ac:dyDescent="0.25">
      <c r="A177" s="11" t="str">
        <f>IF(Table5[[#This Row],[Name]]="","",ROWS($A$1:A171))</f>
        <v/>
      </c>
      <c r="B177" s="18"/>
      <c r="C177" s="24"/>
      <c r="D177" s="10"/>
      <c r="E177" s="18"/>
      <c r="F177" s="10"/>
      <c r="G177" s="20"/>
      <c r="H177" s="20"/>
      <c r="I177" s="10"/>
      <c r="J177" s="10"/>
      <c r="K177" s="10"/>
      <c r="L177" s="27"/>
      <c r="M177" s="22"/>
      <c r="N177" s="54">
        <f>IF(AND(Table5[[#This Row],[Permanent / Probation]]="Probation"),Table5[[#This Row],[Basic Of March 2020]],MROUND(Table5[[#This Row],[Basic Of March 2020]]*1.03,100))</f>
        <v>0</v>
      </c>
      <c r="O177" s="7"/>
    </row>
    <row r="178" spans="1:15" x14ac:dyDescent="0.25">
      <c r="A178" s="11" t="str">
        <f>IF(Table5[[#This Row],[Name]]="","",ROWS($A$1:A172))</f>
        <v/>
      </c>
      <c r="B178" s="18"/>
      <c r="C178" s="24"/>
      <c r="D178" s="10"/>
      <c r="E178" s="18"/>
      <c r="F178" s="10"/>
      <c r="G178" s="20"/>
      <c r="H178" s="20"/>
      <c r="I178" s="10"/>
      <c r="J178" s="10"/>
      <c r="K178" s="10"/>
      <c r="L178" s="27"/>
      <c r="M178" s="22"/>
      <c r="N178" s="54">
        <f>IF(AND(Table5[[#This Row],[Permanent / Probation]]="Probation"),Table5[[#This Row],[Basic Of March 2020]],MROUND(Table5[[#This Row],[Basic Of March 2020]]*1.03,100))</f>
        <v>0</v>
      </c>
      <c r="O178" s="7"/>
    </row>
    <row r="179" spans="1:15" x14ac:dyDescent="0.25">
      <c r="A179" s="11" t="str">
        <f>IF(Table5[[#This Row],[Name]]="","",ROWS($A$1:A173))</f>
        <v/>
      </c>
      <c r="B179" s="18"/>
      <c r="C179" s="24"/>
      <c r="D179" s="10"/>
      <c r="E179" s="18"/>
      <c r="F179" s="10"/>
      <c r="G179" s="20"/>
      <c r="H179" s="20"/>
      <c r="I179" s="10"/>
      <c r="J179" s="10"/>
      <c r="K179" s="10"/>
      <c r="L179" s="27"/>
      <c r="M179" s="22"/>
      <c r="N179" s="54">
        <f>IF(AND(Table5[[#This Row],[Permanent / Probation]]="Probation"),Table5[[#This Row],[Basic Of March 2020]],MROUND(Table5[[#This Row],[Basic Of March 2020]]*1.03,100))</f>
        <v>0</v>
      </c>
      <c r="O179" s="7"/>
    </row>
    <row r="180" spans="1:15" x14ac:dyDescent="0.25">
      <c r="A180" s="11" t="str">
        <f>IF(Table5[[#This Row],[Name]]="","",ROWS($A$1:A174))</f>
        <v/>
      </c>
      <c r="B180" s="18"/>
      <c r="C180" s="24"/>
      <c r="D180" s="10"/>
      <c r="E180" s="18"/>
      <c r="F180" s="10"/>
      <c r="G180" s="20"/>
      <c r="H180" s="20"/>
      <c r="I180" s="10"/>
      <c r="J180" s="10"/>
      <c r="K180" s="10"/>
      <c r="L180" s="27"/>
      <c r="M180" s="22"/>
      <c r="N180" s="54">
        <f>IF(AND(Table5[[#This Row],[Permanent / Probation]]="Probation"),Table5[[#This Row],[Basic Of March 2020]],MROUND(Table5[[#This Row],[Basic Of March 2020]]*1.03,100))</f>
        <v>0</v>
      </c>
      <c r="O180" s="7"/>
    </row>
    <row r="181" spans="1:15" x14ac:dyDescent="0.25">
      <c r="A181" s="11" t="str">
        <f>IF(Table5[[#This Row],[Name]]="","",ROWS($A$1:A175))</f>
        <v/>
      </c>
      <c r="B181" s="18"/>
      <c r="C181" s="24"/>
      <c r="D181" s="10"/>
      <c r="E181" s="18"/>
      <c r="F181" s="10"/>
      <c r="G181" s="20"/>
      <c r="H181" s="20"/>
      <c r="I181" s="10"/>
      <c r="J181" s="10"/>
      <c r="K181" s="10"/>
      <c r="L181" s="27"/>
      <c r="M181" s="22"/>
      <c r="N181" s="54">
        <f>IF(AND(Table5[[#This Row],[Permanent / Probation]]="Probation"),Table5[[#This Row],[Basic Of March 2020]],MROUND(Table5[[#This Row],[Basic Of March 2020]]*1.03,100))</f>
        <v>0</v>
      </c>
      <c r="O181" s="7"/>
    </row>
    <row r="182" spans="1:15" x14ac:dyDescent="0.25">
      <c r="A182" s="11" t="str">
        <f>IF(Table5[[#This Row],[Name]]="","",ROWS($A$1:A176))</f>
        <v/>
      </c>
      <c r="B182" s="18"/>
      <c r="C182" s="24"/>
      <c r="D182" s="10"/>
      <c r="E182" s="18"/>
      <c r="F182" s="10"/>
      <c r="G182" s="20"/>
      <c r="H182" s="20"/>
      <c r="I182" s="10"/>
      <c r="J182" s="10"/>
      <c r="K182" s="10"/>
      <c r="L182" s="27"/>
      <c r="M182" s="22"/>
      <c r="N182" s="54">
        <f>IF(AND(Table5[[#This Row],[Permanent / Probation]]="Probation"),Table5[[#This Row],[Basic Of March 2020]],MROUND(Table5[[#This Row],[Basic Of March 2020]]*1.03,100))</f>
        <v>0</v>
      </c>
      <c r="O182" s="7"/>
    </row>
    <row r="183" spans="1:15" x14ac:dyDescent="0.25">
      <c r="A183" s="11" t="str">
        <f>IF(Table5[[#This Row],[Name]]="","",ROWS($A$1:A177))</f>
        <v/>
      </c>
      <c r="B183" s="18"/>
      <c r="C183" s="24"/>
      <c r="D183" s="10"/>
      <c r="E183" s="18"/>
      <c r="F183" s="10"/>
      <c r="G183" s="20"/>
      <c r="H183" s="20"/>
      <c r="I183" s="10"/>
      <c r="J183" s="10"/>
      <c r="K183" s="10"/>
      <c r="L183" s="27"/>
      <c r="M183" s="22"/>
      <c r="N183" s="54">
        <f>IF(AND(Table5[[#This Row],[Permanent / Probation]]="Probation"),Table5[[#This Row],[Basic Of March 2020]],MROUND(Table5[[#This Row],[Basic Of March 2020]]*1.03,100))</f>
        <v>0</v>
      </c>
      <c r="O183" s="7"/>
    </row>
    <row r="184" spans="1:15" x14ac:dyDescent="0.25">
      <c r="A184" s="11" t="str">
        <f>IF(Table5[[#This Row],[Name]]="","",ROWS($A$1:A178))</f>
        <v/>
      </c>
      <c r="B184" s="18"/>
      <c r="C184" s="24"/>
      <c r="D184" s="10"/>
      <c r="E184" s="18"/>
      <c r="F184" s="10"/>
      <c r="G184" s="20"/>
      <c r="H184" s="20"/>
      <c r="I184" s="10"/>
      <c r="J184" s="10"/>
      <c r="K184" s="10"/>
      <c r="L184" s="27"/>
      <c r="M184" s="22"/>
      <c r="N184" s="54">
        <f>IF(AND(Table5[[#This Row],[Permanent / Probation]]="Probation"),Table5[[#This Row],[Basic Of March 2020]],MROUND(Table5[[#This Row],[Basic Of March 2020]]*1.03,100))</f>
        <v>0</v>
      </c>
      <c r="O184" s="7"/>
    </row>
    <row r="185" spans="1:15" x14ac:dyDescent="0.25">
      <c r="A185" s="11" t="str">
        <f>IF(Table5[[#This Row],[Name]]="","",ROWS($A$1:A179))</f>
        <v/>
      </c>
      <c r="B185" s="18"/>
      <c r="C185" s="24"/>
      <c r="D185" s="10"/>
      <c r="E185" s="18"/>
      <c r="F185" s="10"/>
      <c r="G185" s="20"/>
      <c r="H185" s="20"/>
      <c r="I185" s="10"/>
      <c r="J185" s="10"/>
      <c r="K185" s="10"/>
      <c r="L185" s="27"/>
      <c r="M185" s="22"/>
      <c r="N185" s="54">
        <f>IF(AND(Table5[[#This Row],[Permanent / Probation]]="Probation"),Table5[[#This Row],[Basic Of March 2020]],MROUND(Table5[[#This Row],[Basic Of March 2020]]*1.03,100))</f>
        <v>0</v>
      </c>
      <c r="O185" s="7"/>
    </row>
    <row r="186" spans="1:15" x14ac:dyDescent="0.25">
      <c r="A186" s="11" t="str">
        <f>IF(Table5[[#This Row],[Name]]="","",ROWS($A$1:A180))</f>
        <v/>
      </c>
      <c r="B186" s="18"/>
      <c r="C186" s="24"/>
      <c r="D186" s="10"/>
      <c r="E186" s="18"/>
      <c r="F186" s="10"/>
      <c r="G186" s="20"/>
      <c r="H186" s="20"/>
      <c r="I186" s="10"/>
      <c r="J186" s="10"/>
      <c r="K186" s="10"/>
      <c r="L186" s="27"/>
      <c r="M186" s="22"/>
      <c r="N186" s="54">
        <f>IF(AND(Table5[[#This Row],[Permanent / Probation]]="Probation"),Table5[[#This Row],[Basic Of March 2020]],MROUND(Table5[[#This Row],[Basic Of March 2020]]*1.03,100))</f>
        <v>0</v>
      </c>
      <c r="O186" s="7"/>
    </row>
    <row r="187" spans="1:15" x14ac:dyDescent="0.25">
      <c r="A187" s="11" t="str">
        <f>IF(Table5[[#This Row],[Name]]="","",ROWS($A$1:A181))</f>
        <v/>
      </c>
      <c r="B187" s="18"/>
      <c r="C187" s="24"/>
      <c r="D187" s="10"/>
      <c r="E187" s="18"/>
      <c r="F187" s="10"/>
      <c r="G187" s="20"/>
      <c r="H187" s="20"/>
      <c r="I187" s="10"/>
      <c r="J187" s="10"/>
      <c r="K187" s="10"/>
      <c r="L187" s="27"/>
      <c r="M187" s="22"/>
      <c r="N187" s="54">
        <f>IF(AND(Table5[[#This Row],[Permanent / Probation]]="Probation"),Table5[[#This Row],[Basic Of March 2020]],MROUND(Table5[[#This Row],[Basic Of March 2020]]*1.03,100))</f>
        <v>0</v>
      </c>
      <c r="O187" s="7"/>
    </row>
    <row r="188" spans="1:15" x14ac:dyDescent="0.25">
      <c r="A188" s="11" t="str">
        <f>IF(Table5[[#This Row],[Name]]="","",ROWS($A$1:A182))</f>
        <v/>
      </c>
      <c r="B188" s="18"/>
      <c r="C188" s="24"/>
      <c r="D188" s="10"/>
      <c r="E188" s="18"/>
      <c r="F188" s="10"/>
      <c r="G188" s="20"/>
      <c r="H188" s="20"/>
      <c r="I188" s="10"/>
      <c r="J188" s="10"/>
      <c r="K188" s="10"/>
      <c r="L188" s="27"/>
      <c r="M188" s="22"/>
      <c r="N188" s="54">
        <f>IF(AND(Table5[[#This Row],[Permanent / Probation]]="Probation"),Table5[[#This Row],[Basic Of March 2020]],MROUND(Table5[[#This Row],[Basic Of March 2020]]*1.03,100))</f>
        <v>0</v>
      </c>
      <c r="O188" s="7"/>
    </row>
    <row r="189" spans="1:15" x14ac:dyDescent="0.25">
      <c r="A189" s="11" t="str">
        <f>IF(Table5[[#This Row],[Name]]="","",ROWS($A$1:A183))</f>
        <v/>
      </c>
      <c r="B189" s="18"/>
      <c r="C189" s="24"/>
      <c r="D189" s="10"/>
      <c r="E189" s="18"/>
      <c r="F189" s="10"/>
      <c r="G189" s="20"/>
      <c r="H189" s="20"/>
      <c r="I189" s="10"/>
      <c r="J189" s="10"/>
      <c r="K189" s="10"/>
      <c r="L189" s="27"/>
      <c r="M189" s="22"/>
      <c r="N189" s="54">
        <f>IF(AND(Table5[[#This Row],[Permanent / Probation]]="Probation"),Table5[[#This Row],[Basic Of March 2020]],MROUND(Table5[[#This Row],[Basic Of March 2020]]*1.03,100))</f>
        <v>0</v>
      </c>
      <c r="O189" s="7"/>
    </row>
    <row r="190" spans="1:15" x14ac:dyDescent="0.25">
      <c r="A190" s="11" t="str">
        <f>IF(Table5[[#This Row],[Name]]="","",ROWS($A$1:A184))</f>
        <v/>
      </c>
      <c r="B190" s="18"/>
      <c r="C190" s="24"/>
      <c r="D190" s="10"/>
      <c r="E190" s="18"/>
      <c r="F190" s="10"/>
      <c r="G190" s="20"/>
      <c r="H190" s="20"/>
      <c r="I190" s="10"/>
      <c r="J190" s="10"/>
      <c r="K190" s="10"/>
      <c r="L190" s="27"/>
      <c r="M190" s="22"/>
      <c r="N190" s="54">
        <f>IF(AND(Table5[[#This Row],[Permanent / Probation]]="Probation"),Table5[[#This Row],[Basic Of March 2020]],MROUND(Table5[[#This Row],[Basic Of March 2020]]*1.03,100))</f>
        <v>0</v>
      </c>
      <c r="O190" s="7"/>
    </row>
    <row r="191" spans="1:15" x14ac:dyDescent="0.25">
      <c r="A191" s="11" t="str">
        <f>IF(Table5[[#This Row],[Name]]="","",ROWS($A$1:A185))</f>
        <v/>
      </c>
      <c r="B191" s="18"/>
      <c r="C191" s="24"/>
      <c r="D191" s="10"/>
      <c r="E191" s="18"/>
      <c r="F191" s="10"/>
      <c r="G191" s="20"/>
      <c r="H191" s="20"/>
      <c r="I191" s="10"/>
      <c r="J191" s="10"/>
      <c r="K191" s="10"/>
      <c r="L191" s="27"/>
      <c r="M191" s="22"/>
      <c r="N191" s="54">
        <f>IF(AND(Table5[[#This Row],[Permanent / Probation]]="Probation"),Table5[[#This Row],[Basic Of March 2020]],MROUND(Table5[[#This Row],[Basic Of March 2020]]*1.03,100))</f>
        <v>0</v>
      </c>
      <c r="O191" s="7"/>
    </row>
    <row r="192" spans="1:15" x14ac:dyDescent="0.25">
      <c r="A192" s="11" t="str">
        <f>IF(Table5[[#This Row],[Name]]="","",ROWS($A$1:A186))</f>
        <v/>
      </c>
      <c r="B192" s="18"/>
      <c r="C192" s="24"/>
      <c r="D192" s="10"/>
      <c r="E192" s="18"/>
      <c r="F192" s="10"/>
      <c r="G192" s="20"/>
      <c r="H192" s="20"/>
      <c r="I192" s="10"/>
      <c r="J192" s="10"/>
      <c r="K192" s="10"/>
      <c r="L192" s="27"/>
      <c r="M192" s="22"/>
      <c r="N192" s="54">
        <f>IF(AND(Table5[[#This Row],[Permanent / Probation]]="Probation"),Table5[[#This Row],[Basic Of March 2020]],MROUND(Table5[[#This Row],[Basic Of March 2020]]*1.03,100))</f>
        <v>0</v>
      </c>
      <c r="O192" s="7"/>
    </row>
    <row r="193" spans="1:15" x14ac:dyDescent="0.25">
      <c r="A193" s="11" t="str">
        <f>IF(Table5[[#This Row],[Name]]="","",ROWS($A$1:A187))</f>
        <v/>
      </c>
      <c r="B193" s="18"/>
      <c r="C193" s="24"/>
      <c r="D193" s="10"/>
      <c r="E193" s="18"/>
      <c r="F193" s="10"/>
      <c r="G193" s="20"/>
      <c r="H193" s="20"/>
      <c r="I193" s="10"/>
      <c r="J193" s="10"/>
      <c r="K193" s="10"/>
      <c r="L193" s="27"/>
      <c r="M193" s="22"/>
      <c r="N193" s="54">
        <f>IF(AND(Table5[[#This Row],[Permanent / Probation]]="Probation"),Table5[[#This Row],[Basic Of March 2020]],MROUND(Table5[[#This Row],[Basic Of March 2020]]*1.03,100))</f>
        <v>0</v>
      </c>
      <c r="O193" s="7"/>
    </row>
    <row r="194" spans="1:15" x14ac:dyDescent="0.25">
      <c r="A194" s="11" t="str">
        <f>IF(Table5[[#This Row],[Name]]="","",ROWS($A$1:A188))</f>
        <v/>
      </c>
      <c r="B194" s="18"/>
      <c r="C194" s="24"/>
      <c r="D194" s="10"/>
      <c r="E194" s="18"/>
      <c r="F194" s="10"/>
      <c r="G194" s="20"/>
      <c r="H194" s="20"/>
      <c r="I194" s="10"/>
      <c r="J194" s="10"/>
      <c r="K194" s="10"/>
      <c r="L194" s="27"/>
      <c r="M194" s="22"/>
      <c r="N194" s="54">
        <f>IF(AND(Table5[[#This Row],[Permanent / Probation]]="Probation"),Table5[[#This Row],[Basic Of March 2020]],MROUND(Table5[[#This Row],[Basic Of March 2020]]*1.03,100))</f>
        <v>0</v>
      </c>
      <c r="O194" s="7"/>
    </row>
    <row r="195" spans="1:15" x14ac:dyDescent="0.25">
      <c r="A195" s="11" t="str">
        <f>IF(Table5[[#This Row],[Name]]="","",ROWS($A$1:A189))</f>
        <v/>
      </c>
      <c r="B195" s="18"/>
      <c r="C195" s="24"/>
      <c r="D195" s="10"/>
      <c r="E195" s="18"/>
      <c r="F195" s="10"/>
      <c r="G195" s="20"/>
      <c r="H195" s="20"/>
      <c r="I195" s="10"/>
      <c r="J195" s="10"/>
      <c r="K195" s="10"/>
      <c r="L195" s="27"/>
      <c r="M195" s="22"/>
      <c r="N195" s="54">
        <f>IF(AND(Table5[[#This Row],[Permanent / Probation]]="Probation"),Table5[[#This Row],[Basic Of March 2020]],MROUND(Table5[[#This Row],[Basic Of March 2020]]*1.03,100))</f>
        <v>0</v>
      </c>
      <c r="O195" s="7"/>
    </row>
    <row r="196" spans="1:15" x14ac:dyDescent="0.25">
      <c r="A196" s="11" t="str">
        <f>IF(Table5[[#This Row],[Name]]="","",ROWS($A$1:A190))</f>
        <v/>
      </c>
      <c r="B196" s="18"/>
      <c r="C196" s="24"/>
      <c r="D196" s="10"/>
      <c r="E196" s="18"/>
      <c r="F196" s="10"/>
      <c r="G196" s="20"/>
      <c r="H196" s="20"/>
      <c r="I196" s="10"/>
      <c r="J196" s="10"/>
      <c r="K196" s="10"/>
      <c r="L196" s="27"/>
      <c r="M196" s="22"/>
      <c r="N196" s="54">
        <f>IF(AND(Table5[[#This Row],[Permanent / Probation]]="Probation"),Table5[[#This Row],[Basic Of March 2020]],MROUND(Table5[[#This Row],[Basic Of March 2020]]*1.03,100))</f>
        <v>0</v>
      </c>
      <c r="O196" s="7"/>
    </row>
    <row r="197" spans="1:15" x14ac:dyDescent="0.25">
      <c r="A197" s="11" t="str">
        <f>IF(Table5[[#This Row],[Name]]="","",ROWS($A$1:A191))</f>
        <v/>
      </c>
      <c r="B197" s="18"/>
      <c r="C197" s="24"/>
      <c r="D197" s="10"/>
      <c r="E197" s="18"/>
      <c r="F197" s="10"/>
      <c r="G197" s="20"/>
      <c r="H197" s="20"/>
      <c r="I197" s="10"/>
      <c r="J197" s="10"/>
      <c r="K197" s="10"/>
      <c r="L197" s="27"/>
      <c r="M197" s="22"/>
      <c r="N197" s="54">
        <f>IF(AND(Table5[[#This Row],[Permanent / Probation]]="Probation"),Table5[[#This Row],[Basic Of March 2020]],MROUND(Table5[[#This Row],[Basic Of March 2020]]*1.03,100))</f>
        <v>0</v>
      </c>
      <c r="O197" s="7"/>
    </row>
    <row r="198" spans="1:15" x14ac:dyDescent="0.25">
      <c r="A198" s="11" t="str">
        <f>IF(Table5[[#This Row],[Name]]="","",ROWS($A$1:A192))</f>
        <v/>
      </c>
      <c r="B198" s="18"/>
      <c r="C198" s="24"/>
      <c r="D198" s="10"/>
      <c r="E198" s="18"/>
      <c r="F198" s="10"/>
      <c r="G198" s="20"/>
      <c r="H198" s="20"/>
      <c r="I198" s="10"/>
      <c r="J198" s="10"/>
      <c r="K198" s="10"/>
      <c r="L198" s="27"/>
      <c r="M198" s="22"/>
      <c r="N198" s="54">
        <f>IF(AND(Table5[[#This Row],[Permanent / Probation]]="Probation"),Table5[[#This Row],[Basic Of March 2020]],MROUND(Table5[[#This Row],[Basic Of March 2020]]*1.03,100))</f>
        <v>0</v>
      </c>
      <c r="O198" s="7"/>
    </row>
    <row r="199" spans="1:15" x14ac:dyDescent="0.25">
      <c r="A199" s="11" t="str">
        <f>IF(Table5[[#This Row],[Name]]="","",ROWS($A$1:A193))</f>
        <v/>
      </c>
      <c r="B199" s="18"/>
      <c r="C199" s="24"/>
      <c r="D199" s="10"/>
      <c r="E199" s="18"/>
      <c r="F199" s="10"/>
      <c r="G199" s="20"/>
      <c r="H199" s="20"/>
      <c r="I199" s="10"/>
      <c r="J199" s="10"/>
      <c r="K199" s="10"/>
      <c r="L199" s="27"/>
      <c r="M199" s="22"/>
      <c r="N199" s="54">
        <f>IF(AND(Table5[[#This Row],[Permanent / Probation]]="Probation"),Table5[[#This Row],[Basic Of March 2020]],MROUND(Table5[[#This Row],[Basic Of March 2020]]*1.03,100))</f>
        <v>0</v>
      </c>
      <c r="O199" s="7"/>
    </row>
  </sheetData>
  <sheetProtection password="E410" sheet="1" objects="1" scenarios="1" formatCells="0" formatColumns="0" formatRows="0"/>
  <mergeCells count="6">
    <mergeCell ref="A1:N1"/>
    <mergeCell ref="K4:L4"/>
    <mergeCell ref="K2:L2"/>
    <mergeCell ref="M4:N4"/>
    <mergeCell ref="M2:N2"/>
    <mergeCell ref="A2:J2"/>
  </mergeCells>
  <dataValidations count="5">
    <dataValidation allowBlank="1" showInputMessage="1" showErrorMessage="1" promptTitle="पोस्ट के नाम" prompt="पोस्ट के नाम लिखे अगर इनके अलावा पोस्ट हो तो other की जगह ऐड कर लेवे |" sqref="P2:P23"/>
    <dataValidation type="list" allowBlank="1" showInputMessage="1" showErrorMessage="1" sqref="C7:C199">
      <formula1>post_school</formula1>
    </dataValidation>
    <dataValidation type="list" allowBlank="1" showInputMessage="1" showErrorMessage="1" sqref="D7:D199">
      <formula1>Levels</formula1>
    </dataValidation>
    <dataValidation type="list" allowBlank="1" showInputMessage="1" showErrorMessage="1" sqref="K7:K199">
      <formula1>"Permanent,Probation"</formula1>
    </dataValidation>
    <dataValidation type="list" allowBlank="1" showInputMessage="1" showErrorMessage="1" sqref="M7:M199">
      <formula1>"YES,NO"</formula1>
    </dataValidation>
  </dataValidations>
  <pageMargins left="0.27559055118110237" right="0.27559055118110237" top="0.27559055118110237" bottom="0.27559055118110237" header="0" footer="0"/>
  <pageSetup paperSize="5" orientation="landscape" r:id="rId1"/>
  <legacyDrawing r:id="rId2"/>
  <tableParts count="3"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X174"/>
  <sheetViews>
    <sheetView view="pageBreakPreview" zoomScale="85" zoomScaleNormal="100" zoomScaleSheetLayoutView="85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" sqref="B6"/>
    </sheetView>
  </sheetViews>
  <sheetFormatPr defaultRowHeight="20.100000000000001" customHeight="1" x14ac:dyDescent="0.25"/>
  <cols>
    <col min="1" max="1" width="4.7109375" style="6" customWidth="1"/>
    <col min="2" max="2" width="26.7109375" style="6" customWidth="1"/>
    <col min="3" max="3" width="7.7109375" style="6" customWidth="1"/>
    <col min="4" max="8" width="6.7109375" style="6" customWidth="1"/>
    <col min="9" max="9" width="8" style="6" customWidth="1"/>
    <col min="10" max="19" width="6.7109375" style="6" customWidth="1"/>
    <col min="20" max="21" width="7.7109375" style="6" customWidth="1"/>
    <col min="22" max="22" width="18" style="6" bestFit="1" customWidth="1"/>
    <col min="23" max="23" width="15.140625" style="6" bestFit="1" customWidth="1"/>
    <col min="24" max="24" width="10.5703125" style="6" bestFit="1" customWidth="1"/>
    <col min="25" max="16384" width="9.140625" style="6"/>
  </cols>
  <sheetData>
    <row r="1" spans="1:24" s="5" customFormat="1" ht="36.75" customHeight="1" x14ac:dyDescent="0.25">
      <c r="A1" s="66" t="str">
        <f>'Master Data'!A1</f>
        <v>Government Senior Secondary School, Rooppura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spans="1:24" s="5" customFormat="1" ht="26.25" customHeight="1" x14ac:dyDescent="0.25">
      <c r="A2" s="67" t="s">
        <v>114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spans="1:24" s="5" customFormat="1" ht="15" x14ac:dyDescent="0.25">
      <c r="A3" s="6"/>
      <c r="B3" s="7"/>
      <c r="C3" s="8"/>
      <c r="D3" s="8"/>
      <c r="E3" s="9"/>
    </row>
    <row r="4" spans="1:24" s="5" customFormat="1" ht="45" x14ac:dyDescent="0.25">
      <c r="A4" s="14" t="s">
        <v>14</v>
      </c>
      <c r="B4" s="14" t="s">
        <v>0</v>
      </c>
      <c r="C4" s="14" t="s">
        <v>2</v>
      </c>
      <c r="D4" s="14" t="s">
        <v>1</v>
      </c>
      <c r="E4" s="14" t="s">
        <v>3</v>
      </c>
      <c r="F4" s="14" t="s">
        <v>124</v>
      </c>
      <c r="G4" s="14" t="s">
        <v>125</v>
      </c>
      <c r="H4" s="14" t="s">
        <v>127</v>
      </c>
      <c r="I4" s="14" t="s">
        <v>4</v>
      </c>
      <c r="J4" s="14" t="s">
        <v>32</v>
      </c>
      <c r="K4" s="14" t="s">
        <v>15</v>
      </c>
      <c r="L4" s="14" t="s">
        <v>33</v>
      </c>
      <c r="M4" s="14" t="s">
        <v>5</v>
      </c>
      <c r="N4" s="14" t="s">
        <v>35</v>
      </c>
      <c r="O4" s="14" t="s">
        <v>34</v>
      </c>
      <c r="P4" s="14" t="s">
        <v>6</v>
      </c>
      <c r="Q4" s="14" t="s">
        <v>36</v>
      </c>
      <c r="R4" s="14" t="s">
        <v>7</v>
      </c>
      <c r="S4" s="14" t="s">
        <v>8</v>
      </c>
      <c r="T4" s="14" t="s">
        <v>12</v>
      </c>
      <c r="U4" s="14" t="s">
        <v>13</v>
      </c>
      <c r="V4" s="14" t="s">
        <v>99</v>
      </c>
      <c r="W4" s="14" t="s">
        <v>19</v>
      </c>
      <c r="X4" s="14" t="s">
        <v>20</v>
      </c>
    </row>
    <row r="5" spans="1:24" ht="20.100000000000001" customHeight="1" x14ac:dyDescent="0.25">
      <c r="A5" s="11">
        <f>IF('Master Data'!A7="","",'Master Data'!A7)</f>
        <v>1</v>
      </c>
      <c r="B5" s="12" t="str">
        <f>IF('Master Data'!B7="","",'Master Data'!B7)</f>
        <v>PREM SINGH SHEKHAWAT</v>
      </c>
      <c r="C5" s="59"/>
      <c r="D5" s="11" t="str">
        <f>IFERROR(IF(IF('Master Data'!K7="probation","",Table1[[#This Row],[Basic]]*'Master Data'!$C$4)=0,"",IF('Master Data'!K7="probation","",Table1[[#This Row],[Basic]]*'Master Data'!$C$4)),"")</f>
        <v/>
      </c>
      <c r="E5" s="11" t="str">
        <f>IFERROR(IF(IF('Master Data'!K7="probation","",Table1[[#This Row],[Basic]]*'Master Data'!$G$4)=0,"",IF('Master Data'!K7="probation","",Table1[[#This Row],[Basic]]*'Master Data'!$G$4)),"")</f>
        <v/>
      </c>
      <c r="F5" s="59"/>
      <c r="G5" s="59"/>
      <c r="H5" s="59"/>
      <c r="I5" s="11" t="str">
        <f>IF(SUM(Table1[[#This Row],[Basic]:[CCA]])=0,"",SUM(Table1[[#This Row],[Basic]:[CCA]]))</f>
        <v/>
      </c>
      <c r="J5" s="11" t="str">
        <f>IFERROR(ROUND(IF('Master Data'!M7="YES","",IF(SUM(Table1[[#This Row],[Basic]:[DA Rate]])*10%=0,"",SUM(Table1[[#This Row],[Basic]:[DA Rate]])*10%)),0),"")</f>
        <v/>
      </c>
      <c r="K5" s="59"/>
      <c r="L5" s="59"/>
      <c r="M5" s="59"/>
      <c r="N5" s="59"/>
      <c r="O5" s="59"/>
      <c r="P5" s="59"/>
      <c r="Q5" s="59"/>
      <c r="R5" s="59"/>
      <c r="S5" s="59"/>
      <c r="T5" s="11" t="str">
        <f>IF(SUM(Table1[[#This Row],[ECPenF]:[Other 2]])=0,"",SUM(Table1[[#This Row],[ECPenF]:[Other 2]]))</f>
        <v/>
      </c>
      <c r="U5" s="11" t="str">
        <f>IFERROR(Table1[[#This Row],[Gross Income]]-Table1[[#This Row],[Total Deduction]],"")</f>
        <v/>
      </c>
      <c r="V5" s="59" t="s">
        <v>100</v>
      </c>
      <c r="W5" s="59" t="s">
        <v>101</v>
      </c>
      <c r="X5" s="39">
        <v>43831</v>
      </c>
    </row>
    <row r="6" spans="1:24" ht="20.100000000000001" customHeight="1" x14ac:dyDescent="0.25">
      <c r="A6" s="11">
        <f>IF('Master Data'!A8="","",'Master Data'!A8)</f>
        <v>2</v>
      </c>
      <c r="B6" s="12" t="str">
        <f>IF('Master Data'!B8="","",'Master Data'!B8)</f>
        <v>ASHWINI KUMAR</v>
      </c>
      <c r="C6" s="59"/>
      <c r="D6" s="11" t="str">
        <f>IFERROR(IF(IF('Master Data'!K8="probation","",Table1[[#This Row],[Basic]]*'Master Data'!$C$4)=0,"",IF('Master Data'!K8="probation","",Table1[[#This Row],[Basic]]*'Master Data'!$C$4)),"")</f>
        <v/>
      </c>
      <c r="E6" s="11" t="str">
        <f>IFERROR(IF(IF('Master Data'!K8="probation","",Table1[[#This Row],[Basic]]*'Master Data'!$G$4)=0,"",IF('Master Data'!K8="probation","",Table1[[#This Row],[Basic]]*'Master Data'!$G$4)),"")</f>
        <v/>
      </c>
      <c r="F6" s="59"/>
      <c r="G6" s="59"/>
      <c r="H6" s="59"/>
      <c r="I6" s="11" t="str">
        <f>IF(SUM(Table1[[#This Row],[Basic]:[CCA]])=0,"",SUM(Table1[[#This Row],[Basic]:[CCA]]))</f>
        <v/>
      </c>
      <c r="J6" s="11" t="str">
        <f>IFERROR(ROUND(IF('Master Data'!M8="YES","",IF(SUM(Table1[[#This Row],[Basic]:[DA Rate]])*10%=0,"",SUM(Table1[[#This Row],[Basic]:[DA Rate]])*10%)),0),"")</f>
        <v/>
      </c>
      <c r="K6" s="59"/>
      <c r="L6" s="59"/>
      <c r="M6" s="59"/>
      <c r="N6" s="59"/>
      <c r="O6" s="59"/>
      <c r="P6" s="59"/>
      <c r="Q6" s="59"/>
      <c r="R6" s="59"/>
      <c r="S6" s="59"/>
      <c r="T6" s="11" t="str">
        <f>IF(SUM(Table1[[#This Row],[ECPenF]:[Other 2]])=0,"",SUM(Table1[[#This Row],[ECPenF]:[Other 2]]))</f>
        <v/>
      </c>
      <c r="U6" s="11" t="str">
        <f>IFERROR(Table1[[#This Row],[Gross Income]]-Table1[[#This Row],[Total Deduction]],"")</f>
        <v/>
      </c>
      <c r="V6" s="59" t="s">
        <v>100</v>
      </c>
      <c r="W6" s="59" t="s">
        <v>101</v>
      </c>
      <c r="X6" s="39">
        <v>43862</v>
      </c>
    </row>
    <row r="7" spans="1:24" ht="20.100000000000001" customHeight="1" x14ac:dyDescent="0.25">
      <c r="A7" s="11">
        <f>IF('Master Data'!A9="","",'Master Data'!A9)</f>
        <v>3</v>
      </c>
      <c r="B7" s="12" t="str">
        <f>IF('Master Data'!B9="","",'Master Data'!B9)</f>
        <v>ADITYA JAKHAD</v>
      </c>
      <c r="C7" s="59"/>
      <c r="D7" s="11" t="str">
        <f>IFERROR(IF(IF('Master Data'!K9="probation","",Table1[[#This Row],[Basic]]*'Master Data'!$C$4)=0,"",IF('Master Data'!K9="probation","",Table1[[#This Row],[Basic]]*'Master Data'!$C$4)),"")</f>
        <v/>
      </c>
      <c r="E7" s="11" t="str">
        <f>IFERROR(IF(IF('Master Data'!K9="probation","",Table1[[#This Row],[Basic]]*'Master Data'!$G$4)=0,"",IF('Master Data'!K9="probation","",Table1[[#This Row],[Basic]]*'Master Data'!$G$4)),"")</f>
        <v/>
      </c>
      <c r="F7" s="59"/>
      <c r="G7" s="59"/>
      <c r="H7" s="59"/>
      <c r="I7" s="11" t="str">
        <f>IF(SUM(Table1[[#This Row],[Basic]:[CCA]])=0,"",SUM(Table1[[#This Row],[Basic]:[CCA]]))</f>
        <v/>
      </c>
      <c r="J7" s="11" t="str">
        <f>IFERROR(ROUND(IF('Master Data'!M9="YES","",IF(SUM(Table1[[#This Row],[Basic]:[DA Rate]])*10%=0,"",SUM(Table1[[#This Row],[Basic]:[DA Rate]])*10%)),0),"")</f>
        <v/>
      </c>
      <c r="K7" s="59"/>
      <c r="L7" s="59"/>
      <c r="M7" s="59"/>
      <c r="N7" s="59"/>
      <c r="O7" s="59"/>
      <c r="P7" s="59"/>
      <c r="Q7" s="59"/>
      <c r="R7" s="59"/>
      <c r="S7" s="59"/>
      <c r="T7" s="11" t="str">
        <f>IF(SUM(Table1[[#This Row],[ECPenF]:[Other 2]])=0,"",SUM(Table1[[#This Row],[ECPenF]:[Other 2]]))</f>
        <v/>
      </c>
      <c r="U7" s="11" t="str">
        <f>IFERROR(Table1[[#This Row],[Gross Income]]-Table1[[#This Row],[Total Deduction]],"")</f>
        <v/>
      </c>
      <c r="V7" s="59" t="s">
        <v>100</v>
      </c>
      <c r="W7" s="59" t="s">
        <v>101</v>
      </c>
      <c r="X7" s="39">
        <v>43891</v>
      </c>
    </row>
    <row r="8" spans="1:24" ht="20.100000000000001" customHeight="1" x14ac:dyDescent="0.25">
      <c r="A8" s="11" t="str">
        <f>IF('Master Data'!A10="","",'Master Data'!A10)</f>
        <v/>
      </c>
      <c r="B8" s="12" t="str">
        <f>IF('Master Data'!B10="","",'Master Data'!B10)</f>
        <v/>
      </c>
      <c r="C8" s="59"/>
      <c r="D8" s="11" t="str">
        <f>IFERROR(IF(IF('Master Data'!K10="probation","",Table1[[#This Row],[Basic]]*'Master Data'!$C$4)=0,"",IF('Master Data'!K10="probation","",Table1[[#This Row],[Basic]]*'Master Data'!$C$4)),"")</f>
        <v/>
      </c>
      <c r="E8" s="11" t="str">
        <f>IFERROR(IF(IF('Master Data'!K10="probation","",Table1[[#This Row],[Basic]]*'Master Data'!$G$4)=0,"",IF('Master Data'!K10="probation","",Table1[[#This Row],[Basic]]*'Master Data'!$G$4)),"")</f>
        <v/>
      </c>
      <c r="F8" s="59"/>
      <c r="G8" s="59"/>
      <c r="H8" s="59"/>
      <c r="I8" s="11" t="str">
        <f>IF(SUM(Table1[[#This Row],[Basic]:[CCA]])=0,"",SUM(Table1[[#This Row],[Basic]:[CCA]]))</f>
        <v/>
      </c>
      <c r="J8" s="11" t="str">
        <f>IFERROR(ROUND(IF('Master Data'!M10="YES","",IF(SUM(Table1[[#This Row],[Basic]:[DA Rate]])*10%=0,"",SUM(Table1[[#This Row],[Basic]:[DA Rate]])*10%)),0),"")</f>
        <v/>
      </c>
      <c r="K8" s="59"/>
      <c r="L8" s="59"/>
      <c r="M8" s="59"/>
      <c r="N8" s="59"/>
      <c r="O8" s="59"/>
      <c r="P8" s="59"/>
      <c r="Q8" s="59"/>
      <c r="R8" s="59"/>
      <c r="S8" s="59"/>
      <c r="T8" s="11" t="str">
        <f>IF(SUM(Table1[[#This Row],[ECPenF]:[Other 2]])=0,"",SUM(Table1[[#This Row],[ECPenF]:[Other 2]]))</f>
        <v/>
      </c>
      <c r="U8" s="11" t="str">
        <f>IFERROR(Table1[[#This Row],[Gross Income]]-Table1[[#This Row],[Total Deduction]],"")</f>
        <v/>
      </c>
      <c r="V8" s="59"/>
      <c r="W8" s="59"/>
      <c r="X8" s="39"/>
    </row>
    <row r="9" spans="1:24" ht="20.100000000000001" customHeight="1" x14ac:dyDescent="0.25">
      <c r="A9" s="11" t="str">
        <f>IF('Master Data'!A11="","",'Master Data'!A11)</f>
        <v/>
      </c>
      <c r="B9" s="12" t="str">
        <f>IF('Master Data'!B11="","",'Master Data'!B11)</f>
        <v/>
      </c>
      <c r="C9" s="59"/>
      <c r="D9" s="11" t="str">
        <f>IFERROR(IF(IF('Master Data'!K11="probation","",Table1[[#This Row],[Basic]]*'Master Data'!$C$4)=0,"",IF('Master Data'!K11="probation","",Table1[[#This Row],[Basic]]*'Master Data'!$C$4)),"")</f>
        <v/>
      </c>
      <c r="E9" s="11" t="str">
        <f>IFERROR(IF(IF('Master Data'!K11="probation","",Table1[[#This Row],[Basic]]*'Master Data'!$G$4)=0,"",IF('Master Data'!K11="probation","",Table1[[#This Row],[Basic]]*'Master Data'!$G$4)),"")</f>
        <v/>
      </c>
      <c r="F9" s="59"/>
      <c r="G9" s="59"/>
      <c r="H9" s="59"/>
      <c r="I9" s="11" t="str">
        <f>IF(SUM(Table1[[#This Row],[Basic]:[CCA]])=0,"",SUM(Table1[[#This Row],[Basic]:[CCA]]))</f>
        <v/>
      </c>
      <c r="J9" s="11" t="str">
        <f>IFERROR(ROUND(IF('Master Data'!M11="YES","",IF(SUM(Table1[[#This Row],[Basic]:[DA Rate]])*10%=0,"",SUM(Table1[[#This Row],[Basic]:[DA Rate]])*10%)),0),"")</f>
        <v/>
      </c>
      <c r="K9" s="59"/>
      <c r="L9" s="59"/>
      <c r="M9" s="59"/>
      <c r="N9" s="59"/>
      <c r="O9" s="59"/>
      <c r="P9" s="59"/>
      <c r="Q9" s="59"/>
      <c r="R9" s="59"/>
      <c r="S9" s="59"/>
      <c r="T9" s="11" t="str">
        <f>IF(SUM(Table1[[#This Row],[ECPenF]:[Other 2]])=0,"",SUM(Table1[[#This Row],[ECPenF]:[Other 2]]))</f>
        <v/>
      </c>
      <c r="U9" s="11" t="str">
        <f>IFERROR(Table1[[#This Row],[Gross Income]]-Table1[[#This Row],[Total Deduction]],"")</f>
        <v/>
      </c>
      <c r="V9" s="59"/>
      <c r="W9" s="59"/>
      <c r="X9" s="39"/>
    </row>
    <row r="10" spans="1:24" ht="20.100000000000001" customHeight="1" x14ac:dyDescent="0.25">
      <c r="A10" s="11" t="str">
        <f>IF('Master Data'!A12="","",'Master Data'!A12)</f>
        <v/>
      </c>
      <c r="B10" s="12" t="str">
        <f>IF('Master Data'!B12="","",'Master Data'!B12)</f>
        <v/>
      </c>
      <c r="C10" s="59"/>
      <c r="D10" s="11" t="str">
        <f>IFERROR(IF(IF('Master Data'!K12="probation","",Table1[[#This Row],[Basic]]*'Master Data'!$C$4)=0,"",IF('Master Data'!K12="probation","",Table1[[#This Row],[Basic]]*'Master Data'!$C$4)),"")</f>
        <v/>
      </c>
      <c r="E10" s="11" t="str">
        <f>IFERROR(IF(IF('Master Data'!K12="probation","",Table1[[#This Row],[Basic]]*'Master Data'!$G$4)=0,"",IF('Master Data'!K12="probation","",Table1[[#This Row],[Basic]]*'Master Data'!$G$4)),"")</f>
        <v/>
      </c>
      <c r="F10" s="59"/>
      <c r="G10" s="59"/>
      <c r="H10" s="59"/>
      <c r="I10" s="11" t="str">
        <f>IF(SUM(Table1[[#This Row],[Basic]:[CCA]])=0,"",SUM(Table1[[#This Row],[Basic]:[CCA]]))</f>
        <v/>
      </c>
      <c r="J10" s="11" t="str">
        <f>IFERROR(ROUND(IF('Master Data'!M12="YES","",IF(SUM(Table1[[#This Row],[Basic]:[DA Rate]])*10%=0,"",SUM(Table1[[#This Row],[Basic]:[DA Rate]])*10%)),0),"")</f>
        <v/>
      </c>
      <c r="K10" s="59"/>
      <c r="L10" s="59"/>
      <c r="M10" s="59"/>
      <c r="N10" s="59"/>
      <c r="O10" s="59"/>
      <c r="P10" s="59"/>
      <c r="Q10" s="59"/>
      <c r="R10" s="59"/>
      <c r="S10" s="59"/>
      <c r="T10" s="11" t="str">
        <f>IF(SUM(Table1[[#This Row],[ECPenF]:[Other 2]])=0,"",SUM(Table1[[#This Row],[ECPenF]:[Other 2]]))</f>
        <v/>
      </c>
      <c r="U10" s="11" t="str">
        <f>IFERROR(Table1[[#This Row],[Gross Income]]-Table1[[#This Row],[Total Deduction]],"")</f>
        <v/>
      </c>
      <c r="V10" s="59"/>
      <c r="W10" s="59"/>
      <c r="X10" s="39"/>
    </row>
    <row r="11" spans="1:24" ht="20.100000000000001" customHeight="1" x14ac:dyDescent="0.25">
      <c r="A11" s="11" t="str">
        <f>IF('Master Data'!A13="","",'Master Data'!A13)</f>
        <v/>
      </c>
      <c r="B11" s="12" t="str">
        <f>IF('Master Data'!B13="","",'Master Data'!B13)</f>
        <v/>
      </c>
      <c r="C11" s="59"/>
      <c r="D11" s="11" t="str">
        <f>IFERROR(IF(IF('Master Data'!K13="probation","",Table1[[#This Row],[Basic]]*'Master Data'!$C$4)=0,"",IF('Master Data'!K13="probation","",Table1[[#This Row],[Basic]]*'Master Data'!$C$4)),"")</f>
        <v/>
      </c>
      <c r="E11" s="11" t="str">
        <f>IFERROR(IF(IF('Master Data'!K13="probation","",Table1[[#This Row],[Basic]]*'Master Data'!$G$4)=0,"",IF('Master Data'!K13="probation","",Table1[[#This Row],[Basic]]*'Master Data'!$G$4)),"")</f>
        <v/>
      </c>
      <c r="F11" s="59"/>
      <c r="G11" s="59"/>
      <c r="H11" s="59"/>
      <c r="I11" s="11" t="str">
        <f>IF(SUM(Table1[[#This Row],[Basic]:[CCA]])=0,"",SUM(Table1[[#This Row],[Basic]:[CCA]]))</f>
        <v/>
      </c>
      <c r="J11" s="11" t="str">
        <f>IFERROR(ROUND(IF('Master Data'!M13="YES","",IF(SUM(Table1[[#This Row],[Basic]:[DA Rate]])*10%=0,"",SUM(Table1[[#This Row],[Basic]:[DA Rate]])*10%)),0),"")</f>
        <v/>
      </c>
      <c r="K11" s="59"/>
      <c r="L11" s="59"/>
      <c r="M11" s="59"/>
      <c r="N11" s="59"/>
      <c r="O11" s="59"/>
      <c r="P11" s="59"/>
      <c r="Q11" s="59"/>
      <c r="R11" s="59"/>
      <c r="S11" s="59"/>
      <c r="T11" s="11" t="str">
        <f>IF(SUM(Table1[[#This Row],[ECPenF]:[Other 2]])=0,"",SUM(Table1[[#This Row],[ECPenF]:[Other 2]]))</f>
        <v/>
      </c>
      <c r="U11" s="13" t="str">
        <f>IFERROR(Table1[[#This Row],[Gross Income]]-Table1[[#This Row],[Total Deduction]],"")</f>
        <v/>
      </c>
      <c r="V11" s="59"/>
      <c r="W11" s="59"/>
      <c r="X11" s="39"/>
    </row>
    <row r="12" spans="1:24" ht="20.100000000000001" customHeight="1" x14ac:dyDescent="0.25">
      <c r="A12" s="11" t="str">
        <f>IF('Master Data'!A14="","",'Master Data'!A14)</f>
        <v/>
      </c>
      <c r="B12" s="12" t="str">
        <f>IF('Master Data'!B14="","",'Master Data'!B14)</f>
        <v/>
      </c>
      <c r="C12" s="59"/>
      <c r="D12" s="11" t="str">
        <f>IFERROR(IF(IF('Master Data'!K14="probation","",Table1[[#This Row],[Basic]]*'Master Data'!$C$4)=0,"",IF('Master Data'!K14="probation","",Table1[[#This Row],[Basic]]*'Master Data'!$C$4)),"")</f>
        <v/>
      </c>
      <c r="E12" s="11" t="str">
        <f>IFERROR(IF(IF('Master Data'!K14="probation","",Table1[[#This Row],[Basic]]*'Master Data'!$G$4)=0,"",IF('Master Data'!K14="probation","",Table1[[#This Row],[Basic]]*'Master Data'!$G$4)),"")</f>
        <v/>
      </c>
      <c r="F12" s="59"/>
      <c r="G12" s="59"/>
      <c r="H12" s="59"/>
      <c r="I12" s="11" t="str">
        <f>IF(SUM(Table1[[#This Row],[Basic]:[CCA]])=0,"",SUM(Table1[[#This Row],[Basic]:[CCA]]))</f>
        <v/>
      </c>
      <c r="J12" s="11" t="str">
        <f>IFERROR(ROUND(IF('Master Data'!M14="YES","",IF(SUM(Table1[[#This Row],[Basic]:[DA Rate]])*10%=0,"",SUM(Table1[[#This Row],[Basic]:[DA Rate]])*10%)),0),"")</f>
        <v/>
      </c>
      <c r="K12" s="59"/>
      <c r="L12" s="59"/>
      <c r="M12" s="59"/>
      <c r="N12" s="59"/>
      <c r="O12" s="59"/>
      <c r="P12" s="59"/>
      <c r="Q12" s="59"/>
      <c r="R12" s="59"/>
      <c r="S12" s="59"/>
      <c r="T12" s="11" t="str">
        <f>IF(SUM(Table1[[#This Row],[ECPenF]:[Other 2]])=0,"",SUM(Table1[[#This Row],[ECPenF]:[Other 2]]))</f>
        <v/>
      </c>
      <c r="U12" s="11" t="str">
        <f>IFERROR(Table1[[#This Row],[Gross Income]]-Table1[[#This Row],[Total Deduction]],"")</f>
        <v/>
      </c>
      <c r="V12" s="59"/>
      <c r="W12" s="59"/>
      <c r="X12" s="39"/>
    </row>
    <row r="13" spans="1:24" ht="20.100000000000001" customHeight="1" x14ac:dyDescent="0.25">
      <c r="A13" s="11" t="str">
        <f>IF('Master Data'!A15="","",'Master Data'!A15)</f>
        <v/>
      </c>
      <c r="B13" s="12" t="str">
        <f>IF('Master Data'!B15="","",'Master Data'!B15)</f>
        <v/>
      </c>
      <c r="C13" s="59"/>
      <c r="D13" s="11" t="str">
        <f>IFERROR(IF(IF('Master Data'!K15="probation","",Table1[[#This Row],[Basic]]*'Master Data'!$C$4)=0,"",IF('Master Data'!K15="probation","",Table1[[#This Row],[Basic]]*'Master Data'!$C$4)),"")</f>
        <v/>
      </c>
      <c r="E13" s="11" t="str">
        <f>IFERROR(IF(IF('Master Data'!K15="probation","",Table1[[#This Row],[Basic]]*'Master Data'!$G$4)=0,"",IF('Master Data'!K15="probation","",Table1[[#This Row],[Basic]]*'Master Data'!$G$4)),"")</f>
        <v/>
      </c>
      <c r="F13" s="59"/>
      <c r="G13" s="59"/>
      <c r="H13" s="59"/>
      <c r="I13" s="11" t="str">
        <f>IF(SUM(Table1[[#This Row],[Basic]:[CCA]])=0,"",SUM(Table1[[#This Row],[Basic]:[CCA]]))</f>
        <v/>
      </c>
      <c r="J13" s="11" t="str">
        <f>IFERROR(ROUND(IF('Master Data'!M15="YES","",IF(SUM(Table1[[#This Row],[Basic]:[DA Rate]])*10%=0,"",SUM(Table1[[#This Row],[Basic]:[DA Rate]])*10%)),0),"")</f>
        <v/>
      </c>
      <c r="K13" s="59"/>
      <c r="L13" s="59"/>
      <c r="M13" s="59"/>
      <c r="N13" s="59"/>
      <c r="O13" s="59"/>
      <c r="P13" s="59"/>
      <c r="Q13" s="59"/>
      <c r="R13" s="59"/>
      <c r="S13" s="59"/>
      <c r="T13" s="11" t="str">
        <f>IF(SUM(Table1[[#This Row],[ECPenF]:[Other 2]])=0,"",SUM(Table1[[#This Row],[ECPenF]:[Other 2]]))</f>
        <v/>
      </c>
      <c r="U13" s="11" t="str">
        <f>IFERROR(Table1[[#This Row],[Gross Income]]-Table1[[#This Row],[Total Deduction]],"")</f>
        <v/>
      </c>
      <c r="V13" s="59"/>
      <c r="W13" s="59"/>
      <c r="X13" s="39"/>
    </row>
    <row r="14" spans="1:24" ht="20.100000000000001" customHeight="1" x14ac:dyDescent="0.25">
      <c r="A14" s="11" t="str">
        <f>IF('Master Data'!A16="","",'Master Data'!A16)</f>
        <v/>
      </c>
      <c r="B14" s="12" t="str">
        <f>IF('Master Data'!B16="","",'Master Data'!B16)</f>
        <v/>
      </c>
      <c r="C14" s="59"/>
      <c r="D14" s="11" t="str">
        <f>IFERROR(IF(IF('Master Data'!K16="probation","",Table1[[#This Row],[Basic]]*'Master Data'!$C$4)=0,"",IF('Master Data'!K16="probation","",Table1[[#This Row],[Basic]]*'Master Data'!$C$4)),"")</f>
        <v/>
      </c>
      <c r="E14" s="11" t="str">
        <f>IFERROR(IF(IF('Master Data'!K16="probation","",Table1[[#This Row],[Basic]]*'Master Data'!$G$4)=0,"",IF('Master Data'!K16="probation","",Table1[[#This Row],[Basic]]*'Master Data'!$G$4)),"")</f>
        <v/>
      </c>
      <c r="F14" s="59"/>
      <c r="G14" s="59"/>
      <c r="H14" s="59"/>
      <c r="I14" s="11" t="str">
        <f>IF(SUM(Table1[[#This Row],[Basic]:[CCA]])=0,"",SUM(Table1[[#This Row],[Basic]:[CCA]]))</f>
        <v/>
      </c>
      <c r="J14" s="11" t="str">
        <f>IFERROR(ROUND(IF('Master Data'!M16="YES","",IF(SUM(Table1[[#This Row],[Basic]:[DA Rate]])*10%=0,"",SUM(Table1[[#This Row],[Basic]:[DA Rate]])*10%)),0),"")</f>
        <v/>
      </c>
      <c r="K14" s="59"/>
      <c r="L14" s="59"/>
      <c r="M14" s="59"/>
      <c r="N14" s="59"/>
      <c r="O14" s="59"/>
      <c r="P14" s="59"/>
      <c r="Q14" s="59"/>
      <c r="R14" s="59"/>
      <c r="S14" s="59"/>
      <c r="T14" s="11" t="str">
        <f>IF(SUM(Table1[[#This Row],[ECPenF]:[Other 2]])=0,"",SUM(Table1[[#This Row],[ECPenF]:[Other 2]]))</f>
        <v/>
      </c>
      <c r="U14" s="11" t="str">
        <f>IFERROR(Table1[[#This Row],[Gross Income]]-Table1[[#This Row],[Total Deduction]],"")</f>
        <v/>
      </c>
      <c r="V14" s="59"/>
      <c r="W14" s="59"/>
      <c r="X14" s="39"/>
    </row>
    <row r="15" spans="1:24" ht="20.100000000000001" customHeight="1" x14ac:dyDescent="0.25">
      <c r="A15" s="11" t="str">
        <f>IF('Master Data'!A17="","",'Master Data'!A17)</f>
        <v/>
      </c>
      <c r="B15" s="12" t="str">
        <f>IF('Master Data'!B17="","",'Master Data'!B17)</f>
        <v/>
      </c>
      <c r="C15" s="59"/>
      <c r="D15" s="11" t="str">
        <f>IFERROR(IF(IF('Master Data'!K17="probation","",Table1[[#This Row],[Basic]]*'Master Data'!$C$4)=0,"",IF('Master Data'!K17="probation","",Table1[[#This Row],[Basic]]*'Master Data'!$C$4)),"")</f>
        <v/>
      </c>
      <c r="E15" s="11" t="str">
        <f>IFERROR(IF(IF('Master Data'!K17="probation","",Table1[[#This Row],[Basic]]*'Master Data'!$G$4)=0,"",IF('Master Data'!K17="probation","",Table1[[#This Row],[Basic]]*'Master Data'!$G$4)),"")</f>
        <v/>
      </c>
      <c r="F15" s="59"/>
      <c r="G15" s="59"/>
      <c r="H15" s="59"/>
      <c r="I15" s="11" t="str">
        <f>IF(SUM(Table1[[#This Row],[Basic]:[CCA]])=0,"",SUM(Table1[[#This Row],[Basic]:[CCA]]))</f>
        <v/>
      </c>
      <c r="J15" s="11" t="str">
        <f>IFERROR(ROUND(IF('Master Data'!M17="YES","",IF(SUM(Table1[[#This Row],[Basic]:[DA Rate]])*10%=0,"",SUM(Table1[[#This Row],[Basic]:[DA Rate]])*10%)),0),"")</f>
        <v/>
      </c>
      <c r="K15" s="59"/>
      <c r="L15" s="59"/>
      <c r="M15" s="59"/>
      <c r="N15" s="59"/>
      <c r="O15" s="59"/>
      <c r="P15" s="59"/>
      <c r="Q15" s="59"/>
      <c r="R15" s="59"/>
      <c r="S15" s="59"/>
      <c r="T15" s="11" t="str">
        <f>IF(SUM(Table1[[#This Row],[ECPenF]:[Other 2]])=0,"",SUM(Table1[[#This Row],[ECPenF]:[Other 2]]))</f>
        <v/>
      </c>
      <c r="U15" s="11" t="str">
        <f>IFERROR(Table1[[#This Row],[Gross Income]]-Table1[[#This Row],[Total Deduction]],"")</f>
        <v/>
      </c>
      <c r="V15" s="59"/>
      <c r="W15" s="59"/>
      <c r="X15" s="39"/>
    </row>
    <row r="16" spans="1:24" ht="20.100000000000001" customHeight="1" x14ac:dyDescent="0.25">
      <c r="A16" s="11" t="str">
        <f>IF('Master Data'!A18="","",'Master Data'!A18)</f>
        <v/>
      </c>
      <c r="B16" s="12" t="str">
        <f>IF('Master Data'!B18="","",'Master Data'!B18)</f>
        <v/>
      </c>
      <c r="C16" s="59"/>
      <c r="D16" s="11" t="str">
        <f>IFERROR(IF(IF('Master Data'!K18="probation","",Table1[[#This Row],[Basic]]*'Master Data'!$C$4)=0,"",IF('Master Data'!K18="probation","",Table1[[#This Row],[Basic]]*'Master Data'!$C$4)),"")</f>
        <v/>
      </c>
      <c r="E16" s="11" t="str">
        <f>IFERROR(IF(IF('Master Data'!K18="probation","",Table1[[#This Row],[Basic]]*'Master Data'!$G$4)=0,"",IF('Master Data'!K18="probation","",Table1[[#This Row],[Basic]]*'Master Data'!$G$4)),"")</f>
        <v/>
      </c>
      <c r="F16" s="59"/>
      <c r="G16" s="59"/>
      <c r="H16" s="59"/>
      <c r="I16" s="11" t="str">
        <f>IF(SUM(Table1[[#This Row],[Basic]:[CCA]])=0,"",SUM(Table1[[#This Row],[Basic]:[CCA]]))</f>
        <v/>
      </c>
      <c r="J16" s="11" t="str">
        <f>IFERROR(ROUND(IF('Master Data'!M18="YES","",IF(SUM(Table1[[#This Row],[Basic]:[DA Rate]])*10%=0,"",SUM(Table1[[#This Row],[Basic]:[DA Rate]])*10%)),0),"")</f>
        <v/>
      </c>
      <c r="K16" s="59"/>
      <c r="L16" s="59"/>
      <c r="M16" s="59"/>
      <c r="N16" s="59"/>
      <c r="O16" s="59"/>
      <c r="P16" s="59"/>
      <c r="Q16" s="59"/>
      <c r="R16" s="59"/>
      <c r="S16" s="59"/>
      <c r="T16" s="11" t="str">
        <f>IF(SUM(Table1[[#This Row],[ECPenF]:[Other 2]])=0,"",SUM(Table1[[#This Row],[ECPenF]:[Other 2]]))</f>
        <v/>
      </c>
      <c r="U16" s="11" t="str">
        <f>IFERROR(Table1[[#This Row],[Gross Income]]-Table1[[#This Row],[Total Deduction]],"")</f>
        <v/>
      </c>
      <c r="V16" s="59"/>
      <c r="W16" s="59"/>
      <c r="X16" s="39"/>
    </row>
    <row r="17" spans="1:24" ht="20.100000000000001" customHeight="1" x14ac:dyDescent="0.25">
      <c r="A17" s="11" t="str">
        <f>IF('Master Data'!A19="","",'Master Data'!A19)</f>
        <v/>
      </c>
      <c r="B17" s="12" t="str">
        <f>IF('Master Data'!B19="","",'Master Data'!B19)</f>
        <v/>
      </c>
      <c r="C17" s="59"/>
      <c r="D17" s="11" t="str">
        <f>IFERROR(IF(IF('Master Data'!K19="probation","",Table1[[#This Row],[Basic]]*'Master Data'!$C$4)=0,"",IF('Master Data'!K19="probation","",Table1[[#This Row],[Basic]]*'Master Data'!$C$4)),"")</f>
        <v/>
      </c>
      <c r="E17" s="11" t="str">
        <f>IFERROR(IF(IF('Master Data'!K19="probation","",Table1[[#This Row],[Basic]]*'Master Data'!$G$4)=0,"",IF('Master Data'!K19="probation","",Table1[[#This Row],[Basic]]*'Master Data'!$G$4)),"")</f>
        <v/>
      </c>
      <c r="F17" s="59"/>
      <c r="G17" s="59"/>
      <c r="H17" s="59"/>
      <c r="I17" s="11" t="str">
        <f>IF(SUM(Table1[[#This Row],[Basic]:[CCA]])=0,"",SUM(Table1[[#This Row],[Basic]:[CCA]]))</f>
        <v/>
      </c>
      <c r="J17" s="11" t="str">
        <f>IFERROR(ROUND(IF('Master Data'!M19="YES","",IF(SUM(Table1[[#This Row],[Basic]:[DA Rate]])*10%=0,"",SUM(Table1[[#This Row],[Basic]:[DA Rate]])*10%)),0),"")</f>
        <v/>
      </c>
      <c r="K17" s="59"/>
      <c r="L17" s="59"/>
      <c r="M17" s="59"/>
      <c r="N17" s="59"/>
      <c r="O17" s="59"/>
      <c r="P17" s="59"/>
      <c r="Q17" s="59"/>
      <c r="R17" s="59"/>
      <c r="S17" s="59"/>
      <c r="T17" s="11" t="str">
        <f>IF(SUM(Table1[[#This Row],[ECPenF]:[Other 2]])=0,"",SUM(Table1[[#This Row],[ECPenF]:[Other 2]]))</f>
        <v/>
      </c>
      <c r="U17" s="11" t="str">
        <f>IFERROR(Table1[[#This Row],[Gross Income]]-Table1[[#This Row],[Total Deduction]],"")</f>
        <v/>
      </c>
      <c r="V17" s="59"/>
      <c r="W17" s="59"/>
      <c r="X17" s="39"/>
    </row>
    <row r="18" spans="1:24" ht="20.100000000000001" customHeight="1" x14ac:dyDescent="0.25">
      <c r="A18" s="11" t="str">
        <f>IF('Master Data'!A20="","",'Master Data'!A20)</f>
        <v/>
      </c>
      <c r="B18" s="12" t="str">
        <f>IF('Master Data'!B20="","",'Master Data'!B20)</f>
        <v/>
      </c>
      <c r="C18" s="59"/>
      <c r="D18" s="11" t="str">
        <f>IFERROR(IF(IF('Master Data'!K20="probation","",Table1[[#This Row],[Basic]]*'Master Data'!$C$4)=0,"",IF('Master Data'!K20="probation","",Table1[[#This Row],[Basic]]*'Master Data'!$C$4)),"")</f>
        <v/>
      </c>
      <c r="E18" s="11" t="str">
        <f>IFERROR(IF(IF('Master Data'!K20="probation","",Table1[[#This Row],[Basic]]*'Master Data'!$G$4)=0,"",IF('Master Data'!K20="probation","",Table1[[#This Row],[Basic]]*'Master Data'!$G$4)),"")</f>
        <v/>
      </c>
      <c r="F18" s="59"/>
      <c r="G18" s="59"/>
      <c r="H18" s="59"/>
      <c r="I18" s="11" t="str">
        <f>IF(SUM(Table1[[#This Row],[Basic]:[CCA]])=0,"",SUM(Table1[[#This Row],[Basic]:[CCA]]))</f>
        <v/>
      </c>
      <c r="J18" s="11" t="str">
        <f>IFERROR(ROUND(IF('Master Data'!M20="YES","",IF(SUM(Table1[[#This Row],[Basic]:[DA Rate]])*10%=0,"",SUM(Table1[[#This Row],[Basic]:[DA Rate]])*10%)),0),"")</f>
        <v/>
      </c>
      <c r="K18" s="59"/>
      <c r="L18" s="59"/>
      <c r="M18" s="59"/>
      <c r="N18" s="59"/>
      <c r="O18" s="59"/>
      <c r="P18" s="59"/>
      <c r="Q18" s="59"/>
      <c r="R18" s="59"/>
      <c r="S18" s="59"/>
      <c r="T18" s="11" t="str">
        <f>IF(SUM(Table1[[#This Row],[ECPenF]:[Other 2]])=0,"",SUM(Table1[[#This Row],[ECPenF]:[Other 2]]))</f>
        <v/>
      </c>
      <c r="U18" s="11" t="str">
        <f>IFERROR(Table1[[#This Row],[Gross Income]]-Table1[[#This Row],[Total Deduction]],"")</f>
        <v/>
      </c>
      <c r="V18" s="59"/>
      <c r="W18" s="59"/>
      <c r="X18" s="39"/>
    </row>
    <row r="19" spans="1:24" ht="20.100000000000001" customHeight="1" x14ac:dyDescent="0.25">
      <c r="A19" s="11" t="str">
        <f>IF('Master Data'!A21="","",'Master Data'!A21)</f>
        <v/>
      </c>
      <c r="B19" s="12" t="str">
        <f>IF('Master Data'!B21="","",'Master Data'!B21)</f>
        <v/>
      </c>
      <c r="C19" s="59"/>
      <c r="D19" s="11" t="str">
        <f>IFERROR(IF(IF('Master Data'!K21="probation","",Table1[[#This Row],[Basic]]*'Master Data'!$C$4)=0,"",IF('Master Data'!K21="probation","",Table1[[#This Row],[Basic]]*'Master Data'!$C$4)),"")</f>
        <v/>
      </c>
      <c r="E19" s="11" t="str">
        <f>IFERROR(IF(IF('Master Data'!K21="probation","",Table1[[#This Row],[Basic]]*'Master Data'!$G$4)=0,"",IF('Master Data'!K21="probation","",Table1[[#This Row],[Basic]]*'Master Data'!$G$4)),"")</f>
        <v/>
      </c>
      <c r="F19" s="59"/>
      <c r="G19" s="59"/>
      <c r="H19" s="59"/>
      <c r="I19" s="11" t="str">
        <f>IF(SUM(Table1[[#This Row],[Basic]:[CCA]])=0,"",SUM(Table1[[#This Row],[Basic]:[CCA]]))</f>
        <v/>
      </c>
      <c r="J19" s="11" t="str">
        <f>IFERROR(ROUND(IF('Master Data'!M21="YES","",IF(SUM(Table1[[#This Row],[Basic]:[DA Rate]])*10%=0,"",SUM(Table1[[#This Row],[Basic]:[DA Rate]])*10%)),0),"")</f>
        <v/>
      </c>
      <c r="K19" s="59"/>
      <c r="L19" s="59"/>
      <c r="M19" s="59"/>
      <c r="N19" s="59"/>
      <c r="O19" s="59"/>
      <c r="P19" s="59"/>
      <c r="Q19" s="59"/>
      <c r="R19" s="59"/>
      <c r="S19" s="59"/>
      <c r="T19" s="11" t="str">
        <f>IF(SUM(Table1[[#This Row],[ECPenF]:[Other 2]])=0,"",SUM(Table1[[#This Row],[ECPenF]:[Other 2]]))</f>
        <v/>
      </c>
      <c r="U19" s="11" t="str">
        <f>IFERROR(Table1[[#This Row],[Gross Income]]-Table1[[#This Row],[Total Deduction]],"")</f>
        <v/>
      </c>
      <c r="V19" s="59"/>
      <c r="W19" s="59"/>
      <c r="X19" s="39"/>
    </row>
    <row r="20" spans="1:24" ht="20.100000000000001" customHeight="1" x14ac:dyDescent="0.25">
      <c r="A20" s="11" t="str">
        <f>IF('Master Data'!A22="","",'Master Data'!A22)</f>
        <v/>
      </c>
      <c r="B20" s="12" t="str">
        <f>IF('Master Data'!B22="","",'Master Data'!B22)</f>
        <v/>
      </c>
      <c r="C20" s="59"/>
      <c r="D20" s="11" t="str">
        <f>IFERROR(IF(IF('Master Data'!K22="probation","",Table1[[#This Row],[Basic]]*'Master Data'!$C$4)=0,"",IF('Master Data'!K22="probation","",Table1[[#This Row],[Basic]]*'Master Data'!$C$4)),"")</f>
        <v/>
      </c>
      <c r="E20" s="11" t="str">
        <f>IFERROR(IF(IF('Master Data'!K22="probation","",Table1[[#This Row],[Basic]]*'Master Data'!$G$4)=0,"",IF('Master Data'!K22="probation","",Table1[[#This Row],[Basic]]*'Master Data'!$G$4)),"")</f>
        <v/>
      </c>
      <c r="F20" s="59"/>
      <c r="G20" s="59"/>
      <c r="H20" s="59"/>
      <c r="I20" s="11" t="str">
        <f>IF(SUM(Table1[[#This Row],[Basic]:[CCA]])=0,"",SUM(Table1[[#This Row],[Basic]:[CCA]]))</f>
        <v/>
      </c>
      <c r="J20" s="11" t="str">
        <f>IFERROR(ROUND(IF('Master Data'!M22="YES","",IF(SUM(Table1[[#This Row],[Basic]:[DA Rate]])*10%=0,"",SUM(Table1[[#This Row],[Basic]:[DA Rate]])*10%)),0),"")</f>
        <v/>
      </c>
      <c r="K20" s="59"/>
      <c r="L20" s="59"/>
      <c r="M20" s="59"/>
      <c r="N20" s="59"/>
      <c r="O20" s="59"/>
      <c r="P20" s="59"/>
      <c r="Q20" s="59"/>
      <c r="R20" s="59"/>
      <c r="S20" s="59"/>
      <c r="T20" s="11" t="str">
        <f>IF(SUM(Table1[[#This Row],[ECPenF]:[Other 2]])=0,"",SUM(Table1[[#This Row],[ECPenF]:[Other 2]]))</f>
        <v/>
      </c>
      <c r="U20" s="11" t="str">
        <f>IFERROR(Table1[[#This Row],[Gross Income]]-Table1[[#This Row],[Total Deduction]],"")</f>
        <v/>
      </c>
      <c r="V20" s="59"/>
      <c r="W20" s="59"/>
      <c r="X20" s="39"/>
    </row>
    <row r="21" spans="1:24" ht="20.100000000000001" customHeight="1" x14ac:dyDescent="0.25">
      <c r="A21" s="11" t="str">
        <f>IF('Master Data'!A23="","",'Master Data'!A23)</f>
        <v/>
      </c>
      <c r="B21" s="12" t="str">
        <f>IF('Master Data'!B23="","",'Master Data'!B23)</f>
        <v/>
      </c>
      <c r="C21" s="59"/>
      <c r="D21" s="11" t="str">
        <f>IFERROR(IF(IF('Master Data'!K23="probation","",Table1[[#This Row],[Basic]]*'Master Data'!$C$4)=0,"",IF('Master Data'!K23="probation","",Table1[[#This Row],[Basic]]*'Master Data'!$C$4)),"")</f>
        <v/>
      </c>
      <c r="E21" s="11" t="str">
        <f>IFERROR(IF(IF('Master Data'!K23="probation","",Table1[[#This Row],[Basic]]*'Master Data'!$G$4)=0,"",IF('Master Data'!K23="probation","",Table1[[#This Row],[Basic]]*'Master Data'!$G$4)),"")</f>
        <v/>
      </c>
      <c r="F21" s="59"/>
      <c r="G21" s="59"/>
      <c r="H21" s="59"/>
      <c r="I21" s="11" t="str">
        <f>IF(SUM(Table1[[#This Row],[Basic]:[CCA]])=0,"",SUM(Table1[[#This Row],[Basic]:[CCA]]))</f>
        <v/>
      </c>
      <c r="J21" s="11" t="str">
        <f>IFERROR(ROUND(IF('Master Data'!M23="YES","",IF(SUM(Table1[[#This Row],[Basic]:[DA Rate]])*10%=0,"",SUM(Table1[[#This Row],[Basic]:[DA Rate]])*10%)),0),"")</f>
        <v/>
      </c>
      <c r="K21" s="59"/>
      <c r="L21" s="59"/>
      <c r="M21" s="59"/>
      <c r="N21" s="59"/>
      <c r="O21" s="59"/>
      <c r="P21" s="59"/>
      <c r="Q21" s="59"/>
      <c r="R21" s="59"/>
      <c r="S21" s="59"/>
      <c r="T21" s="11" t="str">
        <f>IF(SUM(Table1[[#This Row],[ECPenF]:[Other 2]])=0,"",SUM(Table1[[#This Row],[ECPenF]:[Other 2]]))</f>
        <v/>
      </c>
      <c r="U21" s="11" t="str">
        <f>IFERROR(Table1[[#This Row],[Gross Income]]-Table1[[#This Row],[Total Deduction]],"")</f>
        <v/>
      </c>
      <c r="V21" s="59"/>
      <c r="W21" s="59"/>
      <c r="X21" s="39"/>
    </row>
    <row r="22" spans="1:24" ht="20.100000000000001" customHeight="1" x14ac:dyDescent="0.25">
      <c r="A22" s="11" t="str">
        <f>IF('Master Data'!A24="","",'Master Data'!A24)</f>
        <v/>
      </c>
      <c r="B22" s="12" t="str">
        <f>IF('Master Data'!B24="","",'Master Data'!B24)</f>
        <v/>
      </c>
      <c r="C22" s="59"/>
      <c r="D22" s="11" t="str">
        <f>IFERROR(IF(IF('Master Data'!K24="probation","",Table1[[#This Row],[Basic]]*'Master Data'!$C$4)=0,"",IF('Master Data'!K24="probation","",Table1[[#This Row],[Basic]]*'Master Data'!$C$4)),"")</f>
        <v/>
      </c>
      <c r="E22" s="11" t="str">
        <f>IFERROR(IF(IF('Master Data'!K24="probation","",Table1[[#This Row],[Basic]]*'Master Data'!$G$4)=0,"",IF('Master Data'!K24="probation","",Table1[[#This Row],[Basic]]*'Master Data'!$G$4)),"")</f>
        <v/>
      </c>
      <c r="F22" s="59"/>
      <c r="G22" s="59"/>
      <c r="H22" s="59"/>
      <c r="I22" s="11" t="str">
        <f>IF(SUM(Table1[[#This Row],[Basic]:[CCA]])=0,"",SUM(Table1[[#This Row],[Basic]:[CCA]]))</f>
        <v/>
      </c>
      <c r="J22" s="11" t="str">
        <f>IFERROR(ROUND(IF('Master Data'!M24="YES","",IF(SUM(Table1[[#This Row],[Basic]:[DA Rate]])*10%=0,"",SUM(Table1[[#This Row],[Basic]:[DA Rate]])*10%)),0),"")</f>
        <v/>
      </c>
      <c r="K22" s="59"/>
      <c r="L22" s="59"/>
      <c r="M22" s="59"/>
      <c r="N22" s="59"/>
      <c r="O22" s="59"/>
      <c r="P22" s="59"/>
      <c r="Q22" s="59"/>
      <c r="R22" s="59"/>
      <c r="S22" s="59"/>
      <c r="T22" s="11" t="str">
        <f>IF(SUM(Table1[[#This Row],[ECPenF]:[Other 2]])=0,"",SUM(Table1[[#This Row],[ECPenF]:[Other 2]]))</f>
        <v/>
      </c>
      <c r="U22" s="11" t="str">
        <f>IFERROR(Table1[[#This Row],[Gross Income]]-Table1[[#This Row],[Total Deduction]],"")</f>
        <v/>
      </c>
      <c r="V22" s="59"/>
      <c r="W22" s="59"/>
      <c r="X22" s="39"/>
    </row>
    <row r="23" spans="1:24" ht="20.100000000000001" customHeight="1" x14ac:dyDescent="0.25">
      <c r="A23" s="11" t="str">
        <f>IF('Master Data'!A25="","",'Master Data'!A25)</f>
        <v/>
      </c>
      <c r="B23" s="12" t="str">
        <f>IF('Master Data'!B25="","",'Master Data'!B25)</f>
        <v/>
      </c>
      <c r="C23" s="59"/>
      <c r="D23" s="11" t="str">
        <f>IFERROR(IF(IF('Master Data'!K25="probation","",Table1[[#This Row],[Basic]]*'Master Data'!$C$4)=0,"",IF('Master Data'!K25="probation","",Table1[[#This Row],[Basic]]*'Master Data'!$C$4)),"")</f>
        <v/>
      </c>
      <c r="E23" s="11" t="str">
        <f>IFERROR(IF(IF('Master Data'!K25="probation","",Table1[[#This Row],[Basic]]*'Master Data'!$G$4)=0,"",IF('Master Data'!K25="probation","",Table1[[#This Row],[Basic]]*'Master Data'!$G$4)),"")</f>
        <v/>
      </c>
      <c r="F23" s="59"/>
      <c r="G23" s="59"/>
      <c r="H23" s="59"/>
      <c r="I23" s="11" t="str">
        <f>IF(SUM(Table1[[#This Row],[Basic]:[CCA]])=0,"",SUM(Table1[[#This Row],[Basic]:[CCA]]))</f>
        <v/>
      </c>
      <c r="J23" s="11" t="str">
        <f>IFERROR(ROUND(IF('Master Data'!M25="YES","",IF(SUM(Table1[[#This Row],[Basic]:[DA Rate]])*10%=0,"",SUM(Table1[[#This Row],[Basic]:[DA Rate]])*10%)),0),"")</f>
        <v/>
      </c>
      <c r="K23" s="59"/>
      <c r="L23" s="59"/>
      <c r="M23" s="59"/>
      <c r="N23" s="59"/>
      <c r="O23" s="59"/>
      <c r="P23" s="59"/>
      <c r="Q23" s="59"/>
      <c r="R23" s="59"/>
      <c r="S23" s="59"/>
      <c r="T23" s="11" t="str">
        <f>IF(SUM(Table1[[#This Row],[ECPenF]:[Other 2]])=0,"",SUM(Table1[[#This Row],[ECPenF]:[Other 2]]))</f>
        <v/>
      </c>
      <c r="U23" s="11" t="str">
        <f>IFERROR(Table1[[#This Row],[Gross Income]]-Table1[[#This Row],[Total Deduction]],"")</f>
        <v/>
      </c>
      <c r="V23" s="59"/>
      <c r="W23" s="59"/>
      <c r="X23" s="39"/>
    </row>
    <row r="24" spans="1:24" ht="20.100000000000001" customHeight="1" x14ac:dyDescent="0.25">
      <c r="A24" s="11" t="str">
        <f>IF('Master Data'!A26="","",'Master Data'!A26)</f>
        <v/>
      </c>
      <c r="B24" s="12" t="str">
        <f>IF('Master Data'!B26="","",'Master Data'!B26)</f>
        <v/>
      </c>
      <c r="C24" s="59"/>
      <c r="D24" s="11" t="str">
        <f>IFERROR(IF(IF('Master Data'!K26="probation","",Table1[[#This Row],[Basic]]*'Master Data'!$C$4)=0,"",IF('Master Data'!K26="probation","",Table1[[#This Row],[Basic]]*'Master Data'!$C$4)),"")</f>
        <v/>
      </c>
      <c r="E24" s="11" t="str">
        <f>IFERROR(IF(IF('Master Data'!K26="probation","",Table1[[#This Row],[Basic]]*'Master Data'!$G$4)=0,"",IF('Master Data'!K26="probation","",Table1[[#This Row],[Basic]]*'Master Data'!$G$4)),"")</f>
        <v/>
      </c>
      <c r="F24" s="59"/>
      <c r="G24" s="59"/>
      <c r="H24" s="59"/>
      <c r="I24" s="11" t="str">
        <f>IF(SUM(Table1[[#This Row],[Basic]:[CCA]])=0,"",SUM(Table1[[#This Row],[Basic]:[CCA]]))</f>
        <v/>
      </c>
      <c r="J24" s="11" t="str">
        <f>IFERROR(ROUND(IF('Master Data'!M26="YES","",IF(SUM(Table1[[#This Row],[Basic]:[DA Rate]])*10%=0,"",SUM(Table1[[#This Row],[Basic]:[DA Rate]])*10%)),0),"")</f>
        <v/>
      </c>
      <c r="K24" s="59"/>
      <c r="L24" s="59"/>
      <c r="M24" s="59"/>
      <c r="N24" s="59"/>
      <c r="O24" s="59"/>
      <c r="P24" s="59"/>
      <c r="Q24" s="59"/>
      <c r="R24" s="59"/>
      <c r="S24" s="59"/>
      <c r="T24" s="11" t="str">
        <f>IF(SUM(Table1[[#This Row],[ECPenF]:[Other 2]])=0,"",SUM(Table1[[#This Row],[ECPenF]:[Other 2]]))</f>
        <v/>
      </c>
      <c r="U24" s="11" t="str">
        <f>IFERROR(Table1[[#This Row],[Gross Income]]-Table1[[#This Row],[Total Deduction]],"")</f>
        <v/>
      </c>
      <c r="V24" s="59"/>
      <c r="W24" s="59"/>
      <c r="X24" s="39"/>
    </row>
    <row r="25" spans="1:24" ht="20.100000000000001" customHeight="1" x14ac:dyDescent="0.25">
      <c r="A25" s="11" t="str">
        <f>IF('Master Data'!A27="","",'Master Data'!A27)</f>
        <v/>
      </c>
      <c r="B25" s="12" t="str">
        <f>IF('Master Data'!B27="","",'Master Data'!B27)</f>
        <v/>
      </c>
      <c r="C25" s="59"/>
      <c r="D25" s="11" t="str">
        <f>IFERROR(IF(IF('Master Data'!K27="probation","",Table1[[#This Row],[Basic]]*'Master Data'!$C$4)=0,"",IF('Master Data'!K27="probation","",Table1[[#This Row],[Basic]]*'Master Data'!$C$4)),"")</f>
        <v/>
      </c>
      <c r="E25" s="11" t="str">
        <f>IFERROR(IF(IF('Master Data'!K27="probation","",Table1[[#This Row],[Basic]]*'Master Data'!$G$4)=0,"",IF('Master Data'!K27="probation","",Table1[[#This Row],[Basic]]*'Master Data'!$G$4)),"")</f>
        <v/>
      </c>
      <c r="F25" s="59"/>
      <c r="G25" s="59"/>
      <c r="H25" s="59"/>
      <c r="I25" s="11" t="str">
        <f>IF(SUM(Table1[[#This Row],[Basic]:[CCA]])=0,"",SUM(Table1[[#This Row],[Basic]:[CCA]]))</f>
        <v/>
      </c>
      <c r="J25" s="11" t="str">
        <f>IFERROR(ROUND(IF('Master Data'!M27="YES","",IF(SUM(Table1[[#This Row],[Basic]:[DA Rate]])*10%=0,"",SUM(Table1[[#This Row],[Basic]:[DA Rate]])*10%)),0),"")</f>
        <v/>
      </c>
      <c r="K25" s="59"/>
      <c r="L25" s="59"/>
      <c r="M25" s="59"/>
      <c r="N25" s="59"/>
      <c r="O25" s="59"/>
      <c r="P25" s="59"/>
      <c r="Q25" s="59"/>
      <c r="R25" s="59"/>
      <c r="S25" s="59"/>
      <c r="T25" s="11" t="str">
        <f>IF(SUM(Table1[[#This Row],[ECPenF]:[Other 2]])=0,"",SUM(Table1[[#This Row],[ECPenF]:[Other 2]]))</f>
        <v/>
      </c>
      <c r="U25" s="11" t="str">
        <f>IFERROR(Table1[[#This Row],[Gross Income]]-Table1[[#This Row],[Total Deduction]],"")</f>
        <v/>
      </c>
      <c r="V25" s="59"/>
      <c r="W25" s="59"/>
      <c r="X25" s="39"/>
    </row>
    <row r="26" spans="1:24" ht="20.100000000000001" customHeight="1" x14ac:dyDescent="0.25">
      <c r="A26" s="11" t="str">
        <f>IF('Master Data'!A28="","",'Master Data'!A28)</f>
        <v/>
      </c>
      <c r="B26" s="12" t="str">
        <f>IF('Master Data'!B28="","",'Master Data'!B28)</f>
        <v/>
      </c>
      <c r="C26" s="59"/>
      <c r="D26" s="11" t="str">
        <f>IFERROR(IF(IF('Master Data'!K28="probation","",Table1[[#This Row],[Basic]]*'Master Data'!$C$4)=0,"",IF('Master Data'!K28="probation","",Table1[[#This Row],[Basic]]*'Master Data'!$C$4)),"")</f>
        <v/>
      </c>
      <c r="E26" s="11" t="str">
        <f>IFERROR(IF(IF('Master Data'!K28="probation","",Table1[[#This Row],[Basic]]*'Master Data'!$G$4)=0,"",IF('Master Data'!K28="probation","",Table1[[#This Row],[Basic]]*'Master Data'!$G$4)),"")</f>
        <v/>
      </c>
      <c r="F26" s="59"/>
      <c r="G26" s="59"/>
      <c r="H26" s="59"/>
      <c r="I26" s="11" t="str">
        <f>IF(SUM(Table1[[#This Row],[Basic]:[CCA]])=0,"",SUM(Table1[[#This Row],[Basic]:[CCA]]))</f>
        <v/>
      </c>
      <c r="J26" s="11" t="str">
        <f>IFERROR(ROUND(IF('Master Data'!M28="YES","",IF(SUM(Table1[[#This Row],[Basic]:[DA Rate]])*10%=0,"",SUM(Table1[[#This Row],[Basic]:[DA Rate]])*10%)),0),"")</f>
        <v/>
      </c>
      <c r="K26" s="59"/>
      <c r="L26" s="59"/>
      <c r="M26" s="59"/>
      <c r="N26" s="59"/>
      <c r="O26" s="59"/>
      <c r="P26" s="59"/>
      <c r="Q26" s="59"/>
      <c r="R26" s="59"/>
      <c r="S26" s="59"/>
      <c r="T26" s="11" t="str">
        <f>IF(SUM(Table1[[#This Row],[ECPenF]:[Other 2]])=0,"",SUM(Table1[[#This Row],[ECPenF]:[Other 2]]))</f>
        <v/>
      </c>
      <c r="U26" s="11" t="str">
        <f>IFERROR(Table1[[#This Row],[Gross Income]]-Table1[[#This Row],[Total Deduction]],"")</f>
        <v/>
      </c>
      <c r="V26" s="59"/>
      <c r="W26" s="59"/>
      <c r="X26" s="39"/>
    </row>
    <row r="27" spans="1:24" ht="20.100000000000001" customHeight="1" x14ac:dyDescent="0.25">
      <c r="A27" s="11" t="str">
        <f>IF('Master Data'!A29="","",'Master Data'!A29)</f>
        <v/>
      </c>
      <c r="B27" s="12" t="str">
        <f>IF('Master Data'!B29="","",'Master Data'!B29)</f>
        <v/>
      </c>
      <c r="C27" s="59"/>
      <c r="D27" s="11" t="str">
        <f>IFERROR(IF(IF('Master Data'!K29="probation","",Table1[[#This Row],[Basic]]*'Master Data'!$C$4)=0,"",IF('Master Data'!K29="probation","",Table1[[#This Row],[Basic]]*'Master Data'!$C$4)),"")</f>
        <v/>
      </c>
      <c r="E27" s="11" t="str">
        <f>IFERROR(IF(IF('Master Data'!K29="probation","",Table1[[#This Row],[Basic]]*'Master Data'!$G$4)=0,"",IF('Master Data'!K29="probation","",Table1[[#This Row],[Basic]]*'Master Data'!$G$4)),"")</f>
        <v/>
      </c>
      <c r="F27" s="59"/>
      <c r="G27" s="59"/>
      <c r="H27" s="59"/>
      <c r="I27" s="11" t="str">
        <f>IF(SUM(Table1[[#This Row],[Basic]:[CCA]])=0,"",SUM(Table1[[#This Row],[Basic]:[CCA]]))</f>
        <v/>
      </c>
      <c r="J27" s="11" t="str">
        <f>IFERROR(ROUND(IF('Master Data'!M29="YES","",IF(SUM(Table1[[#This Row],[Basic]:[DA Rate]])*10%=0,"",SUM(Table1[[#This Row],[Basic]:[DA Rate]])*10%)),0),"")</f>
        <v/>
      </c>
      <c r="K27" s="59"/>
      <c r="L27" s="59"/>
      <c r="M27" s="59"/>
      <c r="N27" s="59"/>
      <c r="O27" s="59"/>
      <c r="P27" s="59"/>
      <c r="Q27" s="59"/>
      <c r="R27" s="59"/>
      <c r="S27" s="59"/>
      <c r="T27" s="11" t="str">
        <f>IF(SUM(Table1[[#This Row],[ECPenF]:[Other 2]])=0,"",SUM(Table1[[#This Row],[ECPenF]:[Other 2]]))</f>
        <v/>
      </c>
      <c r="U27" s="11" t="str">
        <f>IFERROR(Table1[[#This Row],[Gross Income]]-Table1[[#This Row],[Total Deduction]],"")</f>
        <v/>
      </c>
      <c r="V27" s="59"/>
      <c r="W27" s="59"/>
      <c r="X27" s="39"/>
    </row>
    <row r="28" spans="1:24" ht="20.100000000000001" customHeight="1" x14ac:dyDescent="0.25">
      <c r="A28" s="11" t="str">
        <f>IF('Master Data'!A30="","",'Master Data'!A30)</f>
        <v/>
      </c>
      <c r="B28" s="12" t="str">
        <f>IF('Master Data'!B30="","",'Master Data'!B30)</f>
        <v/>
      </c>
      <c r="C28" s="59"/>
      <c r="D28" s="11" t="str">
        <f>IFERROR(IF(IF('Master Data'!K30="probation","",Table1[[#This Row],[Basic]]*'Master Data'!$C$4)=0,"",IF('Master Data'!K30="probation","",Table1[[#This Row],[Basic]]*'Master Data'!$C$4)),"")</f>
        <v/>
      </c>
      <c r="E28" s="11" t="str">
        <f>IFERROR(IF(IF('Master Data'!K30="probation","",Table1[[#This Row],[Basic]]*'Master Data'!$G$4)=0,"",IF('Master Data'!K30="probation","",Table1[[#This Row],[Basic]]*'Master Data'!$G$4)),"")</f>
        <v/>
      </c>
      <c r="F28" s="59"/>
      <c r="G28" s="59"/>
      <c r="H28" s="59"/>
      <c r="I28" s="11" t="str">
        <f>IF(SUM(Table1[[#This Row],[Basic]:[CCA]])=0,"",SUM(Table1[[#This Row],[Basic]:[CCA]]))</f>
        <v/>
      </c>
      <c r="J28" s="11" t="str">
        <f>IFERROR(ROUND(IF('Master Data'!M30="YES","",IF(SUM(Table1[[#This Row],[Basic]:[DA Rate]])*10%=0,"",SUM(Table1[[#This Row],[Basic]:[DA Rate]])*10%)),0),"")</f>
        <v/>
      </c>
      <c r="K28" s="59"/>
      <c r="L28" s="59"/>
      <c r="M28" s="59"/>
      <c r="N28" s="59"/>
      <c r="O28" s="59"/>
      <c r="P28" s="59"/>
      <c r="Q28" s="59"/>
      <c r="R28" s="59"/>
      <c r="S28" s="59"/>
      <c r="T28" s="11" t="str">
        <f>IF(SUM(Table1[[#This Row],[ECPenF]:[Other 2]])=0,"",SUM(Table1[[#This Row],[ECPenF]:[Other 2]]))</f>
        <v/>
      </c>
      <c r="U28" s="11" t="str">
        <f>IFERROR(Table1[[#This Row],[Gross Income]]-Table1[[#This Row],[Total Deduction]],"")</f>
        <v/>
      </c>
      <c r="V28" s="59"/>
      <c r="W28" s="59"/>
      <c r="X28" s="39"/>
    </row>
    <row r="29" spans="1:24" ht="20.100000000000001" customHeight="1" x14ac:dyDescent="0.25">
      <c r="A29" s="11" t="str">
        <f>IF('Master Data'!A31="","",'Master Data'!A31)</f>
        <v/>
      </c>
      <c r="B29" s="12" t="str">
        <f>IF('Master Data'!B31="","",'Master Data'!B31)</f>
        <v/>
      </c>
      <c r="C29" s="59"/>
      <c r="D29" s="11" t="str">
        <f>IFERROR(IF(IF('Master Data'!K31="probation","",Table1[[#This Row],[Basic]]*'Master Data'!$C$4)=0,"",IF('Master Data'!K31="probation","",Table1[[#This Row],[Basic]]*'Master Data'!$C$4)),"")</f>
        <v/>
      </c>
      <c r="E29" s="11" t="str">
        <f>IFERROR(IF(IF('Master Data'!K31="probation","",Table1[[#This Row],[Basic]]*'Master Data'!$G$4)=0,"",IF('Master Data'!K31="probation","",Table1[[#This Row],[Basic]]*'Master Data'!$G$4)),"")</f>
        <v/>
      </c>
      <c r="F29" s="59"/>
      <c r="G29" s="59"/>
      <c r="H29" s="59"/>
      <c r="I29" s="11" t="str">
        <f>IF(SUM(Table1[[#This Row],[Basic]:[CCA]])=0,"",SUM(Table1[[#This Row],[Basic]:[CCA]]))</f>
        <v/>
      </c>
      <c r="J29" s="11" t="str">
        <f>IFERROR(ROUND(IF('Master Data'!M31="YES","",IF(SUM(Table1[[#This Row],[Basic]:[DA Rate]])*10%=0,"",SUM(Table1[[#This Row],[Basic]:[DA Rate]])*10%)),0),"")</f>
        <v/>
      </c>
      <c r="K29" s="59"/>
      <c r="L29" s="59"/>
      <c r="M29" s="59"/>
      <c r="N29" s="59"/>
      <c r="O29" s="59"/>
      <c r="P29" s="59"/>
      <c r="Q29" s="59"/>
      <c r="R29" s="59"/>
      <c r="S29" s="59"/>
      <c r="T29" s="11" t="str">
        <f>IF(SUM(Table1[[#This Row],[ECPenF]:[Other 2]])=0,"",SUM(Table1[[#This Row],[ECPenF]:[Other 2]]))</f>
        <v/>
      </c>
      <c r="U29" s="11" t="str">
        <f>IFERROR(Table1[[#This Row],[Gross Income]]-Table1[[#This Row],[Total Deduction]],"")</f>
        <v/>
      </c>
      <c r="V29" s="59"/>
      <c r="W29" s="59"/>
      <c r="X29" s="39"/>
    </row>
    <row r="30" spans="1:24" ht="20.100000000000001" customHeight="1" x14ac:dyDescent="0.25">
      <c r="A30" s="11" t="str">
        <f>IF('Master Data'!A32="","",'Master Data'!A32)</f>
        <v/>
      </c>
      <c r="B30" s="12" t="str">
        <f>IF('Master Data'!B32="","",'Master Data'!B32)</f>
        <v/>
      </c>
      <c r="C30" s="59"/>
      <c r="D30" s="11" t="str">
        <f>IFERROR(IF(IF('Master Data'!K32="probation","",Table1[[#This Row],[Basic]]*'Master Data'!$C$4)=0,"",IF('Master Data'!K32="probation","",Table1[[#This Row],[Basic]]*'Master Data'!$C$4)),"")</f>
        <v/>
      </c>
      <c r="E30" s="11" t="str">
        <f>IFERROR(IF(IF('Master Data'!K32="probation","",Table1[[#This Row],[Basic]]*'Master Data'!$G$4)=0,"",IF('Master Data'!K32="probation","",Table1[[#This Row],[Basic]]*'Master Data'!$G$4)),"")</f>
        <v/>
      </c>
      <c r="F30" s="59"/>
      <c r="G30" s="59"/>
      <c r="H30" s="59"/>
      <c r="I30" s="11" t="str">
        <f>IF(SUM(Table1[[#This Row],[Basic]:[CCA]])=0,"",SUM(Table1[[#This Row],[Basic]:[CCA]]))</f>
        <v/>
      </c>
      <c r="J30" s="11" t="str">
        <f>IFERROR(ROUND(IF('Master Data'!M32="YES","",IF(SUM(Table1[[#This Row],[Basic]:[DA Rate]])*10%=0,"",SUM(Table1[[#This Row],[Basic]:[DA Rate]])*10%)),0),"")</f>
        <v/>
      </c>
      <c r="K30" s="59"/>
      <c r="L30" s="59"/>
      <c r="M30" s="59"/>
      <c r="N30" s="59"/>
      <c r="O30" s="59"/>
      <c r="P30" s="59"/>
      <c r="Q30" s="59"/>
      <c r="R30" s="59"/>
      <c r="S30" s="59"/>
      <c r="T30" s="11" t="str">
        <f>IF(SUM(Table1[[#This Row],[ECPenF]:[Other 2]])=0,"",SUM(Table1[[#This Row],[ECPenF]:[Other 2]]))</f>
        <v/>
      </c>
      <c r="U30" s="11" t="str">
        <f>IFERROR(Table1[[#This Row],[Gross Income]]-Table1[[#This Row],[Total Deduction]],"")</f>
        <v/>
      </c>
      <c r="V30" s="59"/>
      <c r="W30" s="59"/>
      <c r="X30" s="39"/>
    </row>
    <row r="31" spans="1:24" ht="20.100000000000001" customHeight="1" x14ac:dyDescent="0.25">
      <c r="A31" s="11" t="str">
        <f>IF('Master Data'!A33="","",'Master Data'!A33)</f>
        <v/>
      </c>
      <c r="B31" s="12" t="str">
        <f>IF('Master Data'!B33="","",'Master Data'!B33)</f>
        <v/>
      </c>
      <c r="C31" s="59"/>
      <c r="D31" s="11" t="str">
        <f>IFERROR(IF(IF('Master Data'!K33="probation","",Table1[[#This Row],[Basic]]*'Master Data'!$C$4)=0,"",IF('Master Data'!K33="probation","",Table1[[#This Row],[Basic]]*'Master Data'!$C$4)),"")</f>
        <v/>
      </c>
      <c r="E31" s="11" t="str">
        <f>IFERROR(IF(IF('Master Data'!K33="probation","",Table1[[#This Row],[Basic]]*'Master Data'!$G$4)=0,"",IF('Master Data'!K33="probation","",Table1[[#This Row],[Basic]]*'Master Data'!$G$4)),"")</f>
        <v/>
      </c>
      <c r="F31" s="59"/>
      <c r="G31" s="59"/>
      <c r="H31" s="59"/>
      <c r="I31" s="11" t="str">
        <f>IF(SUM(Table1[[#This Row],[Basic]:[CCA]])=0,"",SUM(Table1[[#This Row],[Basic]:[CCA]]))</f>
        <v/>
      </c>
      <c r="J31" s="11" t="str">
        <f>IFERROR(ROUND(IF('Master Data'!M33="YES","",IF(SUM(Table1[[#This Row],[Basic]:[DA Rate]])*10%=0,"",SUM(Table1[[#This Row],[Basic]:[DA Rate]])*10%)),0),"")</f>
        <v/>
      </c>
      <c r="K31" s="59"/>
      <c r="L31" s="59"/>
      <c r="M31" s="59"/>
      <c r="N31" s="59"/>
      <c r="O31" s="59"/>
      <c r="P31" s="59"/>
      <c r="Q31" s="59"/>
      <c r="R31" s="59"/>
      <c r="S31" s="59"/>
      <c r="T31" s="11" t="str">
        <f>IF(SUM(Table1[[#This Row],[ECPenF]:[Other 2]])=0,"",SUM(Table1[[#This Row],[ECPenF]:[Other 2]]))</f>
        <v/>
      </c>
      <c r="U31" s="11" t="str">
        <f>IFERROR(Table1[[#This Row],[Gross Income]]-Table1[[#This Row],[Total Deduction]],"")</f>
        <v/>
      </c>
      <c r="V31" s="59"/>
      <c r="W31" s="59"/>
      <c r="X31" s="39"/>
    </row>
    <row r="32" spans="1:24" ht="20.100000000000001" customHeight="1" x14ac:dyDescent="0.25">
      <c r="A32" s="11" t="str">
        <f>IF('Master Data'!A34="","",'Master Data'!A34)</f>
        <v/>
      </c>
      <c r="B32" s="12" t="str">
        <f>IF('Master Data'!B34="","",'Master Data'!B34)</f>
        <v/>
      </c>
      <c r="C32" s="59"/>
      <c r="D32" s="11" t="str">
        <f>IFERROR(IF(IF('Master Data'!K34="probation","",Table1[[#This Row],[Basic]]*'Master Data'!$C$4)=0,"",IF('Master Data'!K34="probation","",Table1[[#This Row],[Basic]]*'Master Data'!$C$4)),"")</f>
        <v/>
      </c>
      <c r="E32" s="11" t="str">
        <f>IFERROR(IF(IF('Master Data'!K34="probation","",Table1[[#This Row],[Basic]]*'Master Data'!$G$4)=0,"",IF('Master Data'!K34="probation","",Table1[[#This Row],[Basic]]*'Master Data'!$G$4)),"")</f>
        <v/>
      </c>
      <c r="F32" s="59"/>
      <c r="G32" s="59"/>
      <c r="H32" s="59"/>
      <c r="I32" s="11" t="str">
        <f>IF(SUM(Table1[[#This Row],[Basic]:[CCA]])=0,"",SUM(Table1[[#This Row],[Basic]:[CCA]]))</f>
        <v/>
      </c>
      <c r="J32" s="11" t="str">
        <f>IFERROR(ROUND(IF('Master Data'!M34="YES","",IF(SUM(Table1[[#This Row],[Basic]:[DA Rate]])*10%=0,"",SUM(Table1[[#This Row],[Basic]:[DA Rate]])*10%)),0),"")</f>
        <v/>
      </c>
      <c r="K32" s="59"/>
      <c r="L32" s="59"/>
      <c r="M32" s="59"/>
      <c r="N32" s="59"/>
      <c r="O32" s="59"/>
      <c r="P32" s="59"/>
      <c r="Q32" s="59"/>
      <c r="R32" s="59"/>
      <c r="S32" s="59"/>
      <c r="T32" s="11" t="str">
        <f>IF(SUM(Table1[[#This Row],[ECPenF]:[Other 2]])=0,"",SUM(Table1[[#This Row],[ECPenF]:[Other 2]]))</f>
        <v/>
      </c>
      <c r="U32" s="11" t="str">
        <f>IFERROR(Table1[[#This Row],[Gross Income]]-Table1[[#This Row],[Total Deduction]],"")</f>
        <v/>
      </c>
      <c r="V32" s="59"/>
      <c r="W32" s="59"/>
      <c r="X32" s="39"/>
    </row>
    <row r="33" spans="1:24" ht="20.100000000000001" customHeight="1" x14ac:dyDescent="0.25">
      <c r="A33" s="11" t="str">
        <f>IF('Master Data'!A35="","",'Master Data'!A35)</f>
        <v/>
      </c>
      <c r="B33" s="12" t="str">
        <f>IF('Master Data'!B35="","",'Master Data'!B35)</f>
        <v/>
      </c>
      <c r="C33" s="59"/>
      <c r="D33" s="11" t="str">
        <f>IFERROR(IF(IF('Master Data'!K35="probation","",Table1[[#This Row],[Basic]]*'Master Data'!$C$4)=0,"",IF('Master Data'!K35="probation","",Table1[[#This Row],[Basic]]*'Master Data'!$C$4)),"")</f>
        <v/>
      </c>
      <c r="E33" s="11" t="str">
        <f>IFERROR(IF(IF('Master Data'!K35="probation","",Table1[[#This Row],[Basic]]*'Master Data'!$G$4)=0,"",IF('Master Data'!K35="probation","",Table1[[#This Row],[Basic]]*'Master Data'!$G$4)),"")</f>
        <v/>
      </c>
      <c r="F33" s="59"/>
      <c r="G33" s="59"/>
      <c r="H33" s="59"/>
      <c r="I33" s="11" t="str">
        <f>IF(SUM(Table1[[#This Row],[Basic]:[CCA]])=0,"",SUM(Table1[[#This Row],[Basic]:[CCA]]))</f>
        <v/>
      </c>
      <c r="J33" s="11" t="str">
        <f>IFERROR(ROUND(IF('Master Data'!M35="YES","",IF(SUM(Table1[[#This Row],[Basic]:[DA Rate]])*10%=0,"",SUM(Table1[[#This Row],[Basic]:[DA Rate]])*10%)),0),"")</f>
        <v/>
      </c>
      <c r="K33" s="59"/>
      <c r="L33" s="59"/>
      <c r="M33" s="59"/>
      <c r="N33" s="59"/>
      <c r="O33" s="59"/>
      <c r="P33" s="59"/>
      <c r="Q33" s="59"/>
      <c r="R33" s="59"/>
      <c r="S33" s="59"/>
      <c r="T33" s="11" t="str">
        <f>IF(SUM(Table1[[#This Row],[ECPenF]:[Other 2]])=0,"",SUM(Table1[[#This Row],[ECPenF]:[Other 2]]))</f>
        <v/>
      </c>
      <c r="U33" s="11" t="str">
        <f>IFERROR(Table1[[#This Row],[Gross Income]]-Table1[[#This Row],[Total Deduction]],"")</f>
        <v/>
      </c>
      <c r="V33" s="59"/>
      <c r="W33" s="59"/>
      <c r="X33" s="39"/>
    </row>
    <row r="34" spans="1:24" ht="20.100000000000001" customHeight="1" x14ac:dyDescent="0.25">
      <c r="A34" s="11" t="str">
        <f>IF('Master Data'!A36="","",'Master Data'!A36)</f>
        <v/>
      </c>
      <c r="B34" s="12" t="str">
        <f>IF('Master Data'!B36="","",'Master Data'!B36)</f>
        <v/>
      </c>
      <c r="C34" s="59"/>
      <c r="D34" s="11" t="str">
        <f>IFERROR(IF(IF('Master Data'!K36="probation","",Table1[[#This Row],[Basic]]*'Master Data'!$C$4)=0,"",IF('Master Data'!K36="probation","",Table1[[#This Row],[Basic]]*'Master Data'!$C$4)),"")</f>
        <v/>
      </c>
      <c r="E34" s="11" t="str">
        <f>IFERROR(IF(IF('Master Data'!K36="probation","",Table1[[#This Row],[Basic]]*'Master Data'!$G$4)=0,"",IF('Master Data'!K36="probation","",Table1[[#This Row],[Basic]]*'Master Data'!$G$4)),"")</f>
        <v/>
      </c>
      <c r="F34" s="59"/>
      <c r="G34" s="59"/>
      <c r="H34" s="59"/>
      <c r="I34" s="11" t="str">
        <f>IF(SUM(Table1[[#This Row],[Basic]:[CCA]])=0,"",SUM(Table1[[#This Row],[Basic]:[CCA]]))</f>
        <v/>
      </c>
      <c r="J34" s="11" t="str">
        <f>IFERROR(ROUND(IF('Master Data'!M36="YES","",IF(SUM(Table1[[#This Row],[Basic]:[DA Rate]])*10%=0,"",SUM(Table1[[#This Row],[Basic]:[DA Rate]])*10%)),0),"")</f>
        <v/>
      </c>
      <c r="K34" s="59"/>
      <c r="L34" s="59"/>
      <c r="M34" s="59"/>
      <c r="N34" s="59"/>
      <c r="O34" s="59"/>
      <c r="P34" s="59"/>
      <c r="Q34" s="59"/>
      <c r="R34" s="59"/>
      <c r="S34" s="59"/>
      <c r="T34" s="11" t="str">
        <f>IF(SUM(Table1[[#This Row],[ECPenF]:[Other 2]])=0,"",SUM(Table1[[#This Row],[ECPenF]:[Other 2]]))</f>
        <v/>
      </c>
      <c r="U34" s="11" t="str">
        <f>IFERROR(Table1[[#This Row],[Gross Income]]-Table1[[#This Row],[Total Deduction]],"")</f>
        <v/>
      </c>
      <c r="V34" s="59"/>
      <c r="W34" s="59"/>
      <c r="X34" s="39"/>
    </row>
    <row r="35" spans="1:24" ht="20.100000000000001" customHeight="1" x14ac:dyDescent="0.25">
      <c r="A35" s="11" t="str">
        <f>IF('Master Data'!A37="","",'Master Data'!A37)</f>
        <v/>
      </c>
      <c r="B35" s="12" t="str">
        <f>IF('Master Data'!B37="","",'Master Data'!B37)</f>
        <v/>
      </c>
      <c r="C35" s="59"/>
      <c r="D35" s="11" t="str">
        <f>IFERROR(IF(IF('Master Data'!K37="probation","",Table1[[#This Row],[Basic]]*'Master Data'!$C$4)=0,"",IF('Master Data'!K37="probation","",Table1[[#This Row],[Basic]]*'Master Data'!$C$4)),"")</f>
        <v/>
      </c>
      <c r="E35" s="11" t="str">
        <f>IFERROR(IF(IF('Master Data'!K37="probation","",Table1[[#This Row],[Basic]]*'Master Data'!$G$4)=0,"",IF('Master Data'!K37="probation","",Table1[[#This Row],[Basic]]*'Master Data'!$G$4)),"")</f>
        <v/>
      </c>
      <c r="F35" s="59"/>
      <c r="G35" s="59"/>
      <c r="H35" s="59"/>
      <c r="I35" s="11" t="str">
        <f>IF(SUM(Table1[[#This Row],[Basic]:[CCA]])=0,"",SUM(Table1[[#This Row],[Basic]:[CCA]]))</f>
        <v/>
      </c>
      <c r="J35" s="11" t="str">
        <f>IFERROR(ROUND(IF('Master Data'!M37="YES","",IF(SUM(Table1[[#This Row],[Basic]:[DA Rate]])*10%=0,"",SUM(Table1[[#This Row],[Basic]:[DA Rate]])*10%)),0),"")</f>
        <v/>
      </c>
      <c r="K35" s="59"/>
      <c r="L35" s="59"/>
      <c r="M35" s="59"/>
      <c r="N35" s="59"/>
      <c r="O35" s="59"/>
      <c r="P35" s="59"/>
      <c r="Q35" s="59"/>
      <c r="R35" s="59"/>
      <c r="S35" s="59"/>
      <c r="T35" s="11" t="str">
        <f>IF(SUM(Table1[[#This Row],[ECPenF]:[Other 2]])=0,"",SUM(Table1[[#This Row],[ECPenF]:[Other 2]]))</f>
        <v/>
      </c>
      <c r="U35" s="11" t="str">
        <f>IFERROR(Table1[[#This Row],[Gross Income]]-Table1[[#This Row],[Total Deduction]],"")</f>
        <v/>
      </c>
      <c r="V35" s="59"/>
      <c r="W35" s="59"/>
      <c r="X35" s="39"/>
    </row>
    <row r="36" spans="1:24" ht="20.100000000000001" customHeight="1" x14ac:dyDescent="0.25">
      <c r="A36" s="11" t="str">
        <f>IF('Master Data'!A38="","",'Master Data'!A38)</f>
        <v/>
      </c>
      <c r="B36" s="12" t="str">
        <f>IF('Master Data'!B38="","",'Master Data'!B38)</f>
        <v/>
      </c>
      <c r="C36" s="59"/>
      <c r="D36" s="11" t="str">
        <f>IFERROR(IF(IF('Master Data'!K38="probation","",Table1[[#This Row],[Basic]]*'Master Data'!$C$4)=0,"",IF('Master Data'!K38="probation","",Table1[[#This Row],[Basic]]*'Master Data'!$C$4)),"")</f>
        <v/>
      </c>
      <c r="E36" s="11" t="str">
        <f>IFERROR(IF(IF('Master Data'!K38="probation","",Table1[[#This Row],[Basic]]*'Master Data'!$G$4)=0,"",IF('Master Data'!K38="probation","",Table1[[#This Row],[Basic]]*'Master Data'!$G$4)),"")</f>
        <v/>
      </c>
      <c r="F36" s="59"/>
      <c r="G36" s="59"/>
      <c r="H36" s="59"/>
      <c r="I36" s="11" t="str">
        <f>IF(SUM(Table1[[#This Row],[Basic]:[CCA]])=0,"",SUM(Table1[[#This Row],[Basic]:[CCA]]))</f>
        <v/>
      </c>
      <c r="J36" s="11" t="str">
        <f>IFERROR(ROUND(IF('Master Data'!M38="YES","",IF(SUM(Table1[[#This Row],[Basic]:[DA Rate]])*10%=0,"",SUM(Table1[[#This Row],[Basic]:[DA Rate]])*10%)),0),"")</f>
        <v/>
      </c>
      <c r="K36" s="59"/>
      <c r="L36" s="59"/>
      <c r="M36" s="59"/>
      <c r="N36" s="59"/>
      <c r="O36" s="59"/>
      <c r="P36" s="59"/>
      <c r="Q36" s="59"/>
      <c r="R36" s="59"/>
      <c r="S36" s="59"/>
      <c r="T36" s="11" t="str">
        <f>IF(SUM(Table1[[#This Row],[ECPenF]:[Other 2]])=0,"",SUM(Table1[[#This Row],[ECPenF]:[Other 2]]))</f>
        <v/>
      </c>
      <c r="U36" s="11" t="str">
        <f>IFERROR(Table1[[#This Row],[Gross Income]]-Table1[[#This Row],[Total Deduction]],"")</f>
        <v/>
      </c>
      <c r="V36" s="59"/>
      <c r="W36" s="59"/>
      <c r="X36" s="39"/>
    </row>
    <row r="37" spans="1:24" ht="20.100000000000001" customHeight="1" x14ac:dyDescent="0.25">
      <c r="A37" s="11" t="str">
        <f>IF('Master Data'!A39="","",'Master Data'!A39)</f>
        <v/>
      </c>
      <c r="B37" s="12" t="str">
        <f>IF('Master Data'!B39="","",'Master Data'!B39)</f>
        <v/>
      </c>
      <c r="C37" s="59"/>
      <c r="D37" s="11" t="str">
        <f>IFERROR(IF(IF('Master Data'!K39="probation","",Table1[[#This Row],[Basic]]*'Master Data'!$C$4)=0,"",IF('Master Data'!K39="probation","",Table1[[#This Row],[Basic]]*'Master Data'!$C$4)),"")</f>
        <v/>
      </c>
      <c r="E37" s="11" t="str">
        <f>IFERROR(IF(IF('Master Data'!K39="probation","",Table1[[#This Row],[Basic]]*'Master Data'!$G$4)=0,"",IF('Master Data'!K39="probation","",Table1[[#This Row],[Basic]]*'Master Data'!$G$4)),"")</f>
        <v/>
      </c>
      <c r="F37" s="59"/>
      <c r="G37" s="59"/>
      <c r="H37" s="59"/>
      <c r="I37" s="11" t="str">
        <f>IF(SUM(Table1[[#This Row],[Basic]:[CCA]])=0,"",SUM(Table1[[#This Row],[Basic]:[CCA]]))</f>
        <v/>
      </c>
      <c r="J37" s="11" t="str">
        <f>IFERROR(ROUND(IF('Master Data'!M39="YES","",IF(SUM(Table1[[#This Row],[Basic]:[DA Rate]])*10%=0,"",SUM(Table1[[#This Row],[Basic]:[DA Rate]])*10%)),0),"")</f>
        <v/>
      </c>
      <c r="K37" s="59"/>
      <c r="L37" s="59"/>
      <c r="M37" s="59"/>
      <c r="N37" s="59"/>
      <c r="O37" s="59"/>
      <c r="P37" s="59"/>
      <c r="Q37" s="59"/>
      <c r="R37" s="59"/>
      <c r="S37" s="59"/>
      <c r="T37" s="11" t="str">
        <f>IF(SUM(Table1[[#This Row],[ECPenF]:[Other 2]])=0,"",SUM(Table1[[#This Row],[ECPenF]:[Other 2]]))</f>
        <v/>
      </c>
      <c r="U37" s="11" t="str">
        <f>IFERROR(Table1[[#This Row],[Gross Income]]-Table1[[#This Row],[Total Deduction]],"")</f>
        <v/>
      </c>
      <c r="V37" s="59"/>
      <c r="W37" s="59"/>
      <c r="X37" s="39"/>
    </row>
    <row r="38" spans="1:24" ht="20.100000000000001" customHeight="1" x14ac:dyDescent="0.25">
      <c r="A38" s="11" t="str">
        <f>IF('Master Data'!A40="","",'Master Data'!A40)</f>
        <v/>
      </c>
      <c r="B38" s="12" t="str">
        <f>IF('Master Data'!B40="","",'Master Data'!B40)</f>
        <v/>
      </c>
      <c r="C38" s="59"/>
      <c r="D38" s="11" t="str">
        <f>IFERROR(IF(IF('Master Data'!K40="probation","",Table1[[#This Row],[Basic]]*'Master Data'!$C$4)=0,"",IF('Master Data'!K40="probation","",Table1[[#This Row],[Basic]]*'Master Data'!$C$4)),"")</f>
        <v/>
      </c>
      <c r="E38" s="11" t="str">
        <f>IFERROR(IF(IF('Master Data'!K40="probation","",Table1[[#This Row],[Basic]]*'Master Data'!$G$4)=0,"",IF('Master Data'!K40="probation","",Table1[[#This Row],[Basic]]*'Master Data'!$G$4)),"")</f>
        <v/>
      </c>
      <c r="F38" s="59"/>
      <c r="G38" s="59"/>
      <c r="H38" s="59"/>
      <c r="I38" s="11" t="str">
        <f>IF(SUM(Table1[[#This Row],[Basic]:[CCA]])=0,"",SUM(Table1[[#This Row],[Basic]:[CCA]]))</f>
        <v/>
      </c>
      <c r="J38" s="11" t="str">
        <f>IFERROR(ROUND(IF('Master Data'!M40="YES","",IF(SUM(Table1[[#This Row],[Basic]:[DA Rate]])*10%=0,"",SUM(Table1[[#This Row],[Basic]:[DA Rate]])*10%)),0),"")</f>
        <v/>
      </c>
      <c r="K38" s="59"/>
      <c r="L38" s="59"/>
      <c r="M38" s="59"/>
      <c r="N38" s="59"/>
      <c r="O38" s="59"/>
      <c r="P38" s="59"/>
      <c r="Q38" s="59"/>
      <c r="R38" s="59"/>
      <c r="S38" s="59"/>
      <c r="T38" s="11" t="str">
        <f>IF(SUM(Table1[[#This Row],[ECPenF]:[Other 2]])=0,"",SUM(Table1[[#This Row],[ECPenF]:[Other 2]]))</f>
        <v/>
      </c>
      <c r="U38" s="11" t="str">
        <f>IFERROR(Table1[[#This Row],[Gross Income]]-Table1[[#This Row],[Total Deduction]],"")</f>
        <v/>
      </c>
      <c r="V38" s="59"/>
      <c r="W38" s="59"/>
      <c r="X38" s="39"/>
    </row>
    <row r="39" spans="1:24" ht="20.100000000000001" customHeight="1" x14ac:dyDescent="0.25">
      <c r="A39" s="11" t="str">
        <f>IF('Master Data'!A41="","",'Master Data'!A41)</f>
        <v/>
      </c>
      <c r="B39" s="12" t="str">
        <f>IF('Master Data'!B41="","",'Master Data'!B41)</f>
        <v/>
      </c>
      <c r="C39" s="59"/>
      <c r="D39" s="11" t="str">
        <f>IFERROR(IF(IF('Master Data'!K41="probation","",Table1[[#This Row],[Basic]]*'Master Data'!$C$4)=0,"",IF('Master Data'!K41="probation","",Table1[[#This Row],[Basic]]*'Master Data'!$C$4)),"")</f>
        <v/>
      </c>
      <c r="E39" s="11" t="str">
        <f>IFERROR(IF(IF('Master Data'!K41="probation","",Table1[[#This Row],[Basic]]*'Master Data'!$G$4)=0,"",IF('Master Data'!K41="probation","",Table1[[#This Row],[Basic]]*'Master Data'!$G$4)),"")</f>
        <v/>
      </c>
      <c r="F39" s="59"/>
      <c r="G39" s="59"/>
      <c r="H39" s="59"/>
      <c r="I39" s="11" t="str">
        <f>IF(SUM(Table1[[#This Row],[Basic]:[CCA]])=0,"",SUM(Table1[[#This Row],[Basic]:[CCA]]))</f>
        <v/>
      </c>
      <c r="J39" s="11" t="str">
        <f>IFERROR(ROUND(IF('Master Data'!M41="YES","",IF(SUM(Table1[[#This Row],[Basic]:[DA Rate]])*10%=0,"",SUM(Table1[[#This Row],[Basic]:[DA Rate]])*10%)),0),"")</f>
        <v/>
      </c>
      <c r="K39" s="59"/>
      <c r="L39" s="59"/>
      <c r="M39" s="59"/>
      <c r="N39" s="59"/>
      <c r="O39" s="59"/>
      <c r="P39" s="59"/>
      <c r="Q39" s="59"/>
      <c r="R39" s="59"/>
      <c r="S39" s="59"/>
      <c r="T39" s="11" t="str">
        <f>IF(SUM(Table1[[#This Row],[ECPenF]:[Other 2]])=0,"",SUM(Table1[[#This Row],[ECPenF]:[Other 2]]))</f>
        <v/>
      </c>
      <c r="U39" s="11" t="str">
        <f>IFERROR(Table1[[#This Row],[Gross Income]]-Table1[[#This Row],[Total Deduction]],"")</f>
        <v/>
      </c>
      <c r="V39" s="59"/>
      <c r="W39" s="59"/>
      <c r="X39" s="39"/>
    </row>
    <row r="40" spans="1:24" ht="20.100000000000001" customHeight="1" x14ac:dyDescent="0.25">
      <c r="A40" s="11" t="str">
        <f>IF('Master Data'!A42="","",'Master Data'!A42)</f>
        <v/>
      </c>
      <c r="B40" s="12" t="str">
        <f>IF('Master Data'!B42="","",'Master Data'!B42)</f>
        <v/>
      </c>
      <c r="C40" s="59"/>
      <c r="D40" s="11" t="str">
        <f>IFERROR(IF(IF('Master Data'!K42="probation","",Table1[[#This Row],[Basic]]*'Master Data'!$C$4)=0,"",IF('Master Data'!K42="probation","",Table1[[#This Row],[Basic]]*'Master Data'!$C$4)),"")</f>
        <v/>
      </c>
      <c r="E40" s="11" t="str">
        <f>IFERROR(IF(IF('Master Data'!K42="probation","",Table1[[#This Row],[Basic]]*'Master Data'!$G$4)=0,"",IF('Master Data'!K42="probation","",Table1[[#This Row],[Basic]]*'Master Data'!$G$4)),"")</f>
        <v/>
      </c>
      <c r="F40" s="59"/>
      <c r="G40" s="59"/>
      <c r="H40" s="59"/>
      <c r="I40" s="11" t="str">
        <f>IF(SUM(Table1[[#This Row],[Basic]:[CCA]])=0,"",SUM(Table1[[#This Row],[Basic]:[CCA]]))</f>
        <v/>
      </c>
      <c r="J40" s="11" t="str">
        <f>IFERROR(ROUND(IF('Master Data'!M42="YES","",IF(SUM(Table1[[#This Row],[Basic]:[DA Rate]])*10%=0,"",SUM(Table1[[#This Row],[Basic]:[DA Rate]])*10%)),0),"")</f>
        <v/>
      </c>
      <c r="K40" s="59"/>
      <c r="L40" s="59"/>
      <c r="M40" s="59"/>
      <c r="N40" s="59"/>
      <c r="O40" s="59"/>
      <c r="P40" s="59"/>
      <c r="Q40" s="59"/>
      <c r="R40" s="59"/>
      <c r="S40" s="59"/>
      <c r="T40" s="11" t="str">
        <f>IF(SUM(Table1[[#This Row],[ECPenF]:[Other 2]])=0,"",SUM(Table1[[#This Row],[ECPenF]:[Other 2]]))</f>
        <v/>
      </c>
      <c r="U40" s="11" t="str">
        <f>IFERROR(Table1[[#This Row],[Gross Income]]-Table1[[#This Row],[Total Deduction]],"")</f>
        <v/>
      </c>
      <c r="V40" s="59"/>
      <c r="W40" s="59"/>
      <c r="X40" s="39"/>
    </row>
    <row r="41" spans="1:24" ht="20.100000000000001" customHeight="1" x14ac:dyDescent="0.25">
      <c r="A41" s="11" t="str">
        <f>IF('Master Data'!A43="","",'Master Data'!A43)</f>
        <v/>
      </c>
      <c r="B41" s="12" t="str">
        <f>IF('Master Data'!B43="","",'Master Data'!B43)</f>
        <v/>
      </c>
      <c r="C41" s="59"/>
      <c r="D41" s="11" t="str">
        <f>IFERROR(IF(IF('Master Data'!K43="probation","",Table1[[#This Row],[Basic]]*'Master Data'!$C$4)=0,"",IF('Master Data'!K43="probation","",Table1[[#This Row],[Basic]]*'Master Data'!$C$4)),"")</f>
        <v/>
      </c>
      <c r="E41" s="11" t="str">
        <f>IFERROR(IF(IF('Master Data'!K43="probation","",Table1[[#This Row],[Basic]]*'Master Data'!$G$4)=0,"",IF('Master Data'!K43="probation","",Table1[[#This Row],[Basic]]*'Master Data'!$G$4)),"")</f>
        <v/>
      </c>
      <c r="F41" s="59"/>
      <c r="G41" s="59"/>
      <c r="H41" s="59"/>
      <c r="I41" s="11" t="str">
        <f>IF(SUM(Table1[[#This Row],[Basic]:[CCA]])=0,"",SUM(Table1[[#This Row],[Basic]:[CCA]]))</f>
        <v/>
      </c>
      <c r="J41" s="11" t="str">
        <f>IFERROR(ROUND(IF('Master Data'!M43="YES","",IF(SUM(Table1[[#This Row],[Basic]:[DA Rate]])*10%=0,"",SUM(Table1[[#This Row],[Basic]:[DA Rate]])*10%)),0),"")</f>
        <v/>
      </c>
      <c r="K41" s="59"/>
      <c r="L41" s="59"/>
      <c r="M41" s="59"/>
      <c r="N41" s="59"/>
      <c r="O41" s="59"/>
      <c r="P41" s="59"/>
      <c r="Q41" s="59"/>
      <c r="R41" s="59"/>
      <c r="S41" s="59"/>
      <c r="T41" s="11" t="str">
        <f>IF(SUM(Table1[[#This Row],[ECPenF]:[Other 2]])=0,"",SUM(Table1[[#This Row],[ECPenF]:[Other 2]]))</f>
        <v/>
      </c>
      <c r="U41" s="11" t="str">
        <f>IFERROR(Table1[[#This Row],[Gross Income]]-Table1[[#This Row],[Total Deduction]],"")</f>
        <v/>
      </c>
      <c r="V41" s="59"/>
      <c r="W41" s="59"/>
      <c r="X41" s="39"/>
    </row>
    <row r="42" spans="1:24" ht="20.100000000000001" customHeight="1" x14ac:dyDescent="0.25">
      <c r="A42" s="11" t="str">
        <f>IF('Master Data'!A44="","",'Master Data'!A44)</f>
        <v/>
      </c>
      <c r="B42" s="12" t="str">
        <f>IF('Master Data'!B44="","",'Master Data'!B44)</f>
        <v/>
      </c>
      <c r="C42" s="59"/>
      <c r="D42" s="11" t="str">
        <f>IFERROR(IF(IF('Master Data'!K44="probation","",Table1[[#This Row],[Basic]]*'Master Data'!$C$4)=0,"",IF('Master Data'!K44="probation","",Table1[[#This Row],[Basic]]*'Master Data'!$C$4)),"")</f>
        <v/>
      </c>
      <c r="E42" s="11" t="str">
        <f>IFERROR(IF(IF('Master Data'!K44="probation","",Table1[[#This Row],[Basic]]*'Master Data'!$G$4)=0,"",IF('Master Data'!K44="probation","",Table1[[#This Row],[Basic]]*'Master Data'!$G$4)),"")</f>
        <v/>
      </c>
      <c r="F42" s="59"/>
      <c r="G42" s="59"/>
      <c r="H42" s="59"/>
      <c r="I42" s="11" t="str">
        <f>IF(SUM(Table1[[#This Row],[Basic]:[CCA]])=0,"",SUM(Table1[[#This Row],[Basic]:[CCA]]))</f>
        <v/>
      </c>
      <c r="J42" s="11" t="str">
        <f>IFERROR(ROUND(IF('Master Data'!M44="YES","",IF(SUM(Table1[[#This Row],[Basic]:[DA Rate]])*10%=0,"",SUM(Table1[[#This Row],[Basic]:[DA Rate]])*10%)),0),"")</f>
        <v/>
      </c>
      <c r="K42" s="59"/>
      <c r="L42" s="59"/>
      <c r="M42" s="59"/>
      <c r="N42" s="59"/>
      <c r="O42" s="59"/>
      <c r="P42" s="59"/>
      <c r="Q42" s="59"/>
      <c r="R42" s="59"/>
      <c r="S42" s="59"/>
      <c r="T42" s="11" t="str">
        <f>IF(SUM(Table1[[#This Row],[ECPenF]:[Other 2]])=0,"",SUM(Table1[[#This Row],[ECPenF]:[Other 2]]))</f>
        <v/>
      </c>
      <c r="U42" s="11" t="str">
        <f>IFERROR(Table1[[#This Row],[Gross Income]]-Table1[[#This Row],[Total Deduction]],"")</f>
        <v/>
      </c>
      <c r="V42" s="59"/>
      <c r="W42" s="59"/>
      <c r="X42" s="39"/>
    </row>
    <row r="43" spans="1:24" ht="20.100000000000001" customHeight="1" x14ac:dyDescent="0.25">
      <c r="A43" s="11" t="str">
        <f>IF('Master Data'!A45="","",'Master Data'!A45)</f>
        <v/>
      </c>
      <c r="B43" s="12" t="str">
        <f>IF('Master Data'!B45="","",'Master Data'!B45)</f>
        <v/>
      </c>
      <c r="C43" s="59"/>
      <c r="D43" s="11" t="str">
        <f>IFERROR(IF(IF('Master Data'!K45="probation","",Table1[[#This Row],[Basic]]*'Master Data'!$C$4)=0,"",IF('Master Data'!K45="probation","",Table1[[#This Row],[Basic]]*'Master Data'!$C$4)),"")</f>
        <v/>
      </c>
      <c r="E43" s="11" t="str">
        <f>IFERROR(IF(IF('Master Data'!K45="probation","",Table1[[#This Row],[Basic]]*'Master Data'!$G$4)=0,"",IF('Master Data'!K45="probation","",Table1[[#This Row],[Basic]]*'Master Data'!$G$4)),"")</f>
        <v/>
      </c>
      <c r="F43" s="59"/>
      <c r="G43" s="59"/>
      <c r="H43" s="59"/>
      <c r="I43" s="11" t="str">
        <f>IF(SUM(Table1[[#This Row],[Basic]:[CCA]])=0,"",SUM(Table1[[#This Row],[Basic]:[CCA]]))</f>
        <v/>
      </c>
      <c r="J43" s="11" t="str">
        <f>IFERROR(ROUND(IF('Master Data'!M45="YES","",IF(SUM(Table1[[#This Row],[Basic]:[DA Rate]])*10%=0,"",SUM(Table1[[#This Row],[Basic]:[DA Rate]])*10%)),0),"")</f>
        <v/>
      </c>
      <c r="K43" s="59"/>
      <c r="L43" s="59"/>
      <c r="M43" s="59"/>
      <c r="N43" s="59"/>
      <c r="O43" s="59"/>
      <c r="P43" s="59"/>
      <c r="Q43" s="59"/>
      <c r="R43" s="59"/>
      <c r="S43" s="59"/>
      <c r="T43" s="11" t="str">
        <f>IF(SUM(Table1[[#This Row],[ECPenF]:[Other 2]])=0,"",SUM(Table1[[#This Row],[ECPenF]:[Other 2]]))</f>
        <v/>
      </c>
      <c r="U43" s="11" t="str">
        <f>IFERROR(Table1[[#This Row],[Gross Income]]-Table1[[#This Row],[Total Deduction]],"")</f>
        <v/>
      </c>
      <c r="V43" s="59"/>
      <c r="W43" s="59"/>
      <c r="X43" s="39"/>
    </row>
    <row r="44" spans="1:24" ht="20.100000000000001" customHeight="1" x14ac:dyDescent="0.25">
      <c r="A44" s="11" t="str">
        <f>IF('Master Data'!A46="","",'Master Data'!A46)</f>
        <v/>
      </c>
      <c r="B44" s="12" t="str">
        <f>IF('Master Data'!B46="","",'Master Data'!B46)</f>
        <v/>
      </c>
      <c r="C44" s="59"/>
      <c r="D44" s="11" t="str">
        <f>IFERROR(IF(IF('Master Data'!K46="probation","",Table1[[#This Row],[Basic]]*'Master Data'!$C$4)=0,"",IF('Master Data'!K46="probation","",Table1[[#This Row],[Basic]]*'Master Data'!$C$4)),"")</f>
        <v/>
      </c>
      <c r="E44" s="11" t="str">
        <f>IFERROR(IF(IF('Master Data'!K46="probation","",Table1[[#This Row],[Basic]]*'Master Data'!$G$4)=0,"",IF('Master Data'!K46="probation","",Table1[[#This Row],[Basic]]*'Master Data'!$G$4)),"")</f>
        <v/>
      </c>
      <c r="F44" s="59"/>
      <c r="G44" s="59"/>
      <c r="H44" s="59"/>
      <c r="I44" s="11" t="str">
        <f>IF(SUM(Table1[[#This Row],[Basic]:[CCA]])=0,"",SUM(Table1[[#This Row],[Basic]:[CCA]]))</f>
        <v/>
      </c>
      <c r="J44" s="11" t="str">
        <f>IFERROR(ROUND(IF('Master Data'!M46="YES","",IF(SUM(Table1[[#This Row],[Basic]:[DA Rate]])*10%=0,"",SUM(Table1[[#This Row],[Basic]:[DA Rate]])*10%)),0),"")</f>
        <v/>
      </c>
      <c r="K44" s="59"/>
      <c r="L44" s="59"/>
      <c r="M44" s="59"/>
      <c r="N44" s="59"/>
      <c r="O44" s="59"/>
      <c r="P44" s="59"/>
      <c r="Q44" s="59"/>
      <c r="R44" s="59"/>
      <c r="S44" s="59"/>
      <c r="T44" s="11" t="str">
        <f>IF(SUM(Table1[[#This Row],[ECPenF]:[Other 2]])=0,"",SUM(Table1[[#This Row],[ECPenF]:[Other 2]]))</f>
        <v/>
      </c>
      <c r="U44" s="11" t="str">
        <f>IFERROR(Table1[[#This Row],[Gross Income]]-Table1[[#This Row],[Total Deduction]],"")</f>
        <v/>
      </c>
      <c r="V44" s="59"/>
      <c r="W44" s="59"/>
      <c r="X44" s="39"/>
    </row>
    <row r="45" spans="1:24" ht="20.100000000000001" customHeight="1" x14ac:dyDescent="0.25">
      <c r="A45" s="11" t="str">
        <f>IF('Master Data'!A47="","",'Master Data'!A47)</f>
        <v/>
      </c>
      <c r="B45" s="12" t="str">
        <f>IF('Master Data'!B47="","",'Master Data'!B47)</f>
        <v/>
      </c>
      <c r="C45" s="59"/>
      <c r="D45" s="11" t="str">
        <f>IFERROR(IF(IF('Master Data'!K47="probation","",Table1[[#This Row],[Basic]]*'Master Data'!$C$4)=0,"",IF('Master Data'!K47="probation","",Table1[[#This Row],[Basic]]*'Master Data'!$C$4)),"")</f>
        <v/>
      </c>
      <c r="E45" s="11" t="str">
        <f>IFERROR(IF(IF('Master Data'!K47="probation","",Table1[[#This Row],[Basic]]*'Master Data'!$G$4)=0,"",IF('Master Data'!K47="probation","",Table1[[#This Row],[Basic]]*'Master Data'!$G$4)),"")</f>
        <v/>
      </c>
      <c r="F45" s="59"/>
      <c r="G45" s="59"/>
      <c r="H45" s="59"/>
      <c r="I45" s="11" t="str">
        <f>IF(SUM(Table1[[#This Row],[Basic]:[CCA]])=0,"",SUM(Table1[[#This Row],[Basic]:[CCA]]))</f>
        <v/>
      </c>
      <c r="J45" s="11" t="str">
        <f>IFERROR(ROUND(IF('Master Data'!M47="YES","",IF(SUM(Table1[[#This Row],[Basic]:[DA Rate]])*10%=0,"",SUM(Table1[[#This Row],[Basic]:[DA Rate]])*10%)),0),"")</f>
        <v/>
      </c>
      <c r="K45" s="59"/>
      <c r="L45" s="59"/>
      <c r="M45" s="59"/>
      <c r="N45" s="59"/>
      <c r="O45" s="59"/>
      <c r="P45" s="59"/>
      <c r="Q45" s="59"/>
      <c r="R45" s="59"/>
      <c r="S45" s="59"/>
      <c r="T45" s="11" t="str">
        <f>IF(SUM(Table1[[#This Row],[ECPenF]:[Other 2]])=0,"",SUM(Table1[[#This Row],[ECPenF]:[Other 2]]))</f>
        <v/>
      </c>
      <c r="U45" s="11" t="str">
        <f>IFERROR(Table1[[#This Row],[Gross Income]]-Table1[[#This Row],[Total Deduction]],"")</f>
        <v/>
      </c>
      <c r="V45" s="59"/>
      <c r="W45" s="59"/>
      <c r="X45" s="39"/>
    </row>
    <row r="46" spans="1:24" ht="20.100000000000001" customHeight="1" x14ac:dyDescent="0.25">
      <c r="A46" s="11" t="str">
        <f>IF('Master Data'!A48="","",'Master Data'!A48)</f>
        <v/>
      </c>
      <c r="B46" s="12" t="str">
        <f>IF('Master Data'!B48="","",'Master Data'!B48)</f>
        <v/>
      </c>
      <c r="C46" s="59"/>
      <c r="D46" s="11" t="str">
        <f>IFERROR(IF(IF('Master Data'!K48="probation","",Table1[[#This Row],[Basic]]*'Master Data'!$C$4)=0,"",IF('Master Data'!K48="probation","",Table1[[#This Row],[Basic]]*'Master Data'!$C$4)),"")</f>
        <v/>
      </c>
      <c r="E46" s="11" t="str">
        <f>IFERROR(IF(IF('Master Data'!K48="probation","",Table1[[#This Row],[Basic]]*'Master Data'!$G$4)=0,"",IF('Master Data'!K48="probation","",Table1[[#This Row],[Basic]]*'Master Data'!$G$4)),"")</f>
        <v/>
      </c>
      <c r="F46" s="59"/>
      <c r="G46" s="59"/>
      <c r="H46" s="59"/>
      <c r="I46" s="11" t="str">
        <f>IF(SUM(Table1[[#This Row],[Basic]:[CCA]])=0,"",SUM(Table1[[#This Row],[Basic]:[CCA]]))</f>
        <v/>
      </c>
      <c r="J46" s="11" t="str">
        <f>IFERROR(ROUND(IF('Master Data'!M48="YES","",IF(SUM(Table1[[#This Row],[Basic]:[DA Rate]])*10%=0,"",SUM(Table1[[#This Row],[Basic]:[DA Rate]])*10%)),0),"")</f>
        <v/>
      </c>
      <c r="K46" s="59"/>
      <c r="L46" s="59"/>
      <c r="M46" s="59"/>
      <c r="N46" s="59"/>
      <c r="O46" s="59"/>
      <c r="P46" s="59"/>
      <c r="Q46" s="59"/>
      <c r="R46" s="59"/>
      <c r="S46" s="59"/>
      <c r="T46" s="11" t="str">
        <f>IF(SUM(Table1[[#This Row],[ECPenF]:[Other 2]])=0,"",SUM(Table1[[#This Row],[ECPenF]:[Other 2]]))</f>
        <v/>
      </c>
      <c r="U46" s="11" t="str">
        <f>IFERROR(Table1[[#This Row],[Gross Income]]-Table1[[#This Row],[Total Deduction]],"")</f>
        <v/>
      </c>
      <c r="V46" s="59"/>
      <c r="W46" s="59"/>
      <c r="X46" s="39"/>
    </row>
    <row r="47" spans="1:24" ht="20.100000000000001" customHeight="1" x14ac:dyDescent="0.25">
      <c r="A47" s="11" t="str">
        <f>IF('Master Data'!A49="","",'Master Data'!A49)</f>
        <v/>
      </c>
      <c r="B47" s="12" t="str">
        <f>IF('Master Data'!B49="","",'Master Data'!B49)</f>
        <v/>
      </c>
      <c r="C47" s="59"/>
      <c r="D47" s="11" t="str">
        <f>IFERROR(IF(IF('Master Data'!K49="probation","",Table1[[#This Row],[Basic]]*'Master Data'!$C$4)=0,"",IF('Master Data'!K49="probation","",Table1[[#This Row],[Basic]]*'Master Data'!$C$4)),"")</f>
        <v/>
      </c>
      <c r="E47" s="11" t="str">
        <f>IFERROR(IF(IF('Master Data'!K49="probation","",Table1[[#This Row],[Basic]]*'Master Data'!$G$4)=0,"",IF('Master Data'!K49="probation","",Table1[[#This Row],[Basic]]*'Master Data'!$G$4)),"")</f>
        <v/>
      </c>
      <c r="F47" s="59"/>
      <c r="G47" s="59"/>
      <c r="H47" s="59"/>
      <c r="I47" s="11" t="str">
        <f>IF(SUM(Table1[[#This Row],[Basic]:[CCA]])=0,"",SUM(Table1[[#This Row],[Basic]:[CCA]]))</f>
        <v/>
      </c>
      <c r="J47" s="11" t="str">
        <f>IFERROR(ROUND(IF('Master Data'!M49="YES","",IF(SUM(Table1[[#This Row],[Basic]:[DA Rate]])*10%=0,"",SUM(Table1[[#This Row],[Basic]:[DA Rate]])*10%)),0),"")</f>
        <v/>
      </c>
      <c r="K47" s="59"/>
      <c r="L47" s="59"/>
      <c r="M47" s="59"/>
      <c r="N47" s="59"/>
      <c r="O47" s="59"/>
      <c r="P47" s="59"/>
      <c r="Q47" s="59"/>
      <c r="R47" s="59"/>
      <c r="S47" s="59"/>
      <c r="T47" s="11" t="str">
        <f>IF(SUM(Table1[[#This Row],[ECPenF]:[Other 2]])=0,"",SUM(Table1[[#This Row],[ECPenF]:[Other 2]]))</f>
        <v/>
      </c>
      <c r="U47" s="11" t="str">
        <f>IFERROR(Table1[[#This Row],[Gross Income]]-Table1[[#This Row],[Total Deduction]],"")</f>
        <v/>
      </c>
      <c r="V47" s="59"/>
      <c r="W47" s="59"/>
      <c r="X47" s="39"/>
    </row>
    <row r="48" spans="1:24" ht="20.100000000000001" customHeight="1" x14ac:dyDescent="0.25">
      <c r="A48" s="11" t="str">
        <f>IF('Master Data'!A50="","",'Master Data'!A50)</f>
        <v/>
      </c>
      <c r="B48" s="12" t="str">
        <f>IF('Master Data'!B50="","",'Master Data'!B50)</f>
        <v/>
      </c>
      <c r="C48" s="59"/>
      <c r="D48" s="11" t="str">
        <f>IFERROR(IF(IF('Master Data'!K50="probation","",Table1[[#This Row],[Basic]]*'Master Data'!$C$4)=0,"",IF('Master Data'!K50="probation","",Table1[[#This Row],[Basic]]*'Master Data'!$C$4)),"")</f>
        <v/>
      </c>
      <c r="E48" s="11" t="str">
        <f>IFERROR(IF(IF('Master Data'!K50="probation","",Table1[[#This Row],[Basic]]*'Master Data'!$G$4)=0,"",IF('Master Data'!K50="probation","",Table1[[#This Row],[Basic]]*'Master Data'!$G$4)),"")</f>
        <v/>
      </c>
      <c r="F48" s="59"/>
      <c r="G48" s="59"/>
      <c r="H48" s="59"/>
      <c r="I48" s="11" t="str">
        <f>IF(SUM(Table1[[#This Row],[Basic]:[CCA]])=0,"",SUM(Table1[[#This Row],[Basic]:[CCA]]))</f>
        <v/>
      </c>
      <c r="J48" s="11" t="str">
        <f>IFERROR(ROUND(IF('Master Data'!M50="YES","",IF(SUM(Table1[[#This Row],[Basic]:[DA Rate]])*10%=0,"",SUM(Table1[[#This Row],[Basic]:[DA Rate]])*10%)),0),"")</f>
        <v/>
      </c>
      <c r="K48" s="59"/>
      <c r="L48" s="59"/>
      <c r="M48" s="59"/>
      <c r="N48" s="59"/>
      <c r="O48" s="59"/>
      <c r="P48" s="59"/>
      <c r="Q48" s="59"/>
      <c r="R48" s="59"/>
      <c r="S48" s="59"/>
      <c r="T48" s="11" t="str">
        <f>IF(SUM(Table1[[#This Row],[ECPenF]:[Other 2]])=0,"",SUM(Table1[[#This Row],[ECPenF]:[Other 2]]))</f>
        <v/>
      </c>
      <c r="U48" s="11" t="str">
        <f>IFERROR(Table1[[#This Row],[Gross Income]]-Table1[[#This Row],[Total Deduction]],"")</f>
        <v/>
      </c>
      <c r="V48" s="59"/>
      <c r="W48" s="59"/>
      <c r="X48" s="39"/>
    </row>
    <row r="49" spans="1:24" ht="20.100000000000001" customHeight="1" x14ac:dyDescent="0.25">
      <c r="A49" s="11" t="str">
        <f>IF('Master Data'!A51="","",'Master Data'!A51)</f>
        <v/>
      </c>
      <c r="B49" s="12" t="str">
        <f>IF('Master Data'!B51="","",'Master Data'!B51)</f>
        <v/>
      </c>
      <c r="C49" s="59"/>
      <c r="D49" s="11" t="str">
        <f>IFERROR(IF(IF('Master Data'!K51="probation","",Table1[[#This Row],[Basic]]*'Master Data'!$C$4)=0,"",IF('Master Data'!K51="probation","",Table1[[#This Row],[Basic]]*'Master Data'!$C$4)),"")</f>
        <v/>
      </c>
      <c r="E49" s="11" t="str">
        <f>IFERROR(IF(IF('Master Data'!K51="probation","",Table1[[#This Row],[Basic]]*'Master Data'!$G$4)=0,"",IF('Master Data'!K51="probation","",Table1[[#This Row],[Basic]]*'Master Data'!$G$4)),"")</f>
        <v/>
      </c>
      <c r="F49" s="59"/>
      <c r="G49" s="59"/>
      <c r="H49" s="59"/>
      <c r="I49" s="11" t="str">
        <f>IF(SUM(Table1[[#This Row],[Basic]:[CCA]])=0,"",SUM(Table1[[#This Row],[Basic]:[CCA]]))</f>
        <v/>
      </c>
      <c r="J49" s="11" t="str">
        <f>IFERROR(ROUND(IF('Master Data'!M51="YES","",IF(SUM(Table1[[#This Row],[Basic]:[DA Rate]])*10%=0,"",SUM(Table1[[#This Row],[Basic]:[DA Rate]])*10%)),0),"")</f>
        <v/>
      </c>
      <c r="K49" s="59"/>
      <c r="L49" s="59"/>
      <c r="M49" s="59"/>
      <c r="N49" s="59"/>
      <c r="O49" s="59"/>
      <c r="P49" s="59"/>
      <c r="Q49" s="59"/>
      <c r="R49" s="59"/>
      <c r="S49" s="59"/>
      <c r="T49" s="11" t="str">
        <f>IF(SUM(Table1[[#This Row],[ECPenF]:[Other 2]])=0,"",SUM(Table1[[#This Row],[ECPenF]:[Other 2]]))</f>
        <v/>
      </c>
      <c r="U49" s="11" t="str">
        <f>IFERROR(Table1[[#This Row],[Gross Income]]-Table1[[#This Row],[Total Deduction]],"")</f>
        <v/>
      </c>
      <c r="V49" s="59"/>
      <c r="W49" s="59"/>
      <c r="X49" s="39"/>
    </row>
    <row r="50" spans="1:24" ht="20.100000000000001" customHeight="1" x14ac:dyDescent="0.25">
      <c r="A50" s="11" t="str">
        <f>IF('Master Data'!A52="","",'Master Data'!A52)</f>
        <v/>
      </c>
      <c r="B50" s="12" t="str">
        <f>IF('Master Data'!B52="","",'Master Data'!B52)</f>
        <v/>
      </c>
      <c r="C50" s="59"/>
      <c r="D50" s="11" t="str">
        <f>IFERROR(IF(IF('Master Data'!K52="probation","",Table1[[#This Row],[Basic]]*'Master Data'!$C$4)=0,"",IF('Master Data'!K52="probation","",Table1[[#This Row],[Basic]]*'Master Data'!$C$4)),"")</f>
        <v/>
      </c>
      <c r="E50" s="11" t="str">
        <f>IFERROR(IF(IF('Master Data'!K52="probation","",Table1[[#This Row],[Basic]]*'Master Data'!$G$4)=0,"",IF('Master Data'!K52="probation","",Table1[[#This Row],[Basic]]*'Master Data'!$G$4)),"")</f>
        <v/>
      </c>
      <c r="F50" s="59"/>
      <c r="G50" s="59"/>
      <c r="H50" s="59"/>
      <c r="I50" s="11" t="str">
        <f>IF(SUM(Table1[[#This Row],[Basic]:[CCA]])=0,"",SUM(Table1[[#This Row],[Basic]:[CCA]]))</f>
        <v/>
      </c>
      <c r="J50" s="11" t="str">
        <f>IFERROR(ROUND(IF('Master Data'!M52="YES","",IF(SUM(Table1[[#This Row],[Basic]:[DA Rate]])*10%=0,"",SUM(Table1[[#This Row],[Basic]:[DA Rate]])*10%)),0),"")</f>
        <v/>
      </c>
      <c r="K50" s="59"/>
      <c r="L50" s="59"/>
      <c r="M50" s="59"/>
      <c r="N50" s="59"/>
      <c r="O50" s="59"/>
      <c r="P50" s="59"/>
      <c r="Q50" s="59"/>
      <c r="R50" s="59"/>
      <c r="S50" s="59"/>
      <c r="T50" s="11" t="str">
        <f>IF(SUM(Table1[[#This Row],[ECPenF]:[Other 2]])=0,"",SUM(Table1[[#This Row],[ECPenF]:[Other 2]]))</f>
        <v/>
      </c>
      <c r="U50" s="11" t="str">
        <f>IFERROR(Table1[[#This Row],[Gross Income]]-Table1[[#This Row],[Total Deduction]],"")</f>
        <v/>
      </c>
      <c r="V50" s="59"/>
      <c r="W50" s="59"/>
      <c r="X50" s="39"/>
    </row>
    <row r="51" spans="1:24" ht="20.100000000000001" customHeight="1" x14ac:dyDescent="0.25">
      <c r="A51" s="11" t="str">
        <f>IF('Master Data'!A53="","",'Master Data'!A53)</f>
        <v/>
      </c>
      <c r="B51" s="12" t="str">
        <f>IF('Master Data'!B53="","",'Master Data'!B53)</f>
        <v/>
      </c>
      <c r="C51" s="59"/>
      <c r="D51" s="11" t="str">
        <f>IFERROR(IF(IF('Master Data'!K53="probation","",Table1[[#This Row],[Basic]]*'Master Data'!$C$4)=0,"",IF('Master Data'!K53="probation","",Table1[[#This Row],[Basic]]*'Master Data'!$C$4)),"")</f>
        <v/>
      </c>
      <c r="E51" s="11" t="str">
        <f>IFERROR(IF(IF('Master Data'!K53="probation","",Table1[[#This Row],[Basic]]*'Master Data'!$G$4)=0,"",IF('Master Data'!K53="probation","",Table1[[#This Row],[Basic]]*'Master Data'!$G$4)),"")</f>
        <v/>
      </c>
      <c r="F51" s="59"/>
      <c r="G51" s="59"/>
      <c r="H51" s="59"/>
      <c r="I51" s="11" t="str">
        <f>IF(SUM(Table1[[#This Row],[Basic]:[CCA]])=0,"",SUM(Table1[[#This Row],[Basic]:[CCA]]))</f>
        <v/>
      </c>
      <c r="J51" s="11" t="str">
        <f>IFERROR(ROUND(IF('Master Data'!M53="YES","",IF(SUM(Table1[[#This Row],[Basic]:[DA Rate]])*10%=0,"",SUM(Table1[[#This Row],[Basic]:[DA Rate]])*10%)),0),"")</f>
        <v/>
      </c>
      <c r="K51" s="59"/>
      <c r="L51" s="59"/>
      <c r="M51" s="59"/>
      <c r="N51" s="59"/>
      <c r="O51" s="59"/>
      <c r="P51" s="59"/>
      <c r="Q51" s="59"/>
      <c r="R51" s="59"/>
      <c r="S51" s="59"/>
      <c r="T51" s="11" t="str">
        <f>IF(SUM(Table1[[#This Row],[ECPenF]:[Other 2]])=0,"",SUM(Table1[[#This Row],[ECPenF]:[Other 2]]))</f>
        <v/>
      </c>
      <c r="U51" s="11" t="str">
        <f>IFERROR(Table1[[#This Row],[Gross Income]]-Table1[[#This Row],[Total Deduction]],"")</f>
        <v/>
      </c>
      <c r="V51" s="59"/>
      <c r="W51" s="59"/>
      <c r="X51" s="39"/>
    </row>
    <row r="52" spans="1:24" ht="20.100000000000001" customHeight="1" x14ac:dyDescent="0.25">
      <c r="A52" s="11" t="str">
        <f>IF('Master Data'!A54="","",'Master Data'!A54)</f>
        <v/>
      </c>
      <c r="B52" s="12" t="str">
        <f>IF('Master Data'!B54="","",'Master Data'!B54)</f>
        <v/>
      </c>
      <c r="C52" s="59"/>
      <c r="D52" s="11" t="str">
        <f>IFERROR(IF(IF('Master Data'!K54="probation","",Table1[[#This Row],[Basic]]*'Master Data'!$C$4)=0,"",IF('Master Data'!K54="probation","",Table1[[#This Row],[Basic]]*'Master Data'!$C$4)),"")</f>
        <v/>
      </c>
      <c r="E52" s="11" t="str">
        <f>IFERROR(IF(IF('Master Data'!K54="probation","",Table1[[#This Row],[Basic]]*'Master Data'!$G$4)=0,"",IF('Master Data'!K54="probation","",Table1[[#This Row],[Basic]]*'Master Data'!$G$4)),"")</f>
        <v/>
      </c>
      <c r="F52" s="59"/>
      <c r="G52" s="59"/>
      <c r="H52" s="59"/>
      <c r="I52" s="11" t="str">
        <f>IF(SUM(Table1[[#This Row],[Basic]:[CCA]])=0,"",SUM(Table1[[#This Row],[Basic]:[CCA]]))</f>
        <v/>
      </c>
      <c r="J52" s="11" t="str">
        <f>IFERROR(ROUND(IF('Master Data'!M54="YES","",IF(SUM(Table1[[#This Row],[Basic]:[DA Rate]])*10%=0,"",SUM(Table1[[#This Row],[Basic]:[DA Rate]])*10%)),0),"")</f>
        <v/>
      </c>
      <c r="K52" s="59"/>
      <c r="L52" s="59"/>
      <c r="M52" s="59"/>
      <c r="N52" s="59"/>
      <c r="O52" s="59"/>
      <c r="P52" s="59"/>
      <c r="Q52" s="59"/>
      <c r="R52" s="59"/>
      <c r="S52" s="59"/>
      <c r="T52" s="11" t="str">
        <f>IF(SUM(Table1[[#This Row],[ECPenF]:[Other 2]])=0,"",SUM(Table1[[#This Row],[ECPenF]:[Other 2]]))</f>
        <v/>
      </c>
      <c r="U52" s="11" t="str">
        <f>IFERROR(Table1[[#This Row],[Gross Income]]-Table1[[#This Row],[Total Deduction]],"")</f>
        <v/>
      </c>
      <c r="V52" s="59"/>
      <c r="W52" s="59"/>
      <c r="X52" s="39"/>
    </row>
    <row r="53" spans="1:24" ht="20.100000000000001" customHeight="1" x14ac:dyDescent="0.25">
      <c r="A53" s="11" t="str">
        <f>IF('Master Data'!A55="","",'Master Data'!A55)</f>
        <v/>
      </c>
      <c r="B53" s="12" t="str">
        <f>IF('Master Data'!B55="","",'Master Data'!B55)</f>
        <v/>
      </c>
      <c r="C53" s="59"/>
      <c r="D53" s="11" t="str">
        <f>IFERROR(IF(IF('Master Data'!K55="probation","",Table1[[#This Row],[Basic]]*'Master Data'!$C$4)=0,"",IF('Master Data'!K55="probation","",Table1[[#This Row],[Basic]]*'Master Data'!$C$4)),"")</f>
        <v/>
      </c>
      <c r="E53" s="11" t="str">
        <f>IFERROR(IF(IF('Master Data'!K55="probation","",Table1[[#This Row],[Basic]]*'Master Data'!$G$4)=0,"",IF('Master Data'!K55="probation","",Table1[[#This Row],[Basic]]*'Master Data'!$G$4)),"")</f>
        <v/>
      </c>
      <c r="F53" s="59"/>
      <c r="G53" s="59"/>
      <c r="H53" s="59"/>
      <c r="I53" s="11" t="str">
        <f>IF(SUM(Table1[[#This Row],[Basic]:[CCA]])=0,"",SUM(Table1[[#This Row],[Basic]:[CCA]]))</f>
        <v/>
      </c>
      <c r="J53" s="11" t="str">
        <f>IFERROR(ROUND(IF('Master Data'!M55="YES","",IF(SUM(Table1[[#This Row],[Basic]:[DA Rate]])*10%=0,"",SUM(Table1[[#This Row],[Basic]:[DA Rate]])*10%)),0),"")</f>
        <v/>
      </c>
      <c r="K53" s="59"/>
      <c r="L53" s="59"/>
      <c r="M53" s="59"/>
      <c r="N53" s="59"/>
      <c r="O53" s="59"/>
      <c r="P53" s="59"/>
      <c r="Q53" s="59"/>
      <c r="R53" s="59"/>
      <c r="S53" s="59"/>
      <c r="T53" s="11" t="str">
        <f>IF(SUM(Table1[[#This Row],[ECPenF]:[Other 2]])=0,"",SUM(Table1[[#This Row],[ECPenF]:[Other 2]]))</f>
        <v/>
      </c>
      <c r="U53" s="11" t="str">
        <f>IFERROR(Table1[[#This Row],[Gross Income]]-Table1[[#This Row],[Total Deduction]],"")</f>
        <v/>
      </c>
      <c r="V53" s="59"/>
      <c r="W53" s="59"/>
      <c r="X53" s="39"/>
    </row>
    <row r="54" spans="1:24" ht="20.100000000000001" customHeight="1" x14ac:dyDescent="0.25">
      <c r="A54" s="11" t="str">
        <f>IF('Master Data'!A56="","",'Master Data'!A56)</f>
        <v/>
      </c>
      <c r="B54" s="12" t="str">
        <f>IF('Master Data'!B56="","",'Master Data'!B56)</f>
        <v/>
      </c>
      <c r="C54" s="59"/>
      <c r="D54" s="11" t="str">
        <f>IFERROR(IF(IF('Master Data'!K56="probation","",Table1[[#This Row],[Basic]]*'Master Data'!$C$4)=0,"",IF('Master Data'!K56="probation","",Table1[[#This Row],[Basic]]*'Master Data'!$C$4)),"")</f>
        <v/>
      </c>
      <c r="E54" s="11" t="str">
        <f>IFERROR(IF(IF('Master Data'!K56="probation","",Table1[[#This Row],[Basic]]*'Master Data'!$G$4)=0,"",IF('Master Data'!K56="probation","",Table1[[#This Row],[Basic]]*'Master Data'!$G$4)),"")</f>
        <v/>
      </c>
      <c r="F54" s="59"/>
      <c r="G54" s="59"/>
      <c r="H54" s="59"/>
      <c r="I54" s="11" t="str">
        <f>IF(SUM(Table1[[#This Row],[Basic]:[CCA]])=0,"",SUM(Table1[[#This Row],[Basic]:[CCA]]))</f>
        <v/>
      </c>
      <c r="J54" s="11" t="str">
        <f>IFERROR(ROUND(IF('Master Data'!M56="YES","",IF(SUM(Table1[[#This Row],[Basic]:[DA Rate]])*10%=0,"",SUM(Table1[[#This Row],[Basic]:[DA Rate]])*10%)),0),"")</f>
        <v/>
      </c>
      <c r="K54" s="59"/>
      <c r="L54" s="59"/>
      <c r="M54" s="59"/>
      <c r="N54" s="59"/>
      <c r="O54" s="59"/>
      <c r="P54" s="59"/>
      <c r="Q54" s="59"/>
      <c r="R54" s="59"/>
      <c r="S54" s="59"/>
      <c r="T54" s="11" t="str">
        <f>IF(SUM(Table1[[#This Row],[ECPenF]:[Other 2]])=0,"",SUM(Table1[[#This Row],[ECPenF]:[Other 2]]))</f>
        <v/>
      </c>
      <c r="U54" s="11" t="str">
        <f>IFERROR(Table1[[#This Row],[Gross Income]]-Table1[[#This Row],[Total Deduction]],"")</f>
        <v/>
      </c>
      <c r="V54" s="59"/>
      <c r="W54" s="59"/>
      <c r="X54" s="39"/>
    </row>
    <row r="55" spans="1:24" ht="20.100000000000001" customHeight="1" x14ac:dyDescent="0.25">
      <c r="A55" s="11" t="str">
        <f>IF('Master Data'!A57="","",'Master Data'!A57)</f>
        <v/>
      </c>
      <c r="B55" s="12" t="str">
        <f>IF('Master Data'!B57="","",'Master Data'!B57)</f>
        <v/>
      </c>
      <c r="C55" s="59"/>
      <c r="D55" s="11" t="str">
        <f>IFERROR(IF(IF('Master Data'!K57="probation","",Table1[[#This Row],[Basic]]*'Master Data'!$C$4)=0,"",IF('Master Data'!K57="probation","",Table1[[#This Row],[Basic]]*'Master Data'!$C$4)),"")</f>
        <v/>
      </c>
      <c r="E55" s="11" t="str">
        <f>IFERROR(IF(IF('Master Data'!K57="probation","",Table1[[#This Row],[Basic]]*'Master Data'!$G$4)=0,"",IF('Master Data'!K57="probation","",Table1[[#This Row],[Basic]]*'Master Data'!$G$4)),"")</f>
        <v/>
      </c>
      <c r="F55" s="59"/>
      <c r="G55" s="59"/>
      <c r="H55" s="59"/>
      <c r="I55" s="11" t="str">
        <f>IF(SUM(Table1[[#This Row],[Basic]:[CCA]])=0,"",SUM(Table1[[#This Row],[Basic]:[CCA]]))</f>
        <v/>
      </c>
      <c r="J55" s="11" t="str">
        <f>IFERROR(ROUND(IF('Master Data'!M57="YES","",IF(SUM(Table1[[#This Row],[Basic]:[DA Rate]])*10%=0,"",SUM(Table1[[#This Row],[Basic]:[DA Rate]])*10%)),0),"")</f>
        <v/>
      </c>
      <c r="K55" s="59"/>
      <c r="L55" s="59"/>
      <c r="M55" s="59"/>
      <c r="N55" s="59"/>
      <c r="O55" s="59"/>
      <c r="P55" s="59"/>
      <c r="Q55" s="59"/>
      <c r="R55" s="59"/>
      <c r="S55" s="59"/>
      <c r="T55" s="11" t="str">
        <f>IF(SUM(Table1[[#This Row],[ECPenF]:[Other 2]])=0,"",SUM(Table1[[#This Row],[ECPenF]:[Other 2]]))</f>
        <v/>
      </c>
      <c r="U55" s="11" t="str">
        <f>IFERROR(Table1[[#This Row],[Gross Income]]-Table1[[#This Row],[Total Deduction]],"")</f>
        <v/>
      </c>
      <c r="V55" s="59"/>
      <c r="W55" s="59"/>
      <c r="X55" s="39"/>
    </row>
    <row r="56" spans="1:24" ht="20.100000000000001" customHeight="1" x14ac:dyDescent="0.25">
      <c r="A56" s="11" t="str">
        <f>IF('Master Data'!A58="","",'Master Data'!A58)</f>
        <v/>
      </c>
      <c r="B56" s="12" t="str">
        <f>IF('Master Data'!B58="","",'Master Data'!B58)</f>
        <v/>
      </c>
      <c r="C56" s="59"/>
      <c r="D56" s="11" t="str">
        <f>IFERROR(IF(IF('Master Data'!K58="probation","",Table1[[#This Row],[Basic]]*'Master Data'!$C$4)=0,"",IF('Master Data'!K58="probation","",Table1[[#This Row],[Basic]]*'Master Data'!$C$4)),"")</f>
        <v/>
      </c>
      <c r="E56" s="11" t="str">
        <f>IFERROR(IF(IF('Master Data'!K58="probation","",Table1[[#This Row],[Basic]]*'Master Data'!$G$4)=0,"",IF('Master Data'!K58="probation","",Table1[[#This Row],[Basic]]*'Master Data'!$G$4)),"")</f>
        <v/>
      </c>
      <c r="F56" s="59"/>
      <c r="G56" s="59"/>
      <c r="H56" s="59"/>
      <c r="I56" s="11" t="str">
        <f>IF(SUM(Table1[[#This Row],[Basic]:[CCA]])=0,"",SUM(Table1[[#This Row],[Basic]:[CCA]]))</f>
        <v/>
      </c>
      <c r="J56" s="11" t="str">
        <f>IFERROR(ROUND(IF('Master Data'!M58="YES","",IF(SUM(Table1[[#This Row],[Basic]:[DA Rate]])*10%=0,"",SUM(Table1[[#This Row],[Basic]:[DA Rate]])*10%)),0),"")</f>
        <v/>
      </c>
      <c r="K56" s="59"/>
      <c r="L56" s="59"/>
      <c r="M56" s="59"/>
      <c r="N56" s="59"/>
      <c r="O56" s="59"/>
      <c r="P56" s="59"/>
      <c r="Q56" s="59"/>
      <c r="R56" s="59"/>
      <c r="S56" s="59"/>
      <c r="T56" s="11" t="str">
        <f>IF(SUM(Table1[[#This Row],[ECPenF]:[Other 2]])=0,"",SUM(Table1[[#This Row],[ECPenF]:[Other 2]]))</f>
        <v/>
      </c>
      <c r="U56" s="11" t="str">
        <f>IFERROR(Table1[[#This Row],[Gross Income]]-Table1[[#This Row],[Total Deduction]],"")</f>
        <v/>
      </c>
      <c r="V56" s="59"/>
      <c r="W56" s="59"/>
      <c r="X56" s="39"/>
    </row>
    <row r="57" spans="1:24" ht="20.100000000000001" customHeight="1" x14ac:dyDescent="0.25">
      <c r="A57" s="11" t="str">
        <f>IF('Master Data'!A59="","",'Master Data'!A59)</f>
        <v/>
      </c>
      <c r="B57" s="12" t="str">
        <f>IF('Master Data'!B59="","",'Master Data'!B59)</f>
        <v/>
      </c>
      <c r="C57" s="59"/>
      <c r="D57" s="11" t="str">
        <f>IFERROR(IF(IF('Master Data'!K59="probation","",Table1[[#This Row],[Basic]]*'Master Data'!$C$4)=0,"",IF('Master Data'!K59="probation","",Table1[[#This Row],[Basic]]*'Master Data'!$C$4)),"")</f>
        <v/>
      </c>
      <c r="E57" s="11" t="str">
        <f>IFERROR(IF(IF('Master Data'!K59="probation","",Table1[[#This Row],[Basic]]*'Master Data'!$G$4)=0,"",IF('Master Data'!K59="probation","",Table1[[#This Row],[Basic]]*'Master Data'!$G$4)),"")</f>
        <v/>
      </c>
      <c r="F57" s="59"/>
      <c r="G57" s="59"/>
      <c r="H57" s="59"/>
      <c r="I57" s="11" t="str">
        <f>IF(SUM(Table1[[#This Row],[Basic]:[CCA]])=0,"",SUM(Table1[[#This Row],[Basic]:[CCA]]))</f>
        <v/>
      </c>
      <c r="J57" s="11" t="str">
        <f>IFERROR(ROUND(IF('Master Data'!M59="YES","",IF(SUM(Table1[[#This Row],[Basic]:[DA Rate]])*10%=0,"",SUM(Table1[[#This Row],[Basic]:[DA Rate]])*10%)),0),"")</f>
        <v/>
      </c>
      <c r="K57" s="59"/>
      <c r="L57" s="59"/>
      <c r="M57" s="59"/>
      <c r="N57" s="59"/>
      <c r="O57" s="59"/>
      <c r="P57" s="59"/>
      <c r="Q57" s="59"/>
      <c r="R57" s="59"/>
      <c r="S57" s="59"/>
      <c r="T57" s="11" t="str">
        <f>IF(SUM(Table1[[#This Row],[ECPenF]:[Other 2]])=0,"",SUM(Table1[[#This Row],[ECPenF]:[Other 2]]))</f>
        <v/>
      </c>
      <c r="U57" s="11" t="str">
        <f>IFERROR(Table1[[#This Row],[Gross Income]]-Table1[[#This Row],[Total Deduction]],"")</f>
        <v/>
      </c>
      <c r="V57" s="59"/>
      <c r="W57" s="59"/>
      <c r="X57" s="39"/>
    </row>
    <row r="58" spans="1:24" ht="20.100000000000001" customHeight="1" x14ac:dyDescent="0.25">
      <c r="A58" s="11" t="str">
        <f>IF('Master Data'!A60="","",'Master Data'!A60)</f>
        <v/>
      </c>
      <c r="B58" s="12" t="str">
        <f>IF('Master Data'!B60="","",'Master Data'!B60)</f>
        <v/>
      </c>
      <c r="C58" s="59"/>
      <c r="D58" s="11" t="str">
        <f>IFERROR(IF(IF('Master Data'!K60="probation","",Table1[[#This Row],[Basic]]*'Master Data'!$C$4)=0,"",IF('Master Data'!K60="probation","",Table1[[#This Row],[Basic]]*'Master Data'!$C$4)),"")</f>
        <v/>
      </c>
      <c r="E58" s="11" t="str">
        <f>IFERROR(IF(IF('Master Data'!K60="probation","",Table1[[#This Row],[Basic]]*'Master Data'!$G$4)=0,"",IF('Master Data'!K60="probation","",Table1[[#This Row],[Basic]]*'Master Data'!$G$4)),"")</f>
        <v/>
      </c>
      <c r="F58" s="59"/>
      <c r="G58" s="59"/>
      <c r="H58" s="59"/>
      <c r="I58" s="11" t="str">
        <f>IF(SUM(Table1[[#This Row],[Basic]:[CCA]])=0,"",SUM(Table1[[#This Row],[Basic]:[CCA]]))</f>
        <v/>
      </c>
      <c r="J58" s="11" t="str">
        <f>IFERROR(ROUND(IF('Master Data'!M60="YES","",IF(SUM(Table1[[#This Row],[Basic]:[DA Rate]])*10%=0,"",SUM(Table1[[#This Row],[Basic]:[DA Rate]])*10%)),0),"")</f>
        <v/>
      </c>
      <c r="K58" s="59"/>
      <c r="L58" s="59"/>
      <c r="M58" s="59"/>
      <c r="N58" s="59"/>
      <c r="O58" s="59"/>
      <c r="P58" s="59"/>
      <c r="Q58" s="59"/>
      <c r="R58" s="59"/>
      <c r="S58" s="59"/>
      <c r="T58" s="11" t="str">
        <f>IF(SUM(Table1[[#This Row],[ECPenF]:[Other 2]])=0,"",SUM(Table1[[#This Row],[ECPenF]:[Other 2]]))</f>
        <v/>
      </c>
      <c r="U58" s="11" t="str">
        <f>IFERROR(Table1[[#This Row],[Gross Income]]-Table1[[#This Row],[Total Deduction]],"")</f>
        <v/>
      </c>
      <c r="V58" s="59"/>
      <c r="W58" s="59"/>
      <c r="X58" s="39"/>
    </row>
    <row r="59" spans="1:24" ht="20.100000000000001" customHeight="1" x14ac:dyDescent="0.25">
      <c r="A59" s="11" t="str">
        <f>IF('Master Data'!A61="","",'Master Data'!A61)</f>
        <v/>
      </c>
      <c r="B59" s="12" t="str">
        <f>IF('Master Data'!B61="","",'Master Data'!B61)</f>
        <v/>
      </c>
      <c r="C59" s="59"/>
      <c r="D59" s="11" t="str">
        <f>IFERROR(IF(IF('Master Data'!K61="probation","",Table1[[#This Row],[Basic]]*'Master Data'!$C$4)=0,"",IF('Master Data'!K61="probation","",Table1[[#This Row],[Basic]]*'Master Data'!$C$4)),"")</f>
        <v/>
      </c>
      <c r="E59" s="11" t="str">
        <f>IFERROR(IF(IF('Master Data'!K61="probation","",Table1[[#This Row],[Basic]]*'Master Data'!$G$4)=0,"",IF('Master Data'!K61="probation","",Table1[[#This Row],[Basic]]*'Master Data'!$G$4)),"")</f>
        <v/>
      </c>
      <c r="F59" s="59"/>
      <c r="G59" s="59"/>
      <c r="H59" s="59"/>
      <c r="I59" s="11" t="str">
        <f>IF(SUM(Table1[[#This Row],[Basic]:[CCA]])=0,"",SUM(Table1[[#This Row],[Basic]:[CCA]]))</f>
        <v/>
      </c>
      <c r="J59" s="11" t="str">
        <f>IFERROR(ROUND(IF('Master Data'!M61="YES","",IF(SUM(Table1[[#This Row],[Basic]:[DA Rate]])*10%=0,"",SUM(Table1[[#This Row],[Basic]:[DA Rate]])*10%)),0),"")</f>
        <v/>
      </c>
      <c r="K59" s="59"/>
      <c r="L59" s="59"/>
      <c r="M59" s="59"/>
      <c r="N59" s="59"/>
      <c r="O59" s="59"/>
      <c r="P59" s="59"/>
      <c r="Q59" s="59"/>
      <c r="R59" s="59"/>
      <c r="S59" s="59"/>
      <c r="T59" s="11" t="str">
        <f>IF(SUM(Table1[[#This Row],[ECPenF]:[Other 2]])=0,"",SUM(Table1[[#This Row],[ECPenF]:[Other 2]]))</f>
        <v/>
      </c>
      <c r="U59" s="11" t="str">
        <f>IFERROR(Table1[[#This Row],[Gross Income]]-Table1[[#This Row],[Total Deduction]],"")</f>
        <v/>
      </c>
      <c r="V59" s="59"/>
      <c r="W59" s="59"/>
      <c r="X59" s="39"/>
    </row>
    <row r="60" spans="1:24" ht="20.100000000000001" customHeight="1" x14ac:dyDescent="0.25">
      <c r="A60" s="11" t="str">
        <f>IF('Master Data'!A62="","",'Master Data'!A62)</f>
        <v/>
      </c>
      <c r="B60" s="12" t="str">
        <f>IF('Master Data'!B62="","",'Master Data'!B62)</f>
        <v/>
      </c>
      <c r="C60" s="59"/>
      <c r="D60" s="11" t="str">
        <f>IFERROR(IF(IF('Master Data'!K62="probation","",Table1[[#This Row],[Basic]]*'Master Data'!$C$4)=0,"",IF('Master Data'!K62="probation","",Table1[[#This Row],[Basic]]*'Master Data'!$C$4)),"")</f>
        <v/>
      </c>
      <c r="E60" s="11" t="str">
        <f>IFERROR(IF(IF('Master Data'!K62="probation","",Table1[[#This Row],[Basic]]*'Master Data'!$G$4)=0,"",IF('Master Data'!K62="probation","",Table1[[#This Row],[Basic]]*'Master Data'!$G$4)),"")</f>
        <v/>
      </c>
      <c r="F60" s="59"/>
      <c r="G60" s="59"/>
      <c r="H60" s="59"/>
      <c r="I60" s="11" t="str">
        <f>IF(SUM(Table1[[#This Row],[Basic]:[CCA]])=0,"",SUM(Table1[[#This Row],[Basic]:[CCA]]))</f>
        <v/>
      </c>
      <c r="J60" s="11" t="str">
        <f>IFERROR(ROUND(IF('Master Data'!M62="YES","",IF(SUM(Table1[[#This Row],[Basic]:[DA Rate]])*10%=0,"",SUM(Table1[[#This Row],[Basic]:[DA Rate]])*10%)),0),"")</f>
        <v/>
      </c>
      <c r="K60" s="59"/>
      <c r="L60" s="59"/>
      <c r="M60" s="59"/>
      <c r="N60" s="59"/>
      <c r="O60" s="59"/>
      <c r="P60" s="59"/>
      <c r="Q60" s="59"/>
      <c r="R60" s="59"/>
      <c r="S60" s="59"/>
      <c r="T60" s="11" t="str">
        <f>IF(SUM(Table1[[#This Row],[ECPenF]:[Other 2]])=0,"",SUM(Table1[[#This Row],[ECPenF]:[Other 2]]))</f>
        <v/>
      </c>
      <c r="U60" s="11" t="str">
        <f>IFERROR(Table1[[#This Row],[Gross Income]]-Table1[[#This Row],[Total Deduction]],"")</f>
        <v/>
      </c>
      <c r="V60" s="59"/>
      <c r="W60" s="59"/>
      <c r="X60" s="39"/>
    </row>
    <row r="61" spans="1:24" ht="20.100000000000001" customHeight="1" x14ac:dyDescent="0.25">
      <c r="A61" s="11" t="str">
        <f>IF('Master Data'!A63="","",'Master Data'!A63)</f>
        <v/>
      </c>
      <c r="B61" s="12" t="str">
        <f>IF('Master Data'!B63="","",'Master Data'!B63)</f>
        <v/>
      </c>
      <c r="C61" s="59"/>
      <c r="D61" s="11" t="str">
        <f>IFERROR(IF(IF('Master Data'!K63="probation","",Table1[[#This Row],[Basic]]*'Master Data'!$C$4)=0,"",IF('Master Data'!K63="probation","",Table1[[#This Row],[Basic]]*'Master Data'!$C$4)),"")</f>
        <v/>
      </c>
      <c r="E61" s="11" t="str">
        <f>IFERROR(IF(IF('Master Data'!K63="probation","",Table1[[#This Row],[Basic]]*'Master Data'!$G$4)=0,"",IF('Master Data'!K63="probation","",Table1[[#This Row],[Basic]]*'Master Data'!$G$4)),"")</f>
        <v/>
      </c>
      <c r="F61" s="59"/>
      <c r="G61" s="59"/>
      <c r="H61" s="59"/>
      <c r="I61" s="11" t="str">
        <f>IF(SUM(Table1[[#This Row],[Basic]:[CCA]])=0,"",SUM(Table1[[#This Row],[Basic]:[CCA]]))</f>
        <v/>
      </c>
      <c r="J61" s="11" t="str">
        <f>IFERROR(ROUND(IF('Master Data'!M63="YES","",IF(SUM(Table1[[#This Row],[Basic]:[DA Rate]])*10%=0,"",SUM(Table1[[#This Row],[Basic]:[DA Rate]])*10%)),0),"")</f>
        <v/>
      </c>
      <c r="K61" s="59"/>
      <c r="L61" s="59"/>
      <c r="M61" s="59"/>
      <c r="N61" s="59"/>
      <c r="O61" s="59"/>
      <c r="P61" s="59"/>
      <c r="Q61" s="59"/>
      <c r="R61" s="59"/>
      <c r="S61" s="59"/>
      <c r="T61" s="11" t="str">
        <f>IF(SUM(Table1[[#This Row],[ECPenF]:[Other 2]])=0,"",SUM(Table1[[#This Row],[ECPenF]:[Other 2]]))</f>
        <v/>
      </c>
      <c r="U61" s="11" t="str">
        <f>IFERROR(Table1[[#This Row],[Gross Income]]-Table1[[#This Row],[Total Deduction]],"")</f>
        <v/>
      </c>
      <c r="V61" s="59"/>
      <c r="W61" s="59"/>
      <c r="X61" s="39"/>
    </row>
    <row r="62" spans="1:24" ht="20.100000000000001" customHeight="1" x14ac:dyDescent="0.25">
      <c r="A62" s="11" t="str">
        <f>IF('Master Data'!A64="","",'Master Data'!A64)</f>
        <v/>
      </c>
      <c r="B62" s="12" t="str">
        <f>IF('Master Data'!B64="","",'Master Data'!B64)</f>
        <v/>
      </c>
      <c r="C62" s="59"/>
      <c r="D62" s="11" t="str">
        <f>IFERROR(IF(IF('Master Data'!K64="probation","",Table1[[#This Row],[Basic]]*'Master Data'!$C$4)=0,"",IF('Master Data'!K64="probation","",Table1[[#This Row],[Basic]]*'Master Data'!$C$4)),"")</f>
        <v/>
      </c>
      <c r="E62" s="11" t="str">
        <f>IFERROR(IF(IF('Master Data'!K64="probation","",Table1[[#This Row],[Basic]]*'Master Data'!$G$4)=0,"",IF('Master Data'!K64="probation","",Table1[[#This Row],[Basic]]*'Master Data'!$G$4)),"")</f>
        <v/>
      </c>
      <c r="F62" s="59"/>
      <c r="G62" s="59"/>
      <c r="H62" s="59"/>
      <c r="I62" s="11" t="str">
        <f>IF(SUM(Table1[[#This Row],[Basic]:[CCA]])=0,"",SUM(Table1[[#This Row],[Basic]:[CCA]]))</f>
        <v/>
      </c>
      <c r="J62" s="11" t="str">
        <f>IFERROR(ROUND(IF('Master Data'!M64="YES","",IF(SUM(Table1[[#This Row],[Basic]:[DA Rate]])*10%=0,"",SUM(Table1[[#This Row],[Basic]:[DA Rate]])*10%)),0),"")</f>
        <v/>
      </c>
      <c r="K62" s="59"/>
      <c r="L62" s="59"/>
      <c r="M62" s="59"/>
      <c r="N62" s="59"/>
      <c r="O62" s="59"/>
      <c r="P62" s="59"/>
      <c r="Q62" s="59"/>
      <c r="R62" s="59"/>
      <c r="S62" s="59"/>
      <c r="T62" s="11" t="str">
        <f>IF(SUM(Table1[[#This Row],[ECPenF]:[Other 2]])=0,"",SUM(Table1[[#This Row],[ECPenF]:[Other 2]]))</f>
        <v/>
      </c>
      <c r="U62" s="11" t="str">
        <f>IFERROR(Table1[[#This Row],[Gross Income]]-Table1[[#This Row],[Total Deduction]],"")</f>
        <v/>
      </c>
      <c r="V62" s="59"/>
      <c r="W62" s="59"/>
      <c r="X62" s="39"/>
    </row>
    <row r="63" spans="1:24" ht="20.100000000000001" customHeight="1" x14ac:dyDescent="0.25">
      <c r="A63" s="11" t="str">
        <f>IF('Master Data'!A65="","",'Master Data'!A65)</f>
        <v/>
      </c>
      <c r="B63" s="12" t="str">
        <f>IF('Master Data'!B65="","",'Master Data'!B65)</f>
        <v/>
      </c>
      <c r="C63" s="59"/>
      <c r="D63" s="11" t="str">
        <f>IFERROR(IF(IF('Master Data'!K65="probation","",Table1[[#This Row],[Basic]]*'Master Data'!$C$4)=0,"",IF('Master Data'!K65="probation","",Table1[[#This Row],[Basic]]*'Master Data'!$C$4)),"")</f>
        <v/>
      </c>
      <c r="E63" s="11" t="str">
        <f>IFERROR(IF(IF('Master Data'!K65="probation","",Table1[[#This Row],[Basic]]*'Master Data'!$G$4)=0,"",IF('Master Data'!K65="probation","",Table1[[#This Row],[Basic]]*'Master Data'!$G$4)),"")</f>
        <v/>
      </c>
      <c r="F63" s="59"/>
      <c r="G63" s="59"/>
      <c r="H63" s="59"/>
      <c r="I63" s="11" t="str">
        <f>IF(SUM(Table1[[#This Row],[Basic]:[CCA]])=0,"",SUM(Table1[[#This Row],[Basic]:[CCA]]))</f>
        <v/>
      </c>
      <c r="J63" s="11" t="str">
        <f>IFERROR(ROUND(IF('Master Data'!M65="YES","",IF(SUM(Table1[[#This Row],[Basic]:[DA Rate]])*10%=0,"",SUM(Table1[[#This Row],[Basic]:[DA Rate]])*10%)),0),"")</f>
        <v/>
      </c>
      <c r="K63" s="59"/>
      <c r="L63" s="59"/>
      <c r="M63" s="59"/>
      <c r="N63" s="59"/>
      <c r="O63" s="59"/>
      <c r="P63" s="59"/>
      <c r="Q63" s="59"/>
      <c r="R63" s="59"/>
      <c r="S63" s="59"/>
      <c r="T63" s="11" t="str">
        <f>IF(SUM(Table1[[#This Row],[ECPenF]:[Other 2]])=0,"",SUM(Table1[[#This Row],[ECPenF]:[Other 2]]))</f>
        <v/>
      </c>
      <c r="U63" s="11" t="str">
        <f>IFERROR(Table1[[#This Row],[Gross Income]]-Table1[[#This Row],[Total Deduction]],"")</f>
        <v/>
      </c>
      <c r="V63" s="59"/>
      <c r="W63" s="59"/>
      <c r="X63" s="39"/>
    </row>
    <row r="64" spans="1:24" ht="20.100000000000001" customHeight="1" x14ac:dyDescent="0.25">
      <c r="A64" s="11" t="str">
        <f>IF('Master Data'!A66="","",'Master Data'!A66)</f>
        <v/>
      </c>
      <c r="B64" s="12" t="str">
        <f>IF('Master Data'!B66="","",'Master Data'!B66)</f>
        <v/>
      </c>
      <c r="C64" s="59"/>
      <c r="D64" s="11" t="str">
        <f>IFERROR(IF(IF('Master Data'!K66="probation","",Table1[[#This Row],[Basic]]*'Master Data'!$C$4)=0,"",IF('Master Data'!K66="probation","",Table1[[#This Row],[Basic]]*'Master Data'!$C$4)),"")</f>
        <v/>
      </c>
      <c r="E64" s="11" t="str">
        <f>IFERROR(IF(IF('Master Data'!K66="probation","",Table1[[#This Row],[Basic]]*'Master Data'!$G$4)=0,"",IF('Master Data'!K66="probation","",Table1[[#This Row],[Basic]]*'Master Data'!$G$4)),"")</f>
        <v/>
      </c>
      <c r="F64" s="59"/>
      <c r="G64" s="59"/>
      <c r="H64" s="59"/>
      <c r="I64" s="11" t="str">
        <f>IF(SUM(Table1[[#This Row],[Basic]:[CCA]])=0,"",SUM(Table1[[#This Row],[Basic]:[CCA]]))</f>
        <v/>
      </c>
      <c r="J64" s="11" t="str">
        <f>IFERROR(ROUND(IF('Master Data'!M66="YES","",IF(SUM(Table1[[#This Row],[Basic]:[DA Rate]])*10%=0,"",SUM(Table1[[#This Row],[Basic]:[DA Rate]])*10%)),0),"")</f>
        <v/>
      </c>
      <c r="K64" s="59"/>
      <c r="L64" s="59"/>
      <c r="M64" s="59"/>
      <c r="N64" s="59"/>
      <c r="O64" s="59"/>
      <c r="P64" s="59"/>
      <c r="Q64" s="59"/>
      <c r="R64" s="59"/>
      <c r="S64" s="59"/>
      <c r="T64" s="11" t="str">
        <f>IF(SUM(Table1[[#This Row],[ECPenF]:[Other 2]])=0,"",SUM(Table1[[#This Row],[ECPenF]:[Other 2]]))</f>
        <v/>
      </c>
      <c r="U64" s="11" t="str">
        <f>IFERROR(Table1[[#This Row],[Gross Income]]-Table1[[#This Row],[Total Deduction]],"")</f>
        <v/>
      </c>
      <c r="V64" s="59"/>
      <c r="W64" s="59"/>
      <c r="X64" s="39"/>
    </row>
    <row r="65" spans="1:24" ht="20.100000000000001" customHeight="1" x14ac:dyDescent="0.25">
      <c r="A65" s="11" t="str">
        <f>IF('Master Data'!A67="","",'Master Data'!A67)</f>
        <v/>
      </c>
      <c r="B65" s="12" t="str">
        <f>IF('Master Data'!B67="","",'Master Data'!B67)</f>
        <v/>
      </c>
      <c r="C65" s="59"/>
      <c r="D65" s="11" t="str">
        <f>IFERROR(IF(IF('Master Data'!K67="probation","",Table1[[#This Row],[Basic]]*'Master Data'!$C$4)=0,"",IF('Master Data'!K67="probation","",Table1[[#This Row],[Basic]]*'Master Data'!$C$4)),"")</f>
        <v/>
      </c>
      <c r="E65" s="11" t="str">
        <f>IFERROR(IF(IF('Master Data'!K67="probation","",Table1[[#This Row],[Basic]]*'Master Data'!$G$4)=0,"",IF('Master Data'!K67="probation","",Table1[[#This Row],[Basic]]*'Master Data'!$G$4)),"")</f>
        <v/>
      </c>
      <c r="F65" s="59"/>
      <c r="G65" s="59"/>
      <c r="H65" s="59"/>
      <c r="I65" s="11" t="str">
        <f>IF(SUM(Table1[[#This Row],[Basic]:[CCA]])=0,"",SUM(Table1[[#This Row],[Basic]:[CCA]]))</f>
        <v/>
      </c>
      <c r="J65" s="11" t="str">
        <f>IFERROR(ROUND(IF('Master Data'!M67="YES","",IF(SUM(Table1[[#This Row],[Basic]:[DA Rate]])*10%=0,"",SUM(Table1[[#This Row],[Basic]:[DA Rate]])*10%)),0),"")</f>
        <v/>
      </c>
      <c r="K65" s="59"/>
      <c r="L65" s="59"/>
      <c r="M65" s="59"/>
      <c r="N65" s="59"/>
      <c r="O65" s="59"/>
      <c r="P65" s="59"/>
      <c r="Q65" s="59"/>
      <c r="R65" s="59"/>
      <c r="S65" s="59"/>
      <c r="T65" s="11" t="str">
        <f>IF(SUM(Table1[[#This Row],[ECPenF]:[Other 2]])=0,"",SUM(Table1[[#This Row],[ECPenF]:[Other 2]]))</f>
        <v/>
      </c>
      <c r="U65" s="11" t="str">
        <f>IFERROR(Table1[[#This Row],[Gross Income]]-Table1[[#This Row],[Total Deduction]],"")</f>
        <v/>
      </c>
      <c r="V65" s="59"/>
      <c r="W65" s="59"/>
      <c r="X65" s="39"/>
    </row>
    <row r="66" spans="1:24" ht="20.100000000000001" customHeight="1" x14ac:dyDescent="0.25">
      <c r="A66" s="11" t="str">
        <f>IF('Master Data'!A68="","",'Master Data'!A68)</f>
        <v/>
      </c>
      <c r="B66" s="12" t="str">
        <f>IF('Master Data'!B68="","",'Master Data'!B68)</f>
        <v/>
      </c>
      <c r="C66" s="59"/>
      <c r="D66" s="11" t="str">
        <f>IFERROR(IF(IF('Master Data'!K68="probation","",Table1[[#This Row],[Basic]]*'Master Data'!$C$4)=0,"",IF('Master Data'!K68="probation","",Table1[[#This Row],[Basic]]*'Master Data'!$C$4)),"")</f>
        <v/>
      </c>
      <c r="E66" s="11" t="str">
        <f>IFERROR(IF(IF('Master Data'!K68="probation","",Table1[[#This Row],[Basic]]*'Master Data'!$G$4)=0,"",IF('Master Data'!K68="probation","",Table1[[#This Row],[Basic]]*'Master Data'!$G$4)),"")</f>
        <v/>
      </c>
      <c r="F66" s="59"/>
      <c r="G66" s="59"/>
      <c r="H66" s="59"/>
      <c r="I66" s="11" t="str">
        <f>IF(SUM(Table1[[#This Row],[Basic]:[CCA]])=0,"",SUM(Table1[[#This Row],[Basic]:[CCA]]))</f>
        <v/>
      </c>
      <c r="J66" s="11" t="str">
        <f>IFERROR(ROUND(IF('Master Data'!M68="YES","",IF(SUM(Table1[[#This Row],[Basic]:[DA Rate]])*10%=0,"",SUM(Table1[[#This Row],[Basic]:[DA Rate]])*10%)),0),"")</f>
        <v/>
      </c>
      <c r="K66" s="59"/>
      <c r="L66" s="59"/>
      <c r="M66" s="59"/>
      <c r="N66" s="59"/>
      <c r="O66" s="59"/>
      <c r="P66" s="59"/>
      <c r="Q66" s="59"/>
      <c r="R66" s="59"/>
      <c r="S66" s="59"/>
      <c r="T66" s="11" t="str">
        <f>IF(SUM(Table1[[#This Row],[ECPenF]:[Other 2]])=0,"",SUM(Table1[[#This Row],[ECPenF]:[Other 2]]))</f>
        <v/>
      </c>
      <c r="U66" s="11" t="str">
        <f>IFERROR(Table1[[#This Row],[Gross Income]]-Table1[[#This Row],[Total Deduction]],"")</f>
        <v/>
      </c>
      <c r="V66" s="59"/>
      <c r="W66" s="59"/>
      <c r="X66" s="39"/>
    </row>
    <row r="67" spans="1:24" ht="20.100000000000001" customHeight="1" x14ac:dyDescent="0.25">
      <c r="A67" s="11" t="str">
        <f>IF('Master Data'!A69="","",'Master Data'!A69)</f>
        <v/>
      </c>
      <c r="B67" s="12" t="str">
        <f>IF('Master Data'!B69="","",'Master Data'!B69)</f>
        <v/>
      </c>
      <c r="C67" s="59"/>
      <c r="D67" s="11" t="str">
        <f>IFERROR(IF(IF('Master Data'!K69="probation","",Table1[[#This Row],[Basic]]*'Master Data'!$C$4)=0,"",IF('Master Data'!K69="probation","",Table1[[#This Row],[Basic]]*'Master Data'!$C$4)),"")</f>
        <v/>
      </c>
      <c r="E67" s="11" t="str">
        <f>IFERROR(IF(IF('Master Data'!K69="probation","",Table1[[#This Row],[Basic]]*'Master Data'!$G$4)=0,"",IF('Master Data'!K69="probation","",Table1[[#This Row],[Basic]]*'Master Data'!$G$4)),"")</f>
        <v/>
      </c>
      <c r="F67" s="59"/>
      <c r="G67" s="59"/>
      <c r="H67" s="59"/>
      <c r="I67" s="11" t="str">
        <f>IF(SUM(Table1[[#This Row],[Basic]:[CCA]])=0,"",SUM(Table1[[#This Row],[Basic]:[CCA]]))</f>
        <v/>
      </c>
      <c r="J67" s="11" t="str">
        <f>IFERROR(ROUND(IF('Master Data'!M69="YES","",IF(SUM(Table1[[#This Row],[Basic]:[DA Rate]])*10%=0,"",SUM(Table1[[#This Row],[Basic]:[DA Rate]])*10%)),0),"")</f>
        <v/>
      </c>
      <c r="K67" s="59"/>
      <c r="L67" s="59"/>
      <c r="M67" s="59"/>
      <c r="N67" s="59"/>
      <c r="O67" s="59"/>
      <c r="P67" s="59"/>
      <c r="Q67" s="59"/>
      <c r="R67" s="59"/>
      <c r="S67" s="59"/>
      <c r="T67" s="11" t="str">
        <f>IF(SUM(Table1[[#This Row],[ECPenF]:[Other 2]])=0,"",SUM(Table1[[#This Row],[ECPenF]:[Other 2]]))</f>
        <v/>
      </c>
      <c r="U67" s="11" t="str">
        <f>IFERROR(Table1[[#This Row],[Gross Income]]-Table1[[#This Row],[Total Deduction]],"")</f>
        <v/>
      </c>
      <c r="V67" s="59"/>
      <c r="W67" s="59"/>
      <c r="X67" s="39"/>
    </row>
    <row r="68" spans="1:24" ht="20.100000000000001" customHeight="1" x14ac:dyDescent="0.25">
      <c r="A68" s="11" t="str">
        <f>IF('Master Data'!A70="","",'Master Data'!A70)</f>
        <v/>
      </c>
      <c r="B68" s="12" t="str">
        <f>IF('Master Data'!B70="","",'Master Data'!B70)</f>
        <v/>
      </c>
      <c r="C68" s="59"/>
      <c r="D68" s="11" t="str">
        <f>IFERROR(IF(IF('Master Data'!K70="probation","",Table1[[#This Row],[Basic]]*'Master Data'!$C$4)=0,"",IF('Master Data'!K70="probation","",Table1[[#This Row],[Basic]]*'Master Data'!$C$4)),"")</f>
        <v/>
      </c>
      <c r="E68" s="11" t="str">
        <f>IFERROR(IF(IF('Master Data'!K70="probation","",Table1[[#This Row],[Basic]]*'Master Data'!$G$4)=0,"",IF('Master Data'!K70="probation","",Table1[[#This Row],[Basic]]*'Master Data'!$G$4)),"")</f>
        <v/>
      </c>
      <c r="F68" s="59"/>
      <c r="G68" s="59"/>
      <c r="H68" s="59"/>
      <c r="I68" s="11" t="str">
        <f>IF(SUM(Table1[[#This Row],[Basic]:[CCA]])=0,"",SUM(Table1[[#This Row],[Basic]:[CCA]]))</f>
        <v/>
      </c>
      <c r="J68" s="11" t="str">
        <f>IFERROR(ROUND(IF('Master Data'!M70="YES","",IF(SUM(Table1[[#This Row],[Basic]:[DA Rate]])*10%=0,"",SUM(Table1[[#This Row],[Basic]:[DA Rate]])*10%)),0),"")</f>
        <v/>
      </c>
      <c r="K68" s="59"/>
      <c r="L68" s="59"/>
      <c r="M68" s="59"/>
      <c r="N68" s="59"/>
      <c r="O68" s="59"/>
      <c r="P68" s="59"/>
      <c r="Q68" s="59"/>
      <c r="R68" s="59"/>
      <c r="S68" s="59"/>
      <c r="T68" s="11" t="str">
        <f>IF(SUM(Table1[[#This Row],[ECPenF]:[Other 2]])=0,"",SUM(Table1[[#This Row],[ECPenF]:[Other 2]]))</f>
        <v/>
      </c>
      <c r="U68" s="11" t="str">
        <f>IFERROR(Table1[[#This Row],[Gross Income]]-Table1[[#This Row],[Total Deduction]],"")</f>
        <v/>
      </c>
      <c r="V68" s="59"/>
      <c r="W68" s="59"/>
      <c r="X68" s="39"/>
    </row>
    <row r="69" spans="1:24" ht="20.100000000000001" customHeight="1" x14ac:dyDescent="0.25">
      <c r="A69" s="11" t="str">
        <f>IF('Master Data'!A71="","",'Master Data'!A71)</f>
        <v/>
      </c>
      <c r="B69" s="12" t="str">
        <f>IF('Master Data'!B71="","",'Master Data'!B71)</f>
        <v/>
      </c>
      <c r="C69" s="59"/>
      <c r="D69" s="11" t="str">
        <f>IFERROR(IF(IF('Master Data'!K71="probation","",Table1[[#This Row],[Basic]]*'Master Data'!$C$4)=0,"",IF('Master Data'!K71="probation","",Table1[[#This Row],[Basic]]*'Master Data'!$C$4)),"")</f>
        <v/>
      </c>
      <c r="E69" s="11" t="str">
        <f>IFERROR(IF(IF('Master Data'!K71="probation","",Table1[[#This Row],[Basic]]*'Master Data'!$G$4)=0,"",IF('Master Data'!K71="probation","",Table1[[#This Row],[Basic]]*'Master Data'!$G$4)),"")</f>
        <v/>
      </c>
      <c r="F69" s="59"/>
      <c r="G69" s="59"/>
      <c r="H69" s="59"/>
      <c r="I69" s="11" t="str">
        <f>IF(SUM(Table1[[#This Row],[Basic]:[CCA]])=0,"",SUM(Table1[[#This Row],[Basic]:[CCA]]))</f>
        <v/>
      </c>
      <c r="J69" s="11" t="str">
        <f>IFERROR(ROUND(IF('Master Data'!M71="YES","",IF(SUM(Table1[[#This Row],[Basic]:[DA Rate]])*10%=0,"",SUM(Table1[[#This Row],[Basic]:[DA Rate]])*10%)),0),"")</f>
        <v/>
      </c>
      <c r="K69" s="59"/>
      <c r="L69" s="59"/>
      <c r="M69" s="59"/>
      <c r="N69" s="59"/>
      <c r="O69" s="59"/>
      <c r="P69" s="59"/>
      <c r="Q69" s="59"/>
      <c r="R69" s="59"/>
      <c r="S69" s="59"/>
      <c r="T69" s="11" t="str">
        <f>IF(SUM(Table1[[#This Row],[ECPenF]:[Other 2]])=0,"",SUM(Table1[[#This Row],[ECPenF]:[Other 2]]))</f>
        <v/>
      </c>
      <c r="U69" s="11" t="str">
        <f>IFERROR(Table1[[#This Row],[Gross Income]]-Table1[[#This Row],[Total Deduction]],"")</f>
        <v/>
      </c>
      <c r="V69" s="59"/>
      <c r="W69" s="59"/>
      <c r="X69" s="39"/>
    </row>
    <row r="70" spans="1:24" ht="20.100000000000001" customHeight="1" x14ac:dyDescent="0.25">
      <c r="A70" s="11" t="str">
        <f>IF('Master Data'!A72="","",'Master Data'!A72)</f>
        <v/>
      </c>
      <c r="B70" s="12" t="str">
        <f>IF('Master Data'!B72="","",'Master Data'!B72)</f>
        <v/>
      </c>
      <c r="C70" s="59"/>
      <c r="D70" s="11" t="str">
        <f>IFERROR(IF(IF('Master Data'!K72="probation","",Table1[[#This Row],[Basic]]*'Master Data'!$C$4)=0,"",IF('Master Data'!K72="probation","",Table1[[#This Row],[Basic]]*'Master Data'!$C$4)),"")</f>
        <v/>
      </c>
      <c r="E70" s="11" t="str">
        <f>IFERROR(IF(IF('Master Data'!K72="probation","",Table1[[#This Row],[Basic]]*'Master Data'!$G$4)=0,"",IF('Master Data'!K72="probation","",Table1[[#This Row],[Basic]]*'Master Data'!$G$4)),"")</f>
        <v/>
      </c>
      <c r="F70" s="59"/>
      <c r="G70" s="59"/>
      <c r="H70" s="59"/>
      <c r="I70" s="11" t="str">
        <f>IF(SUM(Table1[[#This Row],[Basic]:[CCA]])=0,"",SUM(Table1[[#This Row],[Basic]:[CCA]]))</f>
        <v/>
      </c>
      <c r="J70" s="11" t="str">
        <f>IFERROR(ROUND(IF('Master Data'!M72="YES","",IF(SUM(Table1[[#This Row],[Basic]:[DA Rate]])*10%=0,"",SUM(Table1[[#This Row],[Basic]:[DA Rate]])*10%)),0),"")</f>
        <v/>
      </c>
      <c r="K70" s="59"/>
      <c r="L70" s="59"/>
      <c r="M70" s="59"/>
      <c r="N70" s="59"/>
      <c r="O70" s="59"/>
      <c r="P70" s="59"/>
      <c r="Q70" s="59"/>
      <c r="R70" s="59"/>
      <c r="S70" s="59"/>
      <c r="T70" s="11" t="str">
        <f>IF(SUM(Table1[[#This Row],[ECPenF]:[Other 2]])=0,"",SUM(Table1[[#This Row],[ECPenF]:[Other 2]]))</f>
        <v/>
      </c>
      <c r="U70" s="11" t="str">
        <f>IFERROR(Table1[[#This Row],[Gross Income]]-Table1[[#This Row],[Total Deduction]],"")</f>
        <v/>
      </c>
      <c r="V70" s="59"/>
      <c r="W70" s="59"/>
      <c r="X70" s="39"/>
    </row>
    <row r="71" spans="1:24" ht="20.100000000000001" customHeight="1" x14ac:dyDescent="0.25">
      <c r="A71" s="11" t="str">
        <f>IF('Master Data'!A73="","",'Master Data'!A73)</f>
        <v/>
      </c>
      <c r="B71" s="12" t="str">
        <f>IF('Master Data'!B73="","",'Master Data'!B73)</f>
        <v/>
      </c>
      <c r="C71" s="59"/>
      <c r="D71" s="11" t="str">
        <f>IFERROR(IF(IF('Master Data'!K73="probation","",Table1[[#This Row],[Basic]]*'Master Data'!$C$4)=0,"",IF('Master Data'!K73="probation","",Table1[[#This Row],[Basic]]*'Master Data'!$C$4)),"")</f>
        <v/>
      </c>
      <c r="E71" s="11" t="str">
        <f>IFERROR(IF(IF('Master Data'!K73="probation","",Table1[[#This Row],[Basic]]*'Master Data'!$G$4)=0,"",IF('Master Data'!K73="probation","",Table1[[#This Row],[Basic]]*'Master Data'!$G$4)),"")</f>
        <v/>
      </c>
      <c r="F71" s="59"/>
      <c r="G71" s="59"/>
      <c r="H71" s="59"/>
      <c r="I71" s="11" t="str">
        <f>IF(SUM(Table1[[#This Row],[Basic]:[CCA]])=0,"",SUM(Table1[[#This Row],[Basic]:[CCA]]))</f>
        <v/>
      </c>
      <c r="J71" s="11" t="str">
        <f>IFERROR(ROUND(IF('Master Data'!M73="YES","",IF(SUM(Table1[[#This Row],[Basic]:[DA Rate]])*10%=0,"",SUM(Table1[[#This Row],[Basic]:[DA Rate]])*10%)),0),"")</f>
        <v/>
      </c>
      <c r="K71" s="59"/>
      <c r="L71" s="59"/>
      <c r="M71" s="59"/>
      <c r="N71" s="59"/>
      <c r="O71" s="59"/>
      <c r="P71" s="59"/>
      <c r="Q71" s="59"/>
      <c r="R71" s="59"/>
      <c r="S71" s="59"/>
      <c r="T71" s="11" t="str">
        <f>IF(SUM(Table1[[#This Row],[ECPenF]:[Other 2]])=0,"",SUM(Table1[[#This Row],[ECPenF]:[Other 2]]))</f>
        <v/>
      </c>
      <c r="U71" s="11" t="str">
        <f>IFERROR(Table1[[#This Row],[Gross Income]]-Table1[[#This Row],[Total Deduction]],"")</f>
        <v/>
      </c>
      <c r="V71" s="59"/>
      <c r="W71" s="59"/>
      <c r="X71" s="39"/>
    </row>
    <row r="72" spans="1:24" ht="20.100000000000001" customHeight="1" x14ac:dyDescent="0.25">
      <c r="A72" s="11" t="str">
        <f>IF('Master Data'!A74="","",'Master Data'!A74)</f>
        <v/>
      </c>
      <c r="B72" s="12" t="str">
        <f>IF('Master Data'!B74="","",'Master Data'!B74)</f>
        <v/>
      </c>
      <c r="C72" s="59"/>
      <c r="D72" s="11" t="str">
        <f>IFERROR(IF(IF('Master Data'!K74="probation","",Table1[[#This Row],[Basic]]*'Master Data'!$C$4)=0,"",IF('Master Data'!K74="probation","",Table1[[#This Row],[Basic]]*'Master Data'!$C$4)),"")</f>
        <v/>
      </c>
      <c r="E72" s="11" t="str">
        <f>IFERROR(IF(IF('Master Data'!K74="probation","",Table1[[#This Row],[Basic]]*'Master Data'!$G$4)=0,"",IF('Master Data'!K74="probation","",Table1[[#This Row],[Basic]]*'Master Data'!$G$4)),"")</f>
        <v/>
      </c>
      <c r="F72" s="59"/>
      <c r="G72" s="59"/>
      <c r="H72" s="59"/>
      <c r="I72" s="11" t="str">
        <f>IF(SUM(Table1[[#This Row],[Basic]:[CCA]])=0,"",SUM(Table1[[#This Row],[Basic]:[CCA]]))</f>
        <v/>
      </c>
      <c r="J72" s="11" t="str">
        <f>IFERROR(ROUND(IF('Master Data'!M74="YES","",IF(SUM(Table1[[#This Row],[Basic]:[DA Rate]])*10%=0,"",SUM(Table1[[#This Row],[Basic]:[DA Rate]])*10%)),0),"")</f>
        <v/>
      </c>
      <c r="K72" s="59"/>
      <c r="L72" s="59"/>
      <c r="M72" s="59"/>
      <c r="N72" s="59"/>
      <c r="O72" s="59"/>
      <c r="P72" s="59"/>
      <c r="Q72" s="59"/>
      <c r="R72" s="59"/>
      <c r="S72" s="59"/>
      <c r="T72" s="11" t="str">
        <f>IF(SUM(Table1[[#This Row],[ECPenF]:[Other 2]])=0,"",SUM(Table1[[#This Row],[ECPenF]:[Other 2]]))</f>
        <v/>
      </c>
      <c r="U72" s="11" t="str">
        <f>IFERROR(Table1[[#This Row],[Gross Income]]-Table1[[#This Row],[Total Deduction]],"")</f>
        <v/>
      </c>
      <c r="V72" s="59"/>
      <c r="W72" s="59"/>
      <c r="X72" s="39"/>
    </row>
    <row r="73" spans="1:24" ht="20.100000000000001" customHeight="1" x14ac:dyDescent="0.25">
      <c r="A73" s="11" t="str">
        <f>IF('Master Data'!A75="","",'Master Data'!A75)</f>
        <v/>
      </c>
      <c r="B73" s="12" t="str">
        <f>IF('Master Data'!B75="","",'Master Data'!B75)</f>
        <v/>
      </c>
      <c r="C73" s="59"/>
      <c r="D73" s="11" t="str">
        <f>IFERROR(IF(IF('Master Data'!K75="probation","",Table1[[#This Row],[Basic]]*'Master Data'!$C$4)=0,"",IF('Master Data'!K75="probation","",Table1[[#This Row],[Basic]]*'Master Data'!$C$4)),"")</f>
        <v/>
      </c>
      <c r="E73" s="11" t="str">
        <f>IFERROR(IF(IF('Master Data'!K75="probation","",Table1[[#This Row],[Basic]]*'Master Data'!$G$4)=0,"",IF('Master Data'!K75="probation","",Table1[[#This Row],[Basic]]*'Master Data'!$G$4)),"")</f>
        <v/>
      </c>
      <c r="F73" s="59"/>
      <c r="G73" s="59"/>
      <c r="H73" s="59"/>
      <c r="I73" s="11" t="str">
        <f>IF(SUM(Table1[[#This Row],[Basic]:[CCA]])=0,"",SUM(Table1[[#This Row],[Basic]:[CCA]]))</f>
        <v/>
      </c>
      <c r="J73" s="11" t="str">
        <f>IFERROR(ROUND(IF('Master Data'!M75="YES","",IF(SUM(Table1[[#This Row],[Basic]:[DA Rate]])*10%=0,"",SUM(Table1[[#This Row],[Basic]:[DA Rate]])*10%)),0),"")</f>
        <v/>
      </c>
      <c r="K73" s="59"/>
      <c r="L73" s="59"/>
      <c r="M73" s="59"/>
      <c r="N73" s="59"/>
      <c r="O73" s="59"/>
      <c r="P73" s="59"/>
      <c r="Q73" s="59"/>
      <c r="R73" s="59"/>
      <c r="S73" s="59"/>
      <c r="T73" s="11" t="str">
        <f>IF(SUM(Table1[[#This Row],[ECPenF]:[Other 2]])=0,"",SUM(Table1[[#This Row],[ECPenF]:[Other 2]]))</f>
        <v/>
      </c>
      <c r="U73" s="11" t="str">
        <f>IFERROR(Table1[[#This Row],[Gross Income]]-Table1[[#This Row],[Total Deduction]],"")</f>
        <v/>
      </c>
      <c r="V73" s="59"/>
      <c r="W73" s="59"/>
      <c r="X73" s="39"/>
    </row>
    <row r="74" spans="1:24" ht="20.100000000000001" customHeight="1" x14ac:dyDescent="0.25">
      <c r="A74" s="11" t="str">
        <f>IF('Master Data'!A76="","",'Master Data'!A76)</f>
        <v/>
      </c>
      <c r="B74" s="12" t="str">
        <f>IF('Master Data'!B76="","",'Master Data'!B76)</f>
        <v/>
      </c>
      <c r="C74" s="59"/>
      <c r="D74" s="11" t="str">
        <f>IFERROR(IF(IF('Master Data'!K76="probation","",Table1[[#This Row],[Basic]]*'Master Data'!$C$4)=0,"",IF('Master Data'!K76="probation","",Table1[[#This Row],[Basic]]*'Master Data'!$C$4)),"")</f>
        <v/>
      </c>
      <c r="E74" s="11" t="str">
        <f>IFERROR(IF(IF('Master Data'!K76="probation","",Table1[[#This Row],[Basic]]*'Master Data'!$G$4)=0,"",IF('Master Data'!K76="probation","",Table1[[#This Row],[Basic]]*'Master Data'!$G$4)),"")</f>
        <v/>
      </c>
      <c r="F74" s="59"/>
      <c r="G74" s="59"/>
      <c r="H74" s="59"/>
      <c r="I74" s="11" t="str">
        <f>IF(SUM(Table1[[#This Row],[Basic]:[CCA]])=0,"",SUM(Table1[[#This Row],[Basic]:[CCA]]))</f>
        <v/>
      </c>
      <c r="J74" s="11" t="str">
        <f>IFERROR(ROUND(IF('Master Data'!M76="YES","",IF(SUM(Table1[[#This Row],[Basic]:[DA Rate]])*10%=0,"",SUM(Table1[[#This Row],[Basic]:[DA Rate]])*10%)),0),"")</f>
        <v/>
      </c>
      <c r="K74" s="59"/>
      <c r="L74" s="59"/>
      <c r="M74" s="59"/>
      <c r="N74" s="59"/>
      <c r="O74" s="59"/>
      <c r="P74" s="59"/>
      <c r="Q74" s="59"/>
      <c r="R74" s="59"/>
      <c r="S74" s="59"/>
      <c r="T74" s="11" t="str">
        <f>IF(SUM(Table1[[#This Row],[ECPenF]:[Other 2]])=0,"",SUM(Table1[[#This Row],[ECPenF]:[Other 2]]))</f>
        <v/>
      </c>
      <c r="U74" s="11" t="str">
        <f>IFERROR(Table1[[#This Row],[Gross Income]]-Table1[[#This Row],[Total Deduction]],"")</f>
        <v/>
      </c>
      <c r="V74" s="59"/>
      <c r="W74" s="59"/>
      <c r="X74" s="39"/>
    </row>
    <row r="75" spans="1:24" ht="20.100000000000001" customHeight="1" x14ac:dyDescent="0.25">
      <c r="A75" s="11" t="str">
        <f>IF('Master Data'!A77="","",'Master Data'!A77)</f>
        <v/>
      </c>
      <c r="B75" s="12" t="str">
        <f>IF('Master Data'!B77="","",'Master Data'!B77)</f>
        <v/>
      </c>
      <c r="C75" s="59"/>
      <c r="D75" s="11" t="str">
        <f>IFERROR(IF(IF('Master Data'!K77="probation","",Table1[[#This Row],[Basic]]*'Master Data'!$C$4)=0,"",IF('Master Data'!K77="probation","",Table1[[#This Row],[Basic]]*'Master Data'!$C$4)),"")</f>
        <v/>
      </c>
      <c r="E75" s="11" t="str">
        <f>IFERROR(IF(IF('Master Data'!K77="probation","",Table1[[#This Row],[Basic]]*'Master Data'!$G$4)=0,"",IF('Master Data'!K77="probation","",Table1[[#This Row],[Basic]]*'Master Data'!$G$4)),"")</f>
        <v/>
      </c>
      <c r="F75" s="59"/>
      <c r="G75" s="59"/>
      <c r="H75" s="59"/>
      <c r="I75" s="11" t="str">
        <f>IF(SUM(Table1[[#This Row],[Basic]:[CCA]])=0,"",SUM(Table1[[#This Row],[Basic]:[CCA]]))</f>
        <v/>
      </c>
      <c r="J75" s="11" t="str">
        <f>IFERROR(ROUND(IF('Master Data'!M77="YES","",IF(SUM(Table1[[#This Row],[Basic]:[DA Rate]])*10%=0,"",SUM(Table1[[#This Row],[Basic]:[DA Rate]])*10%)),0),"")</f>
        <v/>
      </c>
      <c r="K75" s="59"/>
      <c r="L75" s="59"/>
      <c r="M75" s="59"/>
      <c r="N75" s="59"/>
      <c r="O75" s="59"/>
      <c r="P75" s="59"/>
      <c r="Q75" s="59"/>
      <c r="R75" s="59"/>
      <c r="S75" s="59"/>
      <c r="T75" s="11" t="str">
        <f>IF(SUM(Table1[[#This Row],[ECPenF]:[Other 2]])=0,"",SUM(Table1[[#This Row],[ECPenF]:[Other 2]]))</f>
        <v/>
      </c>
      <c r="U75" s="11" t="str">
        <f>IFERROR(Table1[[#This Row],[Gross Income]]-Table1[[#This Row],[Total Deduction]],"")</f>
        <v/>
      </c>
      <c r="V75" s="59"/>
      <c r="W75" s="59"/>
      <c r="X75" s="39"/>
    </row>
    <row r="76" spans="1:24" ht="20.100000000000001" customHeight="1" x14ac:dyDescent="0.25">
      <c r="A76" s="11" t="str">
        <f>IF('Master Data'!A78="","",'Master Data'!A78)</f>
        <v/>
      </c>
      <c r="B76" s="12" t="str">
        <f>IF('Master Data'!B78="","",'Master Data'!B78)</f>
        <v/>
      </c>
      <c r="C76" s="59"/>
      <c r="D76" s="11" t="str">
        <f>IFERROR(IF(IF('Master Data'!K78="probation","",Table1[[#This Row],[Basic]]*'Master Data'!$C$4)=0,"",IF('Master Data'!K78="probation","",Table1[[#This Row],[Basic]]*'Master Data'!$C$4)),"")</f>
        <v/>
      </c>
      <c r="E76" s="11" t="str">
        <f>IFERROR(IF(IF('Master Data'!K78="probation","",Table1[[#This Row],[Basic]]*'Master Data'!$G$4)=0,"",IF('Master Data'!K78="probation","",Table1[[#This Row],[Basic]]*'Master Data'!$G$4)),"")</f>
        <v/>
      </c>
      <c r="F76" s="59"/>
      <c r="G76" s="59"/>
      <c r="H76" s="59"/>
      <c r="I76" s="11" t="str">
        <f>IF(SUM(Table1[[#This Row],[Basic]:[CCA]])=0,"",SUM(Table1[[#This Row],[Basic]:[CCA]]))</f>
        <v/>
      </c>
      <c r="J76" s="11" t="str">
        <f>IFERROR(ROUND(IF('Master Data'!M78="YES","",IF(SUM(Table1[[#This Row],[Basic]:[DA Rate]])*10%=0,"",SUM(Table1[[#This Row],[Basic]:[DA Rate]])*10%)),0),"")</f>
        <v/>
      </c>
      <c r="K76" s="59"/>
      <c r="L76" s="59"/>
      <c r="M76" s="59"/>
      <c r="N76" s="59"/>
      <c r="O76" s="59"/>
      <c r="P76" s="59"/>
      <c r="Q76" s="59"/>
      <c r="R76" s="59"/>
      <c r="S76" s="59"/>
      <c r="T76" s="11" t="str">
        <f>IF(SUM(Table1[[#This Row],[ECPenF]:[Other 2]])=0,"",SUM(Table1[[#This Row],[ECPenF]:[Other 2]]))</f>
        <v/>
      </c>
      <c r="U76" s="11" t="str">
        <f>IFERROR(Table1[[#This Row],[Gross Income]]-Table1[[#This Row],[Total Deduction]],"")</f>
        <v/>
      </c>
      <c r="V76" s="59"/>
      <c r="W76" s="59"/>
      <c r="X76" s="39"/>
    </row>
    <row r="77" spans="1:24" ht="20.100000000000001" customHeight="1" x14ac:dyDescent="0.25">
      <c r="A77" s="11" t="str">
        <f>IF('Master Data'!A79="","",'Master Data'!A79)</f>
        <v/>
      </c>
      <c r="B77" s="12" t="str">
        <f>IF('Master Data'!B79="","",'Master Data'!B79)</f>
        <v/>
      </c>
      <c r="C77" s="59"/>
      <c r="D77" s="11" t="str">
        <f>IFERROR(IF(IF('Master Data'!K79="probation","",Table1[[#This Row],[Basic]]*'Master Data'!$C$4)=0,"",IF('Master Data'!K79="probation","",Table1[[#This Row],[Basic]]*'Master Data'!$C$4)),"")</f>
        <v/>
      </c>
      <c r="E77" s="11" t="str">
        <f>IFERROR(IF(IF('Master Data'!K79="probation","",Table1[[#This Row],[Basic]]*'Master Data'!$G$4)=0,"",IF('Master Data'!K79="probation","",Table1[[#This Row],[Basic]]*'Master Data'!$G$4)),"")</f>
        <v/>
      </c>
      <c r="F77" s="59"/>
      <c r="G77" s="59"/>
      <c r="H77" s="59"/>
      <c r="I77" s="11" t="str">
        <f>IF(SUM(Table1[[#This Row],[Basic]:[CCA]])=0,"",SUM(Table1[[#This Row],[Basic]:[CCA]]))</f>
        <v/>
      </c>
      <c r="J77" s="11" t="str">
        <f>IFERROR(ROUND(IF('Master Data'!M79="YES","",IF(SUM(Table1[[#This Row],[Basic]:[DA Rate]])*10%=0,"",SUM(Table1[[#This Row],[Basic]:[DA Rate]])*10%)),0),"")</f>
        <v/>
      </c>
      <c r="K77" s="59"/>
      <c r="L77" s="59"/>
      <c r="M77" s="59"/>
      <c r="N77" s="59"/>
      <c r="O77" s="59"/>
      <c r="P77" s="59"/>
      <c r="Q77" s="59"/>
      <c r="R77" s="59"/>
      <c r="S77" s="59"/>
      <c r="T77" s="11" t="str">
        <f>IF(SUM(Table1[[#This Row],[ECPenF]:[Other 2]])=0,"",SUM(Table1[[#This Row],[ECPenF]:[Other 2]]))</f>
        <v/>
      </c>
      <c r="U77" s="11" t="str">
        <f>IFERROR(Table1[[#This Row],[Gross Income]]-Table1[[#This Row],[Total Deduction]],"")</f>
        <v/>
      </c>
      <c r="V77" s="59"/>
      <c r="W77" s="59"/>
      <c r="X77" s="39"/>
    </row>
    <row r="78" spans="1:24" ht="20.100000000000001" customHeight="1" x14ac:dyDescent="0.25">
      <c r="A78" s="11" t="str">
        <f>IF('Master Data'!A80="","",'Master Data'!A80)</f>
        <v/>
      </c>
      <c r="B78" s="12" t="str">
        <f>IF('Master Data'!B80="","",'Master Data'!B80)</f>
        <v/>
      </c>
      <c r="C78" s="59"/>
      <c r="D78" s="11" t="str">
        <f>IFERROR(IF(IF('Master Data'!K80="probation","",Table1[[#This Row],[Basic]]*'Master Data'!$C$4)=0,"",IF('Master Data'!K80="probation","",Table1[[#This Row],[Basic]]*'Master Data'!$C$4)),"")</f>
        <v/>
      </c>
      <c r="E78" s="11" t="str">
        <f>IFERROR(IF(IF('Master Data'!K80="probation","",Table1[[#This Row],[Basic]]*'Master Data'!$G$4)=0,"",IF('Master Data'!K80="probation","",Table1[[#This Row],[Basic]]*'Master Data'!$G$4)),"")</f>
        <v/>
      </c>
      <c r="F78" s="59"/>
      <c r="G78" s="59"/>
      <c r="H78" s="59"/>
      <c r="I78" s="11" t="str">
        <f>IF(SUM(Table1[[#This Row],[Basic]:[CCA]])=0,"",SUM(Table1[[#This Row],[Basic]:[CCA]]))</f>
        <v/>
      </c>
      <c r="J78" s="11" t="str">
        <f>IFERROR(ROUND(IF('Master Data'!M80="YES","",IF(SUM(Table1[[#This Row],[Basic]:[DA Rate]])*10%=0,"",SUM(Table1[[#This Row],[Basic]:[DA Rate]])*10%)),0),"")</f>
        <v/>
      </c>
      <c r="K78" s="59"/>
      <c r="L78" s="59"/>
      <c r="M78" s="59"/>
      <c r="N78" s="59"/>
      <c r="O78" s="59"/>
      <c r="P78" s="59"/>
      <c r="Q78" s="59"/>
      <c r="R78" s="59"/>
      <c r="S78" s="59"/>
      <c r="T78" s="11" t="str">
        <f>IF(SUM(Table1[[#This Row],[ECPenF]:[Other 2]])=0,"",SUM(Table1[[#This Row],[ECPenF]:[Other 2]]))</f>
        <v/>
      </c>
      <c r="U78" s="11" t="str">
        <f>IFERROR(Table1[[#This Row],[Gross Income]]-Table1[[#This Row],[Total Deduction]],"")</f>
        <v/>
      </c>
      <c r="V78" s="59"/>
      <c r="W78" s="59"/>
      <c r="X78" s="39"/>
    </row>
    <row r="79" spans="1:24" ht="20.100000000000001" customHeight="1" x14ac:dyDescent="0.25">
      <c r="A79" s="11" t="str">
        <f>IF('Master Data'!A81="","",'Master Data'!A81)</f>
        <v/>
      </c>
      <c r="B79" s="12" t="str">
        <f>IF('Master Data'!B81="","",'Master Data'!B81)</f>
        <v/>
      </c>
      <c r="C79" s="59"/>
      <c r="D79" s="11" t="str">
        <f>IFERROR(IF(IF('Master Data'!K81="probation","",Table1[[#This Row],[Basic]]*'Master Data'!$C$4)=0,"",IF('Master Data'!K81="probation","",Table1[[#This Row],[Basic]]*'Master Data'!$C$4)),"")</f>
        <v/>
      </c>
      <c r="E79" s="11" t="str">
        <f>IFERROR(IF(IF('Master Data'!K81="probation","",Table1[[#This Row],[Basic]]*'Master Data'!$G$4)=0,"",IF('Master Data'!K81="probation","",Table1[[#This Row],[Basic]]*'Master Data'!$G$4)),"")</f>
        <v/>
      </c>
      <c r="F79" s="59"/>
      <c r="G79" s="59"/>
      <c r="H79" s="59"/>
      <c r="I79" s="11" t="str">
        <f>IF(SUM(Table1[[#This Row],[Basic]:[CCA]])=0,"",SUM(Table1[[#This Row],[Basic]:[CCA]]))</f>
        <v/>
      </c>
      <c r="J79" s="11" t="str">
        <f>IFERROR(ROUND(IF('Master Data'!M81="YES","",IF(SUM(Table1[[#This Row],[Basic]:[DA Rate]])*10%=0,"",SUM(Table1[[#This Row],[Basic]:[DA Rate]])*10%)),0),"")</f>
        <v/>
      </c>
      <c r="K79" s="59"/>
      <c r="L79" s="59"/>
      <c r="M79" s="59"/>
      <c r="N79" s="59"/>
      <c r="O79" s="59"/>
      <c r="P79" s="59"/>
      <c r="Q79" s="59"/>
      <c r="R79" s="59"/>
      <c r="S79" s="59"/>
      <c r="T79" s="11" t="str">
        <f>IF(SUM(Table1[[#This Row],[ECPenF]:[Other 2]])=0,"",SUM(Table1[[#This Row],[ECPenF]:[Other 2]]))</f>
        <v/>
      </c>
      <c r="U79" s="11" t="str">
        <f>IFERROR(Table1[[#This Row],[Gross Income]]-Table1[[#This Row],[Total Deduction]],"")</f>
        <v/>
      </c>
      <c r="V79" s="59"/>
      <c r="W79" s="59"/>
      <c r="X79" s="39"/>
    </row>
    <row r="80" spans="1:24" ht="20.100000000000001" customHeight="1" x14ac:dyDescent="0.25">
      <c r="A80" s="11" t="str">
        <f>IF('Master Data'!A82="","",'Master Data'!A82)</f>
        <v/>
      </c>
      <c r="B80" s="12" t="str">
        <f>IF('Master Data'!B82="","",'Master Data'!B82)</f>
        <v/>
      </c>
      <c r="C80" s="59"/>
      <c r="D80" s="11" t="str">
        <f>IFERROR(IF(IF('Master Data'!K82="probation","",Table1[[#This Row],[Basic]]*'Master Data'!$C$4)=0,"",IF('Master Data'!K82="probation","",Table1[[#This Row],[Basic]]*'Master Data'!$C$4)),"")</f>
        <v/>
      </c>
      <c r="E80" s="11" t="str">
        <f>IFERROR(IF(IF('Master Data'!K82="probation","",Table1[[#This Row],[Basic]]*'Master Data'!$G$4)=0,"",IF('Master Data'!K82="probation","",Table1[[#This Row],[Basic]]*'Master Data'!$G$4)),"")</f>
        <v/>
      </c>
      <c r="F80" s="59"/>
      <c r="G80" s="59"/>
      <c r="H80" s="59"/>
      <c r="I80" s="11" t="str">
        <f>IF(SUM(Table1[[#This Row],[Basic]:[CCA]])=0,"",SUM(Table1[[#This Row],[Basic]:[CCA]]))</f>
        <v/>
      </c>
      <c r="J80" s="11" t="str">
        <f>IFERROR(ROUND(IF('Master Data'!M82="YES","",IF(SUM(Table1[[#This Row],[Basic]:[DA Rate]])*10%=0,"",SUM(Table1[[#This Row],[Basic]:[DA Rate]])*10%)),0),"")</f>
        <v/>
      </c>
      <c r="K80" s="59"/>
      <c r="L80" s="59"/>
      <c r="M80" s="59"/>
      <c r="N80" s="59"/>
      <c r="O80" s="59"/>
      <c r="P80" s="59"/>
      <c r="Q80" s="59"/>
      <c r="R80" s="59"/>
      <c r="S80" s="59"/>
      <c r="T80" s="11" t="str">
        <f>IF(SUM(Table1[[#This Row],[ECPenF]:[Other 2]])=0,"",SUM(Table1[[#This Row],[ECPenF]:[Other 2]]))</f>
        <v/>
      </c>
      <c r="U80" s="11" t="str">
        <f>IFERROR(Table1[[#This Row],[Gross Income]]-Table1[[#This Row],[Total Deduction]],"")</f>
        <v/>
      </c>
      <c r="V80" s="59"/>
      <c r="W80" s="59"/>
      <c r="X80" s="39"/>
    </row>
    <row r="81" spans="1:24" ht="20.100000000000001" customHeight="1" x14ac:dyDescent="0.25">
      <c r="A81" s="11" t="str">
        <f>IF('Master Data'!A83="","",'Master Data'!A83)</f>
        <v/>
      </c>
      <c r="B81" s="12" t="str">
        <f>IF('Master Data'!B83="","",'Master Data'!B83)</f>
        <v/>
      </c>
      <c r="C81" s="59"/>
      <c r="D81" s="11" t="str">
        <f>IFERROR(IF(IF('Master Data'!K83="probation","",Table1[[#This Row],[Basic]]*'Master Data'!$C$4)=0,"",IF('Master Data'!K83="probation","",Table1[[#This Row],[Basic]]*'Master Data'!$C$4)),"")</f>
        <v/>
      </c>
      <c r="E81" s="11" t="str">
        <f>IFERROR(IF(IF('Master Data'!K83="probation","",Table1[[#This Row],[Basic]]*'Master Data'!$G$4)=0,"",IF('Master Data'!K83="probation","",Table1[[#This Row],[Basic]]*'Master Data'!$G$4)),"")</f>
        <v/>
      </c>
      <c r="F81" s="59"/>
      <c r="G81" s="59"/>
      <c r="H81" s="59"/>
      <c r="I81" s="11" t="str">
        <f>IF(SUM(Table1[[#This Row],[Basic]:[CCA]])=0,"",SUM(Table1[[#This Row],[Basic]:[CCA]]))</f>
        <v/>
      </c>
      <c r="J81" s="11" t="str">
        <f>IFERROR(ROUND(IF('Master Data'!M83="YES","",IF(SUM(Table1[[#This Row],[Basic]:[DA Rate]])*10%=0,"",SUM(Table1[[#This Row],[Basic]:[DA Rate]])*10%)),0),"")</f>
        <v/>
      </c>
      <c r="K81" s="59"/>
      <c r="L81" s="59"/>
      <c r="M81" s="59"/>
      <c r="N81" s="59"/>
      <c r="O81" s="59"/>
      <c r="P81" s="59"/>
      <c r="Q81" s="59"/>
      <c r="R81" s="59"/>
      <c r="S81" s="59"/>
      <c r="T81" s="11" t="str">
        <f>IF(SUM(Table1[[#This Row],[ECPenF]:[Other 2]])=0,"",SUM(Table1[[#This Row],[ECPenF]:[Other 2]]))</f>
        <v/>
      </c>
      <c r="U81" s="11" t="str">
        <f>IFERROR(Table1[[#This Row],[Gross Income]]-Table1[[#This Row],[Total Deduction]],"")</f>
        <v/>
      </c>
      <c r="V81" s="59"/>
      <c r="W81" s="59"/>
      <c r="X81" s="39"/>
    </row>
    <row r="82" spans="1:24" ht="20.100000000000001" customHeight="1" x14ac:dyDescent="0.25">
      <c r="A82" s="11" t="str">
        <f>IF('Master Data'!A84="","",'Master Data'!A84)</f>
        <v/>
      </c>
      <c r="B82" s="12" t="str">
        <f>IF('Master Data'!B84="","",'Master Data'!B84)</f>
        <v/>
      </c>
      <c r="C82" s="59"/>
      <c r="D82" s="11" t="str">
        <f>IFERROR(IF(IF('Master Data'!K84="probation","",Table1[[#This Row],[Basic]]*'Master Data'!$C$4)=0,"",IF('Master Data'!K84="probation","",Table1[[#This Row],[Basic]]*'Master Data'!$C$4)),"")</f>
        <v/>
      </c>
      <c r="E82" s="11" t="str">
        <f>IFERROR(IF(IF('Master Data'!K84="probation","",Table1[[#This Row],[Basic]]*'Master Data'!$G$4)=0,"",IF('Master Data'!K84="probation","",Table1[[#This Row],[Basic]]*'Master Data'!$G$4)),"")</f>
        <v/>
      </c>
      <c r="F82" s="59"/>
      <c r="G82" s="59"/>
      <c r="H82" s="59"/>
      <c r="I82" s="11" t="str">
        <f>IF(SUM(Table1[[#This Row],[Basic]:[CCA]])=0,"",SUM(Table1[[#This Row],[Basic]:[CCA]]))</f>
        <v/>
      </c>
      <c r="J82" s="11" t="str">
        <f>IFERROR(ROUND(IF('Master Data'!M84="YES","",IF(SUM(Table1[[#This Row],[Basic]:[DA Rate]])*10%=0,"",SUM(Table1[[#This Row],[Basic]:[DA Rate]])*10%)),0),"")</f>
        <v/>
      </c>
      <c r="K82" s="59"/>
      <c r="L82" s="59"/>
      <c r="M82" s="59"/>
      <c r="N82" s="59"/>
      <c r="O82" s="59"/>
      <c r="P82" s="59"/>
      <c r="Q82" s="59"/>
      <c r="R82" s="59"/>
      <c r="S82" s="59"/>
      <c r="T82" s="11" t="str">
        <f>IF(SUM(Table1[[#This Row],[ECPenF]:[Other 2]])=0,"",SUM(Table1[[#This Row],[ECPenF]:[Other 2]]))</f>
        <v/>
      </c>
      <c r="U82" s="11" t="str">
        <f>IFERROR(Table1[[#This Row],[Gross Income]]-Table1[[#This Row],[Total Deduction]],"")</f>
        <v/>
      </c>
      <c r="V82" s="59"/>
      <c r="W82" s="59"/>
      <c r="X82" s="39"/>
    </row>
    <row r="83" spans="1:24" ht="20.100000000000001" customHeight="1" x14ac:dyDescent="0.25">
      <c r="A83" s="11" t="str">
        <f>IF('Master Data'!A85="","",'Master Data'!A85)</f>
        <v/>
      </c>
      <c r="B83" s="12" t="str">
        <f>IF('Master Data'!B85="","",'Master Data'!B85)</f>
        <v/>
      </c>
      <c r="C83" s="59"/>
      <c r="D83" s="11" t="str">
        <f>IFERROR(IF(IF('Master Data'!K85="probation","",Table1[[#This Row],[Basic]]*'Master Data'!$C$4)=0,"",IF('Master Data'!K85="probation","",Table1[[#This Row],[Basic]]*'Master Data'!$C$4)),"")</f>
        <v/>
      </c>
      <c r="E83" s="11" t="str">
        <f>IFERROR(IF(IF('Master Data'!K85="probation","",Table1[[#This Row],[Basic]]*'Master Data'!$G$4)=0,"",IF('Master Data'!K85="probation","",Table1[[#This Row],[Basic]]*'Master Data'!$G$4)),"")</f>
        <v/>
      </c>
      <c r="F83" s="59"/>
      <c r="G83" s="59"/>
      <c r="H83" s="59"/>
      <c r="I83" s="11" t="str">
        <f>IF(SUM(Table1[[#This Row],[Basic]:[CCA]])=0,"",SUM(Table1[[#This Row],[Basic]:[CCA]]))</f>
        <v/>
      </c>
      <c r="J83" s="11" t="str">
        <f>IFERROR(ROUND(IF('Master Data'!M85="YES","",IF(SUM(Table1[[#This Row],[Basic]:[DA Rate]])*10%=0,"",SUM(Table1[[#This Row],[Basic]:[DA Rate]])*10%)),0),"")</f>
        <v/>
      </c>
      <c r="K83" s="59"/>
      <c r="L83" s="59"/>
      <c r="M83" s="59"/>
      <c r="N83" s="59"/>
      <c r="O83" s="59"/>
      <c r="P83" s="59"/>
      <c r="Q83" s="59"/>
      <c r="R83" s="59"/>
      <c r="S83" s="59"/>
      <c r="T83" s="11" t="str">
        <f>IF(SUM(Table1[[#This Row],[ECPenF]:[Other 2]])=0,"",SUM(Table1[[#This Row],[ECPenF]:[Other 2]]))</f>
        <v/>
      </c>
      <c r="U83" s="11" t="str">
        <f>IFERROR(Table1[[#This Row],[Gross Income]]-Table1[[#This Row],[Total Deduction]],"")</f>
        <v/>
      </c>
      <c r="V83" s="59"/>
      <c r="W83" s="59"/>
      <c r="X83" s="39"/>
    </row>
    <row r="84" spans="1:24" ht="20.100000000000001" customHeight="1" x14ac:dyDescent="0.25">
      <c r="A84" s="11" t="str">
        <f>IF('Master Data'!A86="","",'Master Data'!A86)</f>
        <v/>
      </c>
      <c r="B84" s="12" t="str">
        <f>IF('Master Data'!B86="","",'Master Data'!B86)</f>
        <v/>
      </c>
      <c r="C84" s="59"/>
      <c r="D84" s="11" t="str">
        <f>IFERROR(IF(IF('Master Data'!K86="probation","",Table1[[#This Row],[Basic]]*'Master Data'!$C$4)=0,"",IF('Master Data'!K86="probation","",Table1[[#This Row],[Basic]]*'Master Data'!$C$4)),"")</f>
        <v/>
      </c>
      <c r="E84" s="11" t="str">
        <f>IFERROR(IF(IF('Master Data'!K86="probation","",Table1[[#This Row],[Basic]]*'Master Data'!$G$4)=0,"",IF('Master Data'!K86="probation","",Table1[[#This Row],[Basic]]*'Master Data'!$G$4)),"")</f>
        <v/>
      </c>
      <c r="F84" s="59"/>
      <c r="G84" s="59"/>
      <c r="H84" s="59"/>
      <c r="I84" s="11" t="str">
        <f>IF(SUM(Table1[[#This Row],[Basic]:[CCA]])=0,"",SUM(Table1[[#This Row],[Basic]:[CCA]]))</f>
        <v/>
      </c>
      <c r="J84" s="11" t="str">
        <f>IFERROR(ROUND(IF('Master Data'!M86="YES","",IF(SUM(Table1[[#This Row],[Basic]:[DA Rate]])*10%=0,"",SUM(Table1[[#This Row],[Basic]:[DA Rate]])*10%)),0),"")</f>
        <v/>
      </c>
      <c r="K84" s="59"/>
      <c r="L84" s="59"/>
      <c r="M84" s="59"/>
      <c r="N84" s="59"/>
      <c r="O84" s="59"/>
      <c r="P84" s="59"/>
      <c r="Q84" s="59"/>
      <c r="R84" s="59"/>
      <c r="S84" s="59"/>
      <c r="T84" s="11" t="str">
        <f>IF(SUM(Table1[[#This Row],[ECPenF]:[Other 2]])=0,"",SUM(Table1[[#This Row],[ECPenF]:[Other 2]]))</f>
        <v/>
      </c>
      <c r="U84" s="11" t="str">
        <f>IFERROR(Table1[[#This Row],[Gross Income]]-Table1[[#This Row],[Total Deduction]],"")</f>
        <v/>
      </c>
      <c r="V84" s="59"/>
      <c r="W84" s="59"/>
      <c r="X84" s="39"/>
    </row>
    <row r="85" spans="1:24" ht="20.100000000000001" customHeight="1" x14ac:dyDescent="0.25">
      <c r="A85" s="11" t="str">
        <f>IF('Master Data'!A87="","",'Master Data'!A87)</f>
        <v/>
      </c>
      <c r="B85" s="12" t="str">
        <f>IF('Master Data'!B87="","",'Master Data'!B87)</f>
        <v/>
      </c>
      <c r="C85" s="59"/>
      <c r="D85" s="11" t="str">
        <f>IFERROR(IF(IF('Master Data'!K87="probation","",Table1[[#This Row],[Basic]]*'Master Data'!$C$4)=0,"",IF('Master Data'!K87="probation","",Table1[[#This Row],[Basic]]*'Master Data'!$C$4)),"")</f>
        <v/>
      </c>
      <c r="E85" s="11" t="str">
        <f>IFERROR(IF(IF('Master Data'!K87="probation","",Table1[[#This Row],[Basic]]*'Master Data'!$G$4)=0,"",IF('Master Data'!K87="probation","",Table1[[#This Row],[Basic]]*'Master Data'!$G$4)),"")</f>
        <v/>
      </c>
      <c r="F85" s="59"/>
      <c r="G85" s="59"/>
      <c r="H85" s="59"/>
      <c r="I85" s="11" t="str">
        <f>IF(SUM(Table1[[#This Row],[Basic]:[CCA]])=0,"",SUM(Table1[[#This Row],[Basic]:[CCA]]))</f>
        <v/>
      </c>
      <c r="J85" s="11" t="str">
        <f>IFERROR(ROUND(IF('Master Data'!M87="YES","",IF(SUM(Table1[[#This Row],[Basic]:[DA Rate]])*10%=0,"",SUM(Table1[[#This Row],[Basic]:[DA Rate]])*10%)),0),"")</f>
        <v/>
      </c>
      <c r="K85" s="59"/>
      <c r="L85" s="59"/>
      <c r="M85" s="59"/>
      <c r="N85" s="59"/>
      <c r="O85" s="59"/>
      <c r="P85" s="59"/>
      <c r="Q85" s="59"/>
      <c r="R85" s="59"/>
      <c r="S85" s="59"/>
      <c r="T85" s="11" t="str">
        <f>IF(SUM(Table1[[#This Row],[ECPenF]:[Other 2]])=0,"",SUM(Table1[[#This Row],[ECPenF]:[Other 2]]))</f>
        <v/>
      </c>
      <c r="U85" s="11" t="str">
        <f>IFERROR(Table1[[#This Row],[Gross Income]]-Table1[[#This Row],[Total Deduction]],"")</f>
        <v/>
      </c>
      <c r="V85" s="59"/>
      <c r="W85" s="59"/>
      <c r="X85" s="39"/>
    </row>
    <row r="86" spans="1:24" ht="20.100000000000001" customHeight="1" x14ac:dyDescent="0.25">
      <c r="A86" s="11" t="str">
        <f>IF('Master Data'!A88="","",'Master Data'!A88)</f>
        <v/>
      </c>
      <c r="B86" s="12" t="str">
        <f>IF('Master Data'!B88="","",'Master Data'!B88)</f>
        <v/>
      </c>
      <c r="C86" s="59"/>
      <c r="D86" s="11" t="str">
        <f>IFERROR(IF(IF('Master Data'!K88="probation","",Table1[[#This Row],[Basic]]*'Master Data'!$C$4)=0,"",IF('Master Data'!K88="probation","",Table1[[#This Row],[Basic]]*'Master Data'!$C$4)),"")</f>
        <v/>
      </c>
      <c r="E86" s="11" t="str">
        <f>IFERROR(IF(IF('Master Data'!K88="probation","",Table1[[#This Row],[Basic]]*'Master Data'!$G$4)=0,"",IF('Master Data'!K88="probation","",Table1[[#This Row],[Basic]]*'Master Data'!$G$4)),"")</f>
        <v/>
      </c>
      <c r="F86" s="59"/>
      <c r="G86" s="59"/>
      <c r="H86" s="59"/>
      <c r="I86" s="11" t="str">
        <f>IF(SUM(Table1[[#This Row],[Basic]:[CCA]])=0,"",SUM(Table1[[#This Row],[Basic]:[CCA]]))</f>
        <v/>
      </c>
      <c r="J86" s="11" t="str">
        <f>IFERROR(ROUND(IF('Master Data'!M88="YES","",IF(SUM(Table1[[#This Row],[Basic]:[DA Rate]])*10%=0,"",SUM(Table1[[#This Row],[Basic]:[DA Rate]])*10%)),0),"")</f>
        <v/>
      </c>
      <c r="K86" s="59"/>
      <c r="L86" s="59"/>
      <c r="M86" s="59"/>
      <c r="N86" s="59"/>
      <c r="O86" s="59"/>
      <c r="P86" s="59"/>
      <c r="Q86" s="59"/>
      <c r="R86" s="59"/>
      <c r="S86" s="59"/>
      <c r="T86" s="11" t="str">
        <f>IF(SUM(Table1[[#This Row],[ECPenF]:[Other 2]])=0,"",SUM(Table1[[#This Row],[ECPenF]:[Other 2]]))</f>
        <v/>
      </c>
      <c r="U86" s="11" t="str">
        <f>IFERROR(Table1[[#This Row],[Gross Income]]-Table1[[#This Row],[Total Deduction]],"")</f>
        <v/>
      </c>
      <c r="V86" s="59"/>
      <c r="W86" s="59"/>
      <c r="X86" s="39"/>
    </row>
    <row r="87" spans="1:24" ht="20.100000000000001" customHeight="1" x14ac:dyDescent="0.25">
      <c r="A87" s="11" t="str">
        <f>IF('Master Data'!A89="","",'Master Data'!A89)</f>
        <v/>
      </c>
      <c r="B87" s="12" t="str">
        <f>IF('Master Data'!B89="","",'Master Data'!B89)</f>
        <v/>
      </c>
      <c r="C87" s="59"/>
      <c r="D87" s="11" t="str">
        <f>IFERROR(IF(IF('Master Data'!K89="probation","",Table1[[#This Row],[Basic]]*'Master Data'!$C$4)=0,"",IF('Master Data'!K89="probation","",Table1[[#This Row],[Basic]]*'Master Data'!$C$4)),"")</f>
        <v/>
      </c>
      <c r="E87" s="11" t="str">
        <f>IFERROR(IF(IF('Master Data'!K89="probation","",Table1[[#This Row],[Basic]]*'Master Data'!$G$4)=0,"",IF('Master Data'!K89="probation","",Table1[[#This Row],[Basic]]*'Master Data'!$G$4)),"")</f>
        <v/>
      </c>
      <c r="F87" s="59"/>
      <c r="G87" s="59"/>
      <c r="H87" s="59"/>
      <c r="I87" s="11" t="str">
        <f>IF(SUM(Table1[[#This Row],[Basic]:[CCA]])=0,"",SUM(Table1[[#This Row],[Basic]:[CCA]]))</f>
        <v/>
      </c>
      <c r="J87" s="11" t="str">
        <f>IFERROR(ROUND(IF('Master Data'!M89="YES","",IF(SUM(Table1[[#This Row],[Basic]:[DA Rate]])*10%=0,"",SUM(Table1[[#This Row],[Basic]:[DA Rate]])*10%)),0),"")</f>
        <v/>
      </c>
      <c r="K87" s="59"/>
      <c r="L87" s="59"/>
      <c r="M87" s="59"/>
      <c r="N87" s="59"/>
      <c r="O87" s="59"/>
      <c r="P87" s="59"/>
      <c r="Q87" s="59"/>
      <c r="R87" s="59"/>
      <c r="S87" s="59"/>
      <c r="T87" s="11" t="str">
        <f>IF(SUM(Table1[[#This Row],[ECPenF]:[Other 2]])=0,"",SUM(Table1[[#This Row],[ECPenF]:[Other 2]]))</f>
        <v/>
      </c>
      <c r="U87" s="11" t="str">
        <f>IFERROR(Table1[[#This Row],[Gross Income]]-Table1[[#This Row],[Total Deduction]],"")</f>
        <v/>
      </c>
      <c r="V87" s="59"/>
      <c r="W87" s="59"/>
      <c r="X87" s="39"/>
    </row>
    <row r="88" spans="1:24" ht="20.100000000000001" customHeight="1" x14ac:dyDescent="0.25">
      <c r="A88" s="11" t="str">
        <f>IF('Master Data'!A90="","",'Master Data'!A90)</f>
        <v/>
      </c>
      <c r="B88" s="12" t="str">
        <f>IF('Master Data'!B90="","",'Master Data'!B90)</f>
        <v/>
      </c>
      <c r="C88" s="59"/>
      <c r="D88" s="11" t="str">
        <f>IFERROR(IF(IF('Master Data'!K90="probation","",Table1[[#This Row],[Basic]]*'Master Data'!$C$4)=0,"",IF('Master Data'!K90="probation","",Table1[[#This Row],[Basic]]*'Master Data'!$C$4)),"")</f>
        <v/>
      </c>
      <c r="E88" s="11" t="str">
        <f>IFERROR(IF(IF('Master Data'!K90="probation","",Table1[[#This Row],[Basic]]*'Master Data'!$G$4)=0,"",IF('Master Data'!K90="probation","",Table1[[#This Row],[Basic]]*'Master Data'!$G$4)),"")</f>
        <v/>
      </c>
      <c r="F88" s="59"/>
      <c r="G88" s="59"/>
      <c r="H88" s="59"/>
      <c r="I88" s="11" t="str">
        <f>IF(SUM(Table1[[#This Row],[Basic]:[CCA]])=0,"",SUM(Table1[[#This Row],[Basic]:[CCA]]))</f>
        <v/>
      </c>
      <c r="J88" s="11" t="str">
        <f>IFERROR(ROUND(IF('Master Data'!M90="YES","",IF(SUM(Table1[[#This Row],[Basic]:[DA Rate]])*10%=0,"",SUM(Table1[[#This Row],[Basic]:[DA Rate]])*10%)),0),"")</f>
        <v/>
      </c>
      <c r="K88" s="59"/>
      <c r="L88" s="59"/>
      <c r="M88" s="59"/>
      <c r="N88" s="59"/>
      <c r="O88" s="59"/>
      <c r="P88" s="59"/>
      <c r="Q88" s="59"/>
      <c r="R88" s="59"/>
      <c r="S88" s="59"/>
      <c r="T88" s="11" t="str">
        <f>IF(SUM(Table1[[#This Row],[ECPenF]:[Other 2]])=0,"",SUM(Table1[[#This Row],[ECPenF]:[Other 2]]))</f>
        <v/>
      </c>
      <c r="U88" s="11" t="str">
        <f>IFERROR(Table1[[#This Row],[Gross Income]]-Table1[[#This Row],[Total Deduction]],"")</f>
        <v/>
      </c>
      <c r="V88" s="59"/>
      <c r="W88" s="59"/>
      <c r="X88" s="39"/>
    </row>
    <row r="89" spans="1:24" ht="20.100000000000001" customHeight="1" x14ac:dyDescent="0.25">
      <c r="A89" s="11" t="str">
        <f>IF('Master Data'!A91="","",'Master Data'!A91)</f>
        <v/>
      </c>
      <c r="B89" s="12" t="str">
        <f>IF('Master Data'!B91="","",'Master Data'!B91)</f>
        <v/>
      </c>
      <c r="C89" s="59"/>
      <c r="D89" s="11" t="str">
        <f>IFERROR(IF(IF('Master Data'!K91="probation","",Table1[[#This Row],[Basic]]*'Master Data'!$C$4)=0,"",IF('Master Data'!K91="probation","",Table1[[#This Row],[Basic]]*'Master Data'!$C$4)),"")</f>
        <v/>
      </c>
      <c r="E89" s="11" t="str">
        <f>IFERROR(IF(IF('Master Data'!K91="probation","",Table1[[#This Row],[Basic]]*'Master Data'!$G$4)=0,"",IF('Master Data'!K91="probation","",Table1[[#This Row],[Basic]]*'Master Data'!$G$4)),"")</f>
        <v/>
      </c>
      <c r="F89" s="59"/>
      <c r="G89" s="59"/>
      <c r="H89" s="59"/>
      <c r="I89" s="11" t="str">
        <f>IF(SUM(Table1[[#This Row],[Basic]:[CCA]])=0,"",SUM(Table1[[#This Row],[Basic]:[CCA]]))</f>
        <v/>
      </c>
      <c r="J89" s="11" t="str">
        <f>IFERROR(ROUND(IF('Master Data'!M91="YES","",IF(SUM(Table1[[#This Row],[Basic]:[DA Rate]])*10%=0,"",SUM(Table1[[#This Row],[Basic]:[DA Rate]])*10%)),0),"")</f>
        <v/>
      </c>
      <c r="K89" s="59"/>
      <c r="L89" s="59"/>
      <c r="M89" s="59"/>
      <c r="N89" s="59"/>
      <c r="O89" s="59"/>
      <c r="P89" s="59"/>
      <c r="Q89" s="59"/>
      <c r="R89" s="59"/>
      <c r="S89" s="59"/>
      <c r="T89" s="11" t="str">
        <f>IF(SUM(Table1[[#This Row],[ECPenF]:[Other 2]])=0,"",SUM(Table1[[#This Row],[ECPenF]:[Other 2]]))</f>
        <v/>
      </c>
      <c r="U89" s="11" t="str">
        <f>IFERROR(Table1[[#This Row],[Gross Income]]-Table1[[#This Row],[Total Deduction]],"")</f>
        <v/>
      </c>
      <c r="V89" s="59"/>
      <c r="W89" s="59"/>
      <c r="X89" s="39"/>
    </row>
    <row r="90" spans="1:24" ht="20.100000000000001" customHeight="1" x14ac:dyDescent="0.25">
      <c r="A90" s="11" t="str">
        <f>IF('Master Data'!A92="","",'Master Data'!A92)</f>
        <v/>
      </c>
      <c r="B90" s="12" t="str">
        <f>IF('Master Data'!B92="","",'Master Data'!B92)</f>
        <v/>
      </c>
      <c r="C90" s="59"/>
      <c r="D90" s="11" t="str">
        <f>IFERROR(IF(IF('Master Data'!K92="probation","",Table1[[#This Row],[Basic]]*'Master Data'!$C$4)=0,"",IF('Master Data'!K92="probation","",Table1[[#This Row],[Basic]]*'Master Data'!$C$4)),"")</f>
        <v/>
      </c>
      <c r="E90" s="11" t="str">
        <f>IFERROR(IF(IF('Master Data'!K92="probation","",Table1[[#This Row],[Basic]]*'Master Data'!$G$4)=0,"",IF('Master Data'!K92="probation","",Table1[[#This Row],[Basic]]*'Master Data'!$G$4)),"")</f>
        <v/>
      </c>
      <c r="F90" s="59"/>
      <c r="G90" s="59"/>
      <c r="H90" s="59"/>
      <c r="I90" s="11" t="str">
        <f>IF(SUM(Table1[[#This Row],[Basic]:[CCA]])=0,"",SUM(Table1[[#This Row],[Basic]:[CCA]]))</f>
        <v/>
      </c>
      <c r="J90" s="11" t="str">
        <f>IFERROR(ROUND(IF('Master Data'!M92="YES","",IF(SUM(Table1[[#This Row],[Basic]:[DA Rate]])*10%=0,"",SUM(Table1[[#This Row],[Basic]:[DA Rate]])*10%)),0),"")</f>
        <v/>
      </c>
      <c r="K90" s="59"/>
      <c r="L90" s="59"/>
      <c r="M90" s="59"/>
      <c r="N90" s="59"/>
      <c r="O90" s="59"/>
      <c r="P90" s="59"/>
      <c r="Q90" s="59"/>
      <c r="R90" s="59"/>
      <c r="S90" s="59"/>
      <c r="T90" s="11" t="str">
        <f>IF(SUM(Table1[[#This Row],[ECPenF]:[Other 2]])=0,"",SUM(Table1[[#This Row],[ECPenF]:[Other 2]]))</f>
        <v/>
      </c>
      <c r="U90" s="11" t="str">
        <f>IFERROR(Table1[[#This Row],[Gross Income]]-Table1[[#This Row],[Total Deduction]],"")</f>
        <v/>
      </c>
      <c r="V90" s="59"/>
      <c r="W90" s="59"/>
      <c r="X90" s="39"/>
    </row>
    <row r="91" spans="1:24" ht="20.100000000000001" customHeight="1" x14ac:dyDescent="0.25">
      <c r="A91" s="11" t="str">
        <f>IF('Master Data'!A93="","",'Master Data'!A93)</f>
        <v/>
      </c>
      <c r="B91" s="12" t="str">
        <f>IF('Master Data'!B93="","",'Master Data'!B93)</f>
        <v/>
      </c>
      <c r="C91" s="59"/>
      <c r="D91" s="11" t="str">
        <f>IFERROR(IF(IF('Master Data'!K93="probation","",Table1[[#This Row],[Basic]]*'Master Data'!$C$4)=0,"",IF('Master Data'!K93="probation","",Table1[[#This Row],[Basic]]*'Master Data'!$C$4)),"")</f>
        <v/>
      </c>
      <c r="E91" s="11" t="str">
        <f>IFERROR(IF(IF('Master Data'!K93="probation","",Table1[[#This Row],[Basic]]*'Master Data'!$G$4)=0,"",IF('Master Data'!K93="probation","",Table1[[#This Row],[Basic]]*'Master Data'!$G$4)),"")</f>
        <v/>
      </c>
      <c r="F91" s="59"/>
      <c r="G91" s="59"/>
      <c r="H91" s="59"/>
      <c r="I91" s="11" t="str">
        <f>IF(SUM(Table1[[#This Row],[Basic]:[CCA]])=0,"",SUM(Table1[[#This Row],[Basic]:[CCA]]))</f>
        <v/>
      </c>
      <c r="J91" s="11" t="str">
        <f>IFERROR(ROUND(IF('Master Data'!M93="YES","",IF(SUM(Table1[[#This Row],[Basic]:[DA Rate]])*10%=0,"",SUM(Table1[[#This Row],[Basic]:[DA Rate]])*10%)),0),"")</f>
        <v/>
      </c>
      <c r="K91" s="59"/>
      <c r="L91" s="59"/>
      <c r="M91" s="59"/>
      <c r="N91" s="59"/>
      <c r="O91" s="59"/>
      <c r="P91" s="59"/>
      <c r="Q91" s="59"/>
      <c r="R91" s="59"/>
      <c r="S91" s="59"/>
      <c r="T91" s="11" t="str">
        <f>IF(SUM(Table1[[#This Row],[ECPenF]:[Other 2]])=0,"",SUM(Table1[[#This Row],[ECPenF]:[Other 2]]))</f>
        <v/>
      </c>
      <c r="U91" s="11" t="str">
        <f>IFERROR(Table1[[#This Row],[Gross Income]]-Table1[[#This Row],[Total Deduction]],"")</f>
        <v/>
      </c>
      <c r="V91" s="59"/>
      <c r="W91" s="59"/>
      <c r="X91" s="39"/>
    </row>
    <row r="92" spans="1:24" ht="20.100000000000001" customHeight="1" x14ac:dyDescent="0.25">
      <c r="A92" s="11" t="str">
        <f>IF('Master Data'!A94="","",'Master Data'!A94)</f>
        <v/>
      </c>
      <c r="B92" s="12" t="str">
        <f>IF('Master Data'!B94="","",'Master Data'!B94)</f>
        <v/>
      </c>
      <c r="C92" s="59"/>
      <c r="D92" s="11" t="str">
        <f>IFERROR(IF(IF('Master Data'!K94="probation","",Table1[[#This Row],[Basic]]*'Master Data'!$C$4)=0,"",IF('Master Data'!K94="probation","",Table1[[#This Row],[Basic]]*'Master Data'!$C$4)),"")</f>
        <v/>
      </c>
      <c r="E92" s="11" t="str">
        <f>IFERROR(IF(IF('Master Data'!K94="probation","",Table1[[#This Row],[Basic]]*'Master Data'!$G$4)=0,"",IF('Master Data'!K94="probation","",Table1[[#This Row],[Basic]]*'Master Data'!$G$4)),"")</f>
        <v/>
      </c>
      <c r="F92" s="59"/>
      <c r="G92" s="59"/>
      <c r="H92" s="59"/>
      <c r="I92" s="11" t="str">
        <f>IF(SUM(Table1[[#This Row],[Basic]:[CCA]])=0,"",SUM(Table1[[#This Row],[Basic]:[CCA]]))</f>
        <v/>
      </c>
      <c r="J92" s="11" t="str">
        <f>IFERROR(ROUND(IF('Master Data'!M94="YES","",IF(SUM(Table1[[#This Row],[Basic]:[DA Rate]])*10%=0,"",SUM(Table1[[#This Row],[Basic]:[DA Rate]])*10%)),0),"")</f>
        <v/>
      </c>
      <c r="K92" s="59"/>
      <c r="L92" s="59"/>
      <c r="M92" s="59"/>
      <c r="N92" s="59"/>
      <c r="O92" s="59"/>
      <c r="P92" s="59"/>
      <c r="Q92" s="59"/>
      <c r="R92" s="59"/>
      <c r="S92" s="59"/>
      <c r="T92" s="11" t="str">
        <f>IF(SUM(Table1[[#This Row],[ECPenF]:[Other 2]])=0,"",SUM(Table1[[#This Row],[ECPenF]:[Other 2]]))</f>
        <v/>
      </c>
      <c r="U92" s="11" t="str">
        <f>IFERROR(Table1[[#This Row],[Gross Income]]-Table1[[#This Row],[Total Deduction]],"")</f>
        <v/>
      </c>
      <c r="V92" s="59"/>
      <c r="W92" s="59"/>
      <c r="X92" s="39"/>
    </row>
    <row r="93" spans="1:24" ht="20.100000000000001" customHeight="1" x14ac:dyDescent="0.25">
      <c r="A93" s="11" t="str">
        <f>IF('Master Data'!A95="","",'Master Data'!A95)</f>
        <v/>
      </c>
      <c r="B93" s="12" t="str">
        <f>IF('Master Data'!B95="","",'Master Data'!B95)</f>
        <v/>
      </c>
      <c r="C93" s="59"/>
      <c r="D93" s="11" t="str">
        <f>IFERROR(IF(IF('Master Data'!K95="probation","",Table1[[#This Row],[Basic]]*'Master Data'!$C$4)=0,"",IF('Master Data'!K95="probation","",Table1[[#This Row],[Basic]]*'Master Data'!$C$4)),"")</f>
        <v/>
      </c>
      <c r="E93" s="11" t="str">
        <f>IFERROR(IF(IF('Master Data'!K95="probation","",Table1[[#This Row],[Basic]]*'Master Data'!$G$4)=0,"",IF('Master Data'!K95="probation","",Table1[[#This Row],[Basic]]*'Master Data'!$G$4)),"")</f>
        <v/>
      </c>
      <c r="F93" s="59"/>
      <c r="G93" s="59"/>
      <c r="H93" s="59"/>
      <c r="I93" s="11" t="str">
        <f>IF(SUM(Table1[[#This Row],[Basic]:[CCA]])=0,"",SUM(Table1[[#This Row],[Basic]:[CCA]]))</f>
        <v/>
      </c>
      <c r="J93" s="11" t="str">
        <f>IFERROR(ROUND(IF('Master Data'!M95="YES","",IF(SUM(Table1[[#This Row],[Basic]:[DA Rate]])*10%=0,"",SUM(Table1[[#This Row],[Basic]:[DA Rate]])*10%)),0),"")</f>
        <v/>
      </c>
      <c r="K93" s="59"/>
      <c r="L93" s="59"/>
      <c r="M93" s="59"/>
      <c r="N93" s="59"/>
      <c r="O93" s="59"/>
      <c r="P93" s="59"/>
      <c r="Q93" s="59"/>
      <c r="R93" s="59"/>
      <c r="S93" s="59"/>
      <c r="T93" s="11" t="str">
        <f>IF(SUM(Table1[[#This Row],[ECPenF]:[Other 2]])=0,"",SUM(Table1[[#This Row],[ECPenF]:[Other 2]]))</f>
        <v/>
      </c>
      <c r="U93" s="11" t="str">
        <f>IFERROR(Table1[[#This Row],[Gross Income]]-Table1[[#This Row],[Total Deduction]],"")</f>
        <v/>
      </c>
      <c r="V93" s="59"/>
      <c r="W93" s="59"/>
      <c r="X93" s="39"/>
    </row>
    <row r="94" spans="1:24" ht="20.100000000000001" customHeight="1" x14ac:dyDescent="0.25">
      <c r="A94" s="11" t="str">
        <f>IF('Master Data'!A96="","",'Master Data'!A96)</f>
        <v/>
      </c>
      <c r="B94" s="12" t="str">
        <f>IF('Master Data'!B96="","",'Master Data'!B96)</f>
        <v/>
      </c>
      <c r="C94" s="59"/>
      <c r="D94" s="11" t="str">
        <f>IFERROR(IF(IF('Master Data'!K96="probation","",Table1[[#This Row],[Basic]]*'Master Data'!$C$4)=0,"",IF('Master Data'!K96="probation","",Table1[[#This Row],[Basic]]*'Master Data'!$C$4)),"")</f>
        <v/>
      </c>
      <c r="E94" s="11" t="str">
        <f>IFERROR(IF(IF('Master Data'!K96="probation","",Table1[[#This Row],[Basic]]*'Master Data'!$G$4)=0,"",IF('Master Data'!K96="probation","",Table1[[#This Row],[Basic]]*'Master Data'!$G$4)),"")</f>
        <v/>
      </c>
      <c r="F94" s="59"/>
      <c r="G94" s="59"/>
      <c r="H94" s="59"/>
      <c r="I94" s="11" t="str">
        <f>IF(SUM(Table1[[#This Row],[Basic]:[CCA]])=0,"",SUM(Table1[[#This Row],[Basic]:[CCA]]))</f>
        <v/>
      </c>
      <c r="J94" s="11" t="str">
        <f>IFERROR(ROUND(IF('Master Data'!M96="YES","",IF(SUM(Table1[[#This Row],[Basic]:[DA Rate]])*10%=0,"",SUM(Table1[[#This Row],[Basic]:[DA Rate]])*10%)),0),"")</f>
        <v/>
      </c>
      <c r="K94" s="59"/>
      <c r="L94" s="59"/>
      <c r="M94" s="59"/>
      <c r="N94" s="59"/>
      <c r="O94" s="59"/>
      <c r="P94" s="59"/>
      <c r="Q94" s="59"/>
      <c r="R94" s="59"/>
      <c r="S94" s="59"/>
      <c r="T94" s="11" t="str">
        <f>IF(SUM(Table1[[#This Row],[ECPenF]:[Other 2]])=0,"",SUM(Table1[[#This Row],[ECPenF]:[Other 2]]))</f>
        <v/>
      </c>
      <c r="U94" s="11" t="str">
        <f>IFERROR(Table1[[#This Row],[Gross Income]]-Table1[[#This Row],[Total Deduction]],"")</f>
        <v/>
      </c>
      <c r="V94" s="59"/>
      <c r="W94" s="59"/>
      <c r="X94" s="39"/>
    </row>
    <row r="95" spans="1:24" ht="20.100000000000001" customHeight="1" x14ac:dyDescent="0.25">
      <c r="A95" s="11" t="str">
        <f>IF('Master Data'!A97="","",'Master Data'!A97)</f>
        <v/>
      </c>
      <c r="B95" s="12" t="str">
        <f>IF('Master Data'!B97="","",'Master Data'!B97)</f>
        <v/>
      </c>
      <c r="C95" s="59"/>
      <c r="D95" s="11" t="str">
        <f>IFERROR(IF(IF('Master Data'!K97="probation","",Table1[[#This Row],[Basic]]*'Master Data'!$C$4)=0,"",IF('Master Data'!K97="probation","",Table1[[#This Row],[Basic]]*'Master Data'!$C$4)),"")</f>
        <v/>
      </c>
      <c r="E95" s="11" t="str">
        <f>IFERROR(IF(IF('Master Data'!K97="probation","",Table1[[#This Row],[Basic]]*'Master Data'!$G$4)=0,"",IF('Master Data'!K97="probation","",Table1[[#This Row],[Basic]]*'Master Data'!$G$4)),"")</f>
        <v/>
      </c>
      <c r="F95" s="59"/>
      <c r="G95" s="59"/>
      <c r="H95" s="59"/>
      <c r="I95" s="11" t="str">
        <f>IF(SUM(Table1[[#This Row],[Basic]:[CCA]])=0,"",SUM(Table1[[#This Row],[Basic]:[CCA]]))</f>
        <v/>
      </c>
      <c r="J95" s="11" t="str">
        <f>IFERROR(ROUND(IF('Master Data'!M97="YES","",IF(SUM(Table1[[#This Row],[Basic]:[DA Rate]])*10%=0,"",SUM(Table1[[#This Row],[Basic]:[DA Rate]])*10%)),0),"")</f>
        <v/>
      </c>
      <c r="K95" s="59"/>
      <c r="L95" s="59"/>
      <c r="M95" s="59"/>
      <c r="N95" s="59"/>
      <c r="O95" s="59"/>
      <c r="P95" s="59"/>
      <c r="Q95" s="59"/>
      <c r="R95" s="59"/>
      <c r="S95" s="59"/>
      <c r="T95" s="11" t="str">
        <f>IF(SUM(Table1[[#This Row],[ECPenF]:[Other 2]])=0,"",SUM(Table1[[#This Row],[ECPenF]:[Other 2]]))</f>
        <v/>
      </c>
      <c r="U95" s="11" t="str">
        <f>IFERROR(Table1[[#This Row],[Gross Income]]-Table1[[#This Row],[Total Deduction]],"")</f>
        <v/>
      </c>
      <c r="V95" s="59"/>
      <c r="W95" s="59"/>
      <c r="X95" s="39"/>
    </row>
    <row r="96" spans="1:24" ht="20.100000000000001" customHeight="1" x14ac:dyDescent="0.25">
      <c r="A96" s="11" t="str">
        <f>IF('Master Data'!A98="","",'Master Data'!A98)</f>
        <v/>
      </c>
      <c r="B96" s="12" t="str">
        <f>IF('Master Data'!B98="","",'Master Data'!B98)</f>
        <v/>
      </c>
      <c r="C96" s="59"/>
      <c r="D96" s="11" t="str">
        <f>IFERROR(IF(IF('Master Data'!K98="probation","",Table1[[#This Row],[Basic]]*'Master Data'!$C$4)=0,"",IF('Master Data'!K98="probation","",Table1[[#This Row],[Basic]]*'Master Data'!$C$4)),"")</f>
        <v/>
      </c>
      <c r="E96" s="11" t="str">
        <f>IFERROR(IF(IF('Master Data'!K98="probation","",Table1[[#This Row],[Basic]]*'Master Data'!$G$4)=0,"",IF('Master Data'!K98="probation","",Table1[[#This Row],[Basic]]*'Master Data'!$G$4)),"")</f>
        <v/>
      </c>
      <c r="F96" s="59"/>
      <c r="G96" s="59"/>
      <c r="H96" s="59"/>
      <c r="I96" s="11" t="str">
        <f>IF(SUM(Table1[[#This Row],[Basic]:[CCA]])=0,"",SUM(Table1[[#This Row],[Basic]:[CCA]]))</f>
        <v/>
      </c>
      <c r="J96" s="11" t="str">
        <f>IFERROR(ROUND(IF('Master Data'!M98="YES","",IF(SUM(Table1[[#This Row],[Basic]:[DA Rate]])*10%=0,"",SUM(Table1[[#This Row],[Basic]:[DA Rate]])*10%)),0),"")</f>
        <v/>
      </c>
      <c r="K96" s="59"/>
      <c r="L96" s="59"/>
      <c r="M96" s="59"/>
      <c r="N96" s="59"/>
      <c r="O96" s="59"/>
      <c r="P96" s="59"/>
      <c r="Q96" s="59"/>
      <c r="R96" s="59"/>
      <c r="S96" s="59"/>
      <c r="T96" s="11" t="str">
        <f>IF(SUM(Table1[[#This Row],[ECPenF]:[Other 2]])=0,"",SUM(Table1[[#This Row],[ECPenF]:[Other 2]]))</f>
        <v/>
      </c>
      <c r="U96" s="11" t="str">
        <f>IFERROR(Table1[[#This Row],[Gross Income]]-Table1[[#This Row],[Total Deduction]],"")</f>
        <v/>
      </c>
      <c r="V96" s="59"/>
      <c r="W96" s="59"/>
      <c r="X96" s="39"/>
    </row>
    <row r="97" spans="1:24" ht="20.100000000000001" customHeight="1" x14ac:dyDescent="0.25">
      <c r="A97" s="11" t="str">
        <f>IF('Master Data'!A99="","",'Master Data'!A99)</f>
        <v/>
      </c>
      <c r="B97" s="12" t="str">
        <f>IF('Master Data'!B99="","",'Master Data'!B99)</f>
        <v/>
      </c>
      <c r="C97" s="59"/>
      <c r="D97" s="11" t="str">
        <f>IFERROR(IF(IF('Master Data'!K99="probation","",Table1[[#This Row],[Basic]]*'Master Data'!$C$4)=0,"",IF('Master Data'!K99="probation","",Table1[[#This Row],[Basic]]*'Master Data'!$C$4)),"")</f>
        <v/>
      </c>
      <c r="E97" s="11" t="str">
        <f>IFERROR(IF(IF('Master Data'!K99="probation","",Table1[[#This Row],[Basic]]*'Master Data'!$G$4)=0,"",IF('Master Data'!K99="probation","",Table1[[#This Row],[Basic]]*'Master Data'!$G$4)),"")</f>
        <v/>
      </c>
      <c r="F97" s="59"/>
      <c r="G97" s="59"/>
      <c r="H97" s="59"/>
      <c r="I97" s="11" t="str">
        <f>IF(SUM(Table1[[#This Row],[Basic]:[CCA]])=0,"",SUM(Table1[[#This Row],[Basic]:[CCA]]))</f>
        <v/>
      </c>
      <c r="J97" s="11" t="str">
        <f>IFERROR(ROUND(IF('Master Data'!M99="YES","",IF(SUM(Table1[[#This Row],[Basic]:[DA Rate]])*10%=0,"",SUM(Table1[[#This Row],[Basic]:[DA Rate]])*10%)),0),"")</f>
        <v/>
      </c>
      <c r="K97" s="59"/>
      <c r="L97" s="59"/>
      <c r="M97" s="59"/>
      <c r="N97" s="59"/>
      <c r="O97" s="59"/>
      <c r="P97" s="59"/>
      <c r="Q97" s="59"/>
      <c r="R97" s="59"/>
      <c r="S97" s="59"/>
      <c r="T97" s="11" t="str">
        <f>IF(SUM(Table1[[#This Row],[ECPenF]:[Other 2]])=0,"",SUM(Table1[[#This Row],[ECPenF]:[Other 2]]))</f>
        <v/>
      </c>
      <c r="U97" s="11" t="str">
        <f>IFERROR(Table1[[#This Row],[Gross Income]]-Table1[[#This Row],[Total Deduction]],"")</f>
        <v/>
      </c>
      <c r="V97" s="59"/>
      <c r="W97" s="59"/>
      <c r="X97" s="39"/>
    </row>
    <row r="98" spans="1:24" ht="20.100000000000001" customHeight="1" x14ac:dyDescent="0.25">
      <c r="A98" s="11" t="str">
        <f>IF('Master Data'!A100="","",'Master Data'!A100)</f>
        <v/>
      </c>
      <c r="B98" s="12" t="str">
        <f>IF('Master Data'!B100="","",'Master Data'!B100)</f>
        <v/>
      </c>
      <c r="C98" s="59"/>
      <c r="D98" s="11" t="str">
        <f>IFERROR(IF(IF('Master Data'!K100="probation","",Table1[[#This Row],[Basic]]*'Master Data'!$C$4)=0,"",IF('Master Data'!K100="probation","",Table1[[#This Row],[Basic]]*'Master Data'!$C$4)),"")</f>
        <v/>
      </c>
      <c r="E98" s="11" t="str">
        <f>IFERROR(IF(IF('Master Data'!K100="probation","",Table1[[#This Row],[Basic]]*'Master Data'!$G$4)=0,"",IF('Master Data'!K100="probation","",Table1[[#This Row],[Basic]]*'Master Data'!$G$4)),"")</f>
        <v/>
      </c>
      <c r="F98" s="59"/>
      <c r="G98" s="59"/>
      <c r="H98" s="59"/>
      <c r="I98" s="11" t="str">
        <f>IF(SUM(Table1[[#This Row],[Basic]:[CCA]])=0,"",SUM(Table1[[#This Row],[Basic]:[CCA]]))</f>
        <v/>
      </c>
      <c r="J98" s="11" t="str">
        <f>IFERROR(ROUND(IF('Master Data'!M100="YES","",IF(SUM(Table1[[#This Row],[Basic]:[DA Rate]])*10%=0,"",SUM(Table1[[#This Row],[Basic]:[DA Rate]])*10%)),0),"")</f>
        <v/>
      </c>
      <c r="K98" s="59"/>
      <c r="L98" s="59"/>
      <c r="M98" s="59"/>
      <c r="N98" s="59"/>
      <c r="O98" s="59"/>
      <c r="P98" s="59"/>
      <c r="Q98" s="59"/>
      <c r="R98" s="59"/>
      <c r="S98" s="59"/>
      <c r="T98" s="11" t="str">
        <f>IF(SUM(Table1[[#This Row],[ECPenF]:[Other 2]])=0,"",SUM(Table1[[#This Row],[ECPenF]:[Other 2]]))</f>
        <v/>
      </c>
      <c r="U98" s="11" t="str">
        <f>IFERROR(Table1[[#This Row],[Gross Income]]-Table1[[#This Row],[Total Deduction]],"")</f>
        <v/>
      </c>
      <c r="V98" s="59"/>
      <c r="W98" s="59"/>
      <c r="X98" s="39"/>
    </row>
    <row r="99" spans="1:24" ht="20.100000000000001" customHeight="1" x14ac:dyDescent="0.25">
      <c r="A99" s="11" t="str">
        <f>IF('Master Data'!A101="","",'Master Data'!A101)</f>
        <v/>
      </c>
      <c r="B99" s="12" t="str">
        <f>IF('Master Data'!B101="","",'Master Data'!B101)</f>
        <v/>
      </c>
      <c r="C99" s="59"/>
      <c r="D99" s="11" t="str">
        <f>IFERROR(IF(IF('Master Data'!K101="probation","",Table1[[#This Row],[Basic]]*'Master Data'!$C$4)=0,"",IF('Master Data'!K101="probation","",Table1[[#This Row],[Basic]]*'Master Data'!$C$4)),"")</f>
        <v/>
      </c>
      <c r="E99" s="11" t="str">
        <f>IFERROR(IF(IF('Master Data'!K101="probation","",Table1[[#This Row],[Basic]]*'Master Data'!$G$4)=0,"",IF('Master Data'!K101="probation","",Table1[[#This Row],[Basic]]*'Master Data'!$G$4)),"")</f>
        <v/>
      </c>
      <c r="F99" s="59"/>
      <c r="G99" s="59"/>
      <c r="H99" s="59"/>
      <c r="I99" s="11" t="str">
        <f>IF(SUM(Table1[[#This Row],[Basic]:[CCA]])=0,"",SUM(Table1[[#This Row],[Basic]:[CCA]]))</f>
        <v/>
      </c>
      <c r="J99" s="11" t="str">
        <f>IFERROR(ROUND(IF('Master Data'!M101="YES","",IF(SUM(Table1[[#This Row],[Basic]:[DA Rate]])*10%=0,"",SUM(Table1[[#This Row],[Basic]:[DA Rate]])*10%)),0),"")</f>
        <v/>
      </c>
      <c r="K99" s="59"/>
      <c r="L99" s="59"/>
      <c r="M99" s="59"/>
      <c r="N99" s="59"/>
      <c r="O99" s="59"/>
      <c r="P99" s="59"/>
      <c r="Q99" s="59"/>
      <c r="R99" s="59"/>
      <c r="S99" s="59"/>
      <c r="T99" s="11" t="str">
        <f>IF(SUM(Table1[[#This Row],[ECPenF]:[Other 2]])=0,"",SUM(Table1[[#This Row],[ECPenF]:[Other 2]]))</f>
        <v/>
      </c>
      <c r="U99" s="11" t="str">
        <f>IFERROR(Table1[[#This Row],[Gross Income]]-Table1[[#This Row],[Total Deduction]],"")</f>
        <v/>
      </c>
      <c r="V99" s="59"/>
      <c r="W99" s="59"/>
      <c r="X99" s="39"/>
    </row>
    <row r="100" spans="1:24" ht="20.100000000000001" customHeight="1" x14ac:dyDescent="0.25">
      <c r="A100" s="11" t="str">
        <f>IF('Master Data'!A102="","",'Master Data'!A102)</f>
        <v/>
      </c>
      <c r="B100" s="12" t="str">
        <f>IF('Master Data'!B102="","",'Master Data'!B102)</f>
        <v/>
      </c>
      <c r="C100" s="59"/>
      <c r="D100" s="11" t="str">
        <f>IFERROR(IF(IF('Master Data'!K102="probation","",Table1[[#This Row],[Basic]]*'Master Data'!$C$4)=0,"",IF('Master Data'!K102="probation","",Table1[[#This Row],[Basic]]*'Master Data'!$C$4)),"")</f>
        <v/>
      </c>
      <c r="E100" s="11" t="str">
        <f>IFERROR(IF(IF('Master Data'!K102="probation","",Table1[[#This Row],[Basic]]*'Master Data'!$G$4)=0,"",IF('Master Data'!K102="probation","",Table1[[#This Row],[Basic]]*'Master Data'!$G$4)),"")</f>
        <v/>
      </c>
      <c r="F100" s="59"/>
      <c r="G100" s="59"/>
      <c r="H100" s="59"/>
      <c r="I100" s="11" t="str">
        <f>IF(SUM(Table1[[#This Row],[Basic]:[CCA]])=0,"",SUM(Table1[[#This Row],[Basic]:[CCA]]))</f>
        <v/>
      </c>
      <c r="J100" s="11" t="str">
        <f>IFERROR(ROUND(IF('Master Data'!M102="YES","",IF(SUM(Table1[[#This Row],[Basic]:[DA Rate]])*10%=0,"",SUM(Table1[[#This Row],[Basic]:[DA Rate]])*10%)),0),"")</f>
        <v/>
      </c>
      <c r="K100" s="59"/>
      <c r="L100" s="59"/>
      <c r="M100" s="59"/>
      <c r="N100" s="59"/>
      <c r="O100" s="59"/>
      <c r="P100" s="59"/>
      <c r="Q100" s="59"/>
      <c r="R100" s="59"/>
      <c r="S100" s="59"/>
      <c r="T100" s="11" t="str">
        <f>IF(SUM(Table1[[#This Row],[ECPenF]:[Other 2]])=0,"",SUM(Table1[[#This Row],[ECPenF]:[Other 2]]))</f>
        <v/>
      </c>
      <c r="U100" s="11" t="str">
        <f>IFERROR(Table1[[#This Row],[Gross Income]]-Table1[[#This Row],[Total Deduction]],"")</f>
        <v/>
      </c>
      <c r="V100" s="59"/>
      <c r="W100" s="59"/>
      <c r="X100" s="39"/>
    </row>
    <row r="101" spans="1:24" ht="20.100000000000001" customHeight="1" x14ac:dyDescent="0.25">
      <c r="A101" s="11" t="str">
        <f>IF('Master Data'!A103="","",'Master Data'!A103)</f>
        <v/>
      </c>
      <c r="B101" s="12" t="str">
        <f>IF('Master Data'!B103="","",'Master Data'!B103)</f>
        <v/>
      </c>
      <c r="C101" s="59"/>
      <c r="D101" s="11" t="str">
        <f>IFERROR(IF(IF('Master Data'!K103="probation","",Table1[[#This Row],[Basic]]*'Master Data'!$C$4)=0,"",IF('Master Data'!K103="probation","",Table1[[#This Row],[Basic]]*'Master Data'!$C$4)),"")</f>
        <v/>
      </c>
      <c r="E101" s="11" t="str">
        <f>IFERROR(IF(IF('Master Data'!K103="probation","",Table1[[#This Row],[Basic]]*'Master Data'!$G$4)=0,"",IF('Master Data'!K103="probation","",Table1[[#This Row],[Basic]]*'Master Data'!$G$4)),"")</f>
        <v/>
      </c>
      <c r="F101" s="59"/>
      <c r="G101" s="59"/>
      <c r="H101" s="59"/>
      <c r="I101" s="11" t="str">
        <f>IF(SUM(Table1[[#This Row],[Basic]:[CCA]])=0,"",SUM(Table1[[#This Row],[Basic]:[CCA]]))</f>
        <v/>
      </c>
      <c r="J101" s="11" t="str">
        <f>IFERROR(ROUND(IF('Master Data'!M103="YES","",IF(SUM(Table1[[#This Row],[Basic]:[DA Rate]])*10%=0,"",SUM(Table1[[#This Row],[Basic]:[DA Rate]])*10%)),0),"")</f>
        <v/>
      </c>
      <c r="K101" s="59"/>
      <c r="L101" s="59"/>
      <c r="M101" s="59"/>
      <c r="N101" s="59"/>
      <c r="O101" s="59"/>
      <c r="P101" s="59"/>
      <c r="Q101" s="59"/>
      <c r="R101" s="59"/>
      <c r="S101" s="59"/>
      <c r="T101" s="11" t="str">
        <f>IF(SUM(Table1[[#This Row],[ECPenF]:[Other 2]])=0,"",SUM(Table1[[#This Row],[ECPenF]:[Other 2]]))</f>
        <v/>
      </c>
      <c r="U101" s="11" t="str">
        <f>IFERROR(Table1[[#This Row],[Gross Income]]-Table1[[#This Row],[Total Deduction]],"")</f>
        <v/>
      </c>
      <c r="V101" s="59"/>
      <c r="W101" s="59"/>
      <c r="X101" s="39"/>
    </row>
    <row r="102" spans="1:24" ht="20.100000000000001" customHeight="1" x14ac:dyDescent="0.25">
      <c r="A102" s="11" t="str">
        <f>IF('Master Data'!A104="","",'Master Data'!A104)</f>
        <v/>
      </c>
      <c r="B102" s="12" t="str">
        <f>IF('Master Data'!B104="","",'Master Data'!B104)</f>
        <v/>
      </c>
      <c r="C102" s="59"/>
      <c r="D102" s="11" t="str">
        <f>IFERROR(IF(IF('Master Data'!K104="probation","",Table1[[#This Row],[Basic]]*'Master Data'!$C$4)=0,"",IF('Master Data'!K104="probation","",Table1[[#This Row],[Basic]]*'Master Data'!$C$4)),"")</f>
        <v/>
      </c>
      <c r="E102" s="11" t="str">
        <f>IFERROR(IF(IF('Master Data'!K104="probation","",Table1[[#This Row],[Basic]]*'Master Data'!$G$4)=0,"",IF('Master Data'!K104="probation","",Table1[[#This Row],[Basic]]*'Master Data'!$G$4)),"")</f>
        <v/>
      </c>
      <c r="F102" s="59"/>
      <c r="G102" s="59"/>
      <c r="H102" s="59"/>
      <c r="I102" s="11" t="str">
        <f>IF(SUM(Table1[[#This Row],[Basic]:[CCA]])=0,"",SUM(Table1[[#This Row],[Basic]:[CCA]]))</f>
        <v/>
      </c>
      <c r="J102" s="11" t="str">
        <f>IFERROR(ROUND(IF('Master Data'!M104="YES","",IF(SUM(Table1[[#This Row],[Basic]:[DA Rate]])*10%=0,"",SUM(Table1[[#This Row],[Basic]:[DA Rate]])*10%)),0),"")</f>
        <v/>
      </c>
      <c r="K102" s="59"/>
      <c r="L102" s="59"/>
      <c r="M102" s="59"/>
      <c r="N102" s="59"/>
      <c r="O102" s="59"/>
      <c r="P102" s="59"/>
      <c r="Q102" s="59"/>
      <c r="R102" s="59"/>
      <c r="S102" s="59"/>
      <c r="T102" s="11" t="str">
        <f>IF(SUM(Table1[[#This Row],[ECPenF]:[Other 2]])=0,"",SUM(Table1[[#This Row],[ECPenF]:[Other 2]]))</f>
        <v/>
      </c>
      <c r="U102" s="11" t="str">
        <f>IFERROR(Table1[[#This Row],[Gross Income]]-Table1[[#This Row],[Total Deduction]],"")</f>
        <v/>
      </c>
      <c r="V102" s="59"/>
      <c r="W102" s="59"/>
      <c r="X102" s="39"/>
    </row>
    <row r="103" spans="1:24" ht="20.100000000000001" customHeight="1" x14ac:dyDescent="0.25">
      <c r="A103" s="11" t="str">
        <f>IF('Master Data'!A105="","",'Master Data'!A105)</f>
        <v/>
      </c>
      <c r="B103" s="12" t="str">
        <f>IF('Master Data'!B105="","",'Master Data'!B105)</f>
        <v/>
      </c>
      <c r="C103" s="59"/>
      <c r="D103" s="11" t="str">
        <f>IFERROR(IF(IF('Master Data'!K105="probation","",Table1[[#This Row],[Basic]]*'Master Data'!$C$4)=0,"",IF('Master Data'!K105="probation","",Table1[[#This Row],[Basic]]*'Master Data'!$C$4)),"")</f>
        <v/>
      </c>
      <c r="E103" s="11" t="str">
        <f>IFERROR(IF(IF('Master Data'!K105="probation","",Table1[[#This Row],[Basic]]*'Master Data'!$G$4)=0,"",IF('Master Data'!K105="probation","",Table1[[#This Row],[Basic]]*'Master Data'!$G$4)),"")</f>
        <v/>
      </c>
      <c r="F103" s="59"/>
      <c r="G103" s="59"/>
      <c r="H103" s="59"/>
      <c r="I103" s="11" t="str">
        <f>IF(SUM(Table1[[#This Row],[Basic]:[CCA]])=0,"",SUM(Table1[[#This Row],[Basic]:[CCA]]))</f>
        <v/>
      </c>
      <c r="J103" s="11" t="str">
        <f>IFERROR(ROUND(IF('Master Data'!M105="YES","",IF(SUM(Table1[[#This Row],[Basic]:[DA Rate]])*10%=0,"",SUM(Table1[[#This Row],[Basic]:[DA Rate]])*10%)),0),"")</f>
        <v/>
      </c>
      <c r="K103" s="59"/>
      <c r="L103" s="59"/>
      <c r="M103" s="59"/>
      <c r="N103" s="59"/>
      <c r="O103" s="59"/>
      <c r="P103" s="59"/>
      <c r="Q103" s="59"/>
      <c r="R103" s="59"/>
      <c r="S103" s="59"/>
      <c r="T103" s="11" t="str">
        <f>IF(SUM(Table1[[#This Row],[ECPenF]:[Other 2]])=0,"",SUM(Table1[[#This Row],[ECPenF]:[Other 2]]))</f>
        <v/>
      </c>
      <c r="U103" s="11" t="str">
        <f>IFERROR(Table1[[#This Row],[Gross Income]]-Table1[[#This Row],[Total Deduction]],"")</f>
        <v/>
      </c>
      <c r="V103" s="59"/>
      <c r="W103" s="59"/>
      <c r="X103" s="39"/>
    </row>
    <row r="104" spans="1:24" ht="20.100000000000001" customHeight="1" x14ac:dyDescent="0.25">
      <c r="A104" s="11" t="str">
        <f>IF('Master Data'!A106="","",'Master Data'!A106)</f>
        <v/>
      </c>
      <c r="B104" s="12" t="str">
        <f>IF('Master Data'!B106="","",'Master Data'!B106)</f>
        <v/>
      </c>
      <c r="C104" s="59"/>
      <c r="D104" s="11" t="str">
        <f>IFERROR(IF(IF('Master Data'!K106="probation","",Table1[[#This Row],[Basic]]*'Master Data'!$C$4)=0,"",IF('Master Data'!K106="probation","",Table1[[#This Row],[Basic]]*'Master Data'!$C$4)),"")</f>
        <v/>
      </c>
      <c r="E104" s="11" t="str">
        <f>IFERROR(IF(IF('Master Data'!K106="probation","",Table1[[#This Row],[Basic]]*'Master Data'!$G$4)=0,"",IF('Master Data'!K106="probation","",Table1[[#This Row],[Basic]]*'Master Data'!$G$4)),"")</f>
        <v/>
      </c>
      <c r="F104" s="59"/>
      <c r="G104" s="59"/>
      <c r="H104" s="59"/>
      <c r="I104" s="11" t="str">
        <f>IF(SUM(Table1[[#This Row],[Basic]:[CCA]])=0,"",SUM(Table1[[#This Row],[Basic]:[CCA]]))</f>
        <v/>
      </c>
      <c r="J104" s="11" t="str">
        <f>IFERROR(ROUND(IF('Master Data'!M106="YES","",IF(SUM(Table1[[#This Row],[Basic]:[DA Rate]])*10%=0,"",SUM(Table1[[#This Row],[Basic]:[DA Rate]])*10%)),0),"")</f>
        <v/>
      </c>
      <c r="K104" s="59"/>
      <c r="L104" s="59"/>
      <c r="M104" s="59"/>
      <c r="N104" s="59"/>
      <c r="O104" s="59"/>
      <c r="P104" s="59"/>
      <c r="Q104" s="59"/>
      <c r="R104" s="59"/>
      <c r="S104" s="59"/>
      <c r="T104" s="11" t="str">
        <f>IF(SUM(Table1[[#This Row],[ECPenF]:[Other 2]])=0,"",SUM(Table1[[#This Row],[ECPenF]:[Other 2]]))</f>
        <v/>
      </c>
      <c r="U104" s="11" t="str">
        <f>IFERROR(Table1[[#This Row],[Gross Income]]-Table1[[#This Row],[Total Deduction]],"")</f>
        <v/>
      </c>
      <c r="V104" s="59"/>
      <c r="W104" s="59"/>
      <c r="X104" s="39"/>
    </row>
    <row r="105" spans="1:24" ht="20.100000000000001" customHeight="1" x14ac:dyDescent="0.25">
      <c r="A105" s="11" t="str">
        <f>IF('Master Data'!A107="","",'Master Data'!A107)</f>
        <v/>
      </c>
      <c r="B105" s="12" t="str">
        <f>IF('Master Data'!B107="","",'Master Data'!B107)</f>
        <v/>
      </c>
      <c r="C105" s="59"/>
      <c r="D105" s="11" t="str">
        <f>IFERROR(IF(IF('Master Data'!K107="probation","",Table1[[#This Row],[Basic]]*'Master Data'!$C$4)=0,"",IF('Master Data'!K107="probation","",Table1[[#This Row],[Basic]]*'Master Data'!$C$4)),"")</f>
        <v/>
      </c>
      <c r="E105" s="11" t="str">
        <f>IFERROR(IF(IF('Master Data'!K107="probation","",Table1[[#This Row],[Basic]]*'Master Data'!$G$4)=0,"",IF('Master Data'!K107="probation","",Table1[[#This Row],[Basic]]*'Master Data'!$G$4)),"")</f>
        <v/>
      </c>
      <c r="F105" s="59"/>
      <c r="G105" s="59"/>
      <c r="H105" s="59"/>
      <c r="I105" s="11" t="str">
        <f>IF(SUM(Table1[[#This Row],[Basic]:[CCA]])=0,"",SUM(Table1[[#This Row],[Basic]:[CCA]]))</f>
        <v/>
      </c>
      <c r="J105" s="11" t="str">
        <f>IFERROR(ROUND(IF('Master Data'!M107="YES","",IF(SUM(Table1[[#This Row],[Basic]:[DA Rate]])*10%=0,"",SUM(Table1[[#This Row],[Basic]:[DA Rate]])*10%)),0),"")</f>
        <v/>
      </c>
      <c r="K105" s="59"/>
      <c r="L105" s="59"/>
      <c r="M105" s="59"/>
      <c r="N105" s="59"/>
      <c r="O105" s="59"/>
      <c r="P105" s="59"/>
      <c r="Q105" s="59"/>
      <c r="R105" s="59"/>
      <c r="S105" s="59"/>
      <c r="T105" s="11" t="str">
        <f>IF(SUM(Table1[[#This Row],[ECPenF]:[Other 2]])=0,"",SUM(Table1[[#This Row],[ECPenF]:[Other 2]]))</f>
        <v/>
      </c>
      <c r="U105" s="11" t="str">
        <f>IFERROR(Table1[[#This Row],[Gross Income]]-Table1[[#This Row],[Total Deduction]],"")</f>
        <v/>
      </c>
      <c r="V105" s="59"/>
      <c r="W105" s="59"/>
      <c r="X105" s="39"/>
    </row>
    <row r="106" spans="1:24" ht="20.100000000000001" customHeight="1" x14ac:dyDescent="0.25">
      <c r="A106" s="11" t="str">
        <f>IF('Master Data'!A108="","",'Master Data'!A108)</f>
        <v/>
      </c>
      <c r="B106" s="12" t="str">
        <f>IF('Master Data'!B108="","",'Master Data'!B108)</f>
        <v/>
      </c>
      <c r="C106" s="59"/>
      <c r="D106" s="11" t="str">
        <f>IFERROR(IF(IF('Master Data'!K108="probation","",Table1[[#This Row],[Basic]]*'Master Data'!$C$4)=0,"",IF('Master Data'!K108="probation","",Table1[[#This Row],[Basic]]*'Master Data'!$C$4)),"")</f>
        <v/>
      </c>
      <c r="E106" s="11" t="str">
        <f>IFERROR(IF(IF('Master Data'!K108="probation","",Table1[[#This Row],[Basic]]*'Master Data'!$G$4)=0,"",IF('Master Data'!K108="probation","",Table1[[#This Row],[Basic]]*'Master Data'!$G$4)),"")</f>
        <v/>
      </c>
      <c r="F106" s="59"/>
      <c r="G106" s="59"/>
      <c r="H106" s="59"/>
      <c r="I106" s="11" t="str">
        <f>IF(SUM(Table1[[#This Row],[Basic]:[CCA]])=0,"",SUM(Table1[[#This Row],[Basic]:[CCA]]))</f>
        <v/>
      </c>
      <c r="J106" s="11" t="str">
        <f>IFERROR(ROUND(IF('Master Data'!M108="YES","",IF(SUM(Table1[[#This Row],[Basic]:[DA Rate]])*10%=0,"",SUM(Table1[[#This Row],[Basic]:[DA Rate]])*10%)),0),"")</f>
        <v/>
      </c>
      <c r="K106" s="59"/>
      <c r="L106" s="59"/>
      <c r="M106" s="59"/>
      <c r="N106" s="59"/>
      <c r="O106" s="59"/>
      <c r="P106" s="59"/>
      <c r="Q106" s="59"/>
      <c r="R106" s="59"/>
      <c r="S106" s="59"/>
      <c r="T106" s="11" t="str">
        <f>IF(SUM(Table1[[#This Row],[ECPenF]:[Other 2]])=0,"",SUM(Table1[[#This Row],[ECPenF]:[Other 2]]))</f>
        <v/>
      </c>
      <c r="U106" s="11" t="str">
        <f>IFERROR(Table1[[#This Row],[Gross Income]]-Table1[[#This Row],[Total Deduction]],"")</f>
        <v/>
      </c>
      <c r="V106" s="59"/>
      <c r="W106" s="59"/>
      <c r="X106" s="39"/>
    </row>
    <row r="107" spans="1:24" ht="20.100000000000001" customHeight="1" x14ac:dyDescent="0.25">
      <c r="A107" s="11" t="str">
        <f>IF('Master Data'!A109="","",'Master Data'!A109)</f>
        <v/>
      </c>
      <c r="B107" s="12" t="str">
        <f>IF('Master Data'!B109="","",'Master Data'!B109)</f>
        <v/>
      </c>
      <c r="C107" s="59"/>
      <c r="D107" s="11" t="str">
        <f>IFERROR(IF(IF('Master Data'!K109="probation","",Table1[[#This Row],[Basic]]*'Master Data'!$C$4)=0,"",IF('Master Data'!K109="probation","",Table1[[#This Row],[Basic]]*'Master Data'!$C$4)),"")</f>
        <v/>
      </c>
      <c r="E107" s="11" t="str">
        <f>IFERROR(IF(IF('Master Data'!K109="probation","",Table1[[#This Row],[Basic]]*'Master Data'!$G$4)=0,"",IF('Master Data'!K109="probation","",Table1[[#This Row],[Basic]]*'Master Data'!$G$4)),"")</f>
        <v/>
      </c>
      <c r="F107" s="59"/>
      <c r="G107" s="59"/>
      <c r="H107" s="59"/>
      <c r="I107" s="11" t="str">
        <f>IF(SUM(Table1[[#This Row],[Basic]:[CCA]])=0,"",SUM(Table1[[#This Row],[Basic]:[CCA]]))</f>
        <v/>
      </c>
      <c r="J107" s="11" t="str">
        <f>IFERROR(ROUND(IF('Master Data'!M109="YES","",IF(SUM(Table1[[#This Row],[Basic]:[DA Rate]])*10%=0,"",SUM(Table1[[#This Row],[Basic]:[DA Rate]])*10%)),0),"")</f>
        <v/>
      </c>
      <c r="K107" s="59"/>
      <c r="L107" s="59"/>
      <c r="M107" s="59"/>
      <c r="N107" s="59"/>
      <c r="O107" s="59"/>
      <c r="P107" s="59"/>
      <c r="Q107" s="59"/>
      <c r="R107" s="59"/>
      <c r="S107" s="59"/>
      <c r="T107" s="11" t="str">
        <f>IF(SUM(Table1[[#This Row],[ECPenF]:[Other 2]])=0,"",SUM(Table1[[#This Row],[ECPenF]:[Other 2]]))</f>
        <v/>
      </c>
      <c r="U107" s="11" t="str">
        <f>IFERROR(Table1[[#This Row],[Gross Income]]-Table1[[#This Row],[Total Deduction]],"")</f>
        <v/>
      </c>
      <c r="V107" s="59"/>
      <c r="W107" s="59"/>
      <c r="X107" s="39"/>
    </row>
    <row r="108" spans="1:24" ht="20.100000000000001" customHeight="1" x14ac:dyDescent="0.25">
      <c r="A108" s="11" t="str">
        <f>IF('Master Data'!A110="","",'Master Data'!A110)</f>
        <v/>
      </c>
      <c r="B108" s="12" t="str">
        <f>IF('Master Data'!B110="","",'Master Data'!B110)</f>
        <v/>
      </c>
      <c r="C108" s="59"/>
      <c r="D108" s="11" t="str">
        <f>IFERROR(IF(IF('Master Data'!K110="probation","",Table1[[#This Row],[Basic]]*'Master Data'!$C$4)=0,"",IF('Master Data'!K110="probation","",Table1[[#This Row],[Basic]]*'Master Data'!$C$4)),"")</f>
        <v/>
      </c>
      <c r="E108" s="11" t="str">
        <f>IFERROR(IF(IF('Master Data'!K110="probation","",Table1[[#This Row],[Basic]]*'Master Data'!$G$4)=0,"",IF('Master Data'!K110="probation","",Table1[[#This Row],[Basic]]*'Master Data'!$G$4)),"")</f>
        <v/>
      </c>
      <c r="F108" s="59"/>
      <c r="G108" s="59"/>
      <c r="H108" s="59"/>
      <c r="I108" s="11" t="str">
        <f>IF(SUM(Table1[[#This Row],[Basic]:[CCA]])=0,"",SUM(Table1[[#This Row],[Basic]:[CCA]]))</f>
        <v/>
      </c>
      <c r="J108" s="11" t="str">
        <f>IFERROR(ROUND(IF('Master Data'!M110="YES","",IF(SUM(Table1[[#This Row],[Basic]:[DA Rate]])*10%=0,"",SUM(Table1[[#This Row],[Basic]:[DA Rate]])*10%)),0),"")</f>
        <v/>
      </c>
      <c r="K108" s="59"/>
      <c r="L108" s="59"/>
      <c r="M108" s="59"/>
      <c r="N108" s="59"/>
      <c r="O108" s="59"/>
      <c r="P108" s="59"/>
      <c r="Q108" s="59"/>
      <c r="R108" s="59"/>
      <c r="S108" s="59"/>
      <c r="T108" s="11" t="str">
        <f>IF(SUM(Table1[[#This Row],[ECPenF]:[Other 2]])=0,"",SUM(Table1[[#This Row],[ECPenF]:[Other 2]]))</f>
        <v/>
      </c>
      <c r="U108" s="11" t="str">
        <f>IFERROR(Table1[[#This Row],[Gross Income]]-Table1[[#This Row],[Total Deduction]],"")</f>
        <v/>
      </c>
      <c r="V108" s="59"/>
      <c r="W108" s="59"/>
      <c r="X108" s="39"/>
    </row>
    <row r="109" spans="1:24" ht="20.100000000000001" customHeight="1" x14ac:dyDescent="0.25">
      <c r="A109" s="11" t="str">
        <f>IF('Master Data'!A111="","",'Master Data'!A111)</f>
        <v/>
      </c>
      <c r="B109" s="12" t="str">
        <f>IF('Master Data'!B111="","",'Master Data'!B111)</f>
        <v/>
      </c>
      <c r="C109" s="59"/>
      <c r="D109" s="11" t="str">
        <f>IFERROR(IF(IF('Master Data'!K111="probation","",Table1[[#This Row],[Basic]]*'Master Data'!$C$4)=0,"",IF('Master Data'!K111="probation","",Table1[[#This Row],[Basic]]*'Master Data'!$C$4)),"")</f>
        <v/>
      </c>
      <c r="E109" s="11" t="str">
        <f>IFERROR(IF(IF('Master Data'!K111="probation","",Table1[[#This Row],[Basic]]*'Master Data'!$G$4)=0,"",IF('Master Data'!K111="probation","",Table1[[#This Row],[Basic]]*'Master Data'!$G$4)),"")</f>
        <v/>
      </c>
      <c r="F109" s="59"/>
      <c r="G109" s="59"/>
      <c r="H109" s="59"/>
      <c r="I109" s="11" t="str">
        <f>IF(SUM(Table1[[#This Row],[Basic]:[CCA]])=0,"",SUM(Table1[[#This Row],[Basic]:[CCA]]))</f>
        <v/>
      </c>
      <c r="J109" s="11" t="str">
        <f>IFERROR(ROUND(IF('Master Data'!M111="YES","",IF(SUM(Table1[[#This Row],[Basic]:[DA Rate]])*10%=0,"",SUM(Table1[[#This Row],[Basic]:[DA Rate]])*10%)),0),"")</f>
        <v/>
      </c>
      <c r="K109" s="59"/>
      <c r="L109" s="59"/>
      <c r="M109" s="59"/>
      <c r="N109" s="59"/>
      <c r="O109" s="59"/>
      <c r="P109" s="59"/>
      <c r="Q109" s="59"/>
      <c r="R109" s="59"/>
      <c r="S109" s="59"/>
      <c r="T109" s="11" t="str">
        <f>IF(SUM(Table1[[#This Row],[ECPenF]:[Other 2]])=0,"",SUM(Table1[[#This Row],[ECPenF]:[Other 2]]))</f>
        <v/>
      </c>
      <c r="U109" s="11" t="str">
        <f>IFERROR(Table1[[#This Row],[Gross Income]]-Table1[[#This Row],[Total Deduction]],"")</f>
        <v/>
      </c>
      <c r="V109" s="59"/>
      <c r="W109" s="59"/>
      <c r="X109" s="39"/>
    </row>
    <row r="110" spans="1:24" ht="20.100000000000001" customHeight="1" x14ac:dyDescent="0.25">
      <c r="A110" s="11" t="str">
        <f>IF('Master Data'!A112="","",'Master Data'!A112)</f>
        <v/>
      </c>
      <c r="B110" s="12" t="str">
        <f>IF('Master Data'!B112="","",'Master Data'!B112)</f>
        <v/>
      </c>
      <c r="C110" s="59"/>
      <c r="D110" s="11" t="str">
        <f>IFERROR(IF(IF('Master Data'!K112="probation","",Table1[[#This Row],[Basic]]*'Master Data'!$C$4)=0,"",IF('Master Data'!K112="probation","",Table1[[#This Row],[Basic]]*'Master Data'!$C$4)),"")</f>
        <v/>
      </c>
      <c r="E110" s="11" t="str">
        <f>IFERROR(IF(IF('Master Data'!K112="probation","",Table1[[#This Row],[Basic]]*'Master Data'!$G$4)=0,"",IF('Master Data'!K112="probation","",Table1[[#This Row],[Basic]]*'Master Data'!$G$4)),"")</f>
        <v/>
      </c>
      <c r="F110" s="59"/>
      <c r="G110" s="59"/>
      <c r="H110" s="59"/>
      <c r="I110" s="11" t="str">
        <f>IF(SUM(Table1[[#This Row],[Basic]:[CCA]])=0,"",SUM(Table1[[#This Row],[Basic]:[CCA]]))</f>
        <v/>
      </c>
      <c r="J110" s="11" t="str">
        <f>IFERROR(ROUND(IF('Master Data'!M112="YES","",IF(SUM(Table1[[#This Row],[Basic]:[DA Rate]])*10%=0,"",SUM(Table1[[#This Row],[Basic]:[DA Rate]])*10%)),0),"")</f>
        <v/>
      </c>
      <c r="K110" s="59"/>
      <c r="L110" s="59"/>
      <c r="M110" s="59"/>
      <c r="N110" s="59"/>
      <c r="O110" s="59"/>
      <c r="P110" s="59"/>
      <c r="Q110" s="59"/>
      <c r="R110" s="59"/>
      <c r="S110" s="59"/>
      <c r="T110" s="11" t="str">
        <f>IF(SUM(Table1[[#This Row],[ECPenF]:[Other 2]])=0,"",SUM(Table1[[#This Row],[ECPenF]:[Other 2]]))</f>
        <v/>
      </c>
      <c r="U110" s="11" t="str">
        <f>IFERROR(Table1[[#This Row],[Gross Income]]-Table1[[#This Row],[Total Deduction]],"")</f>
        <v/>
      </c>
      <c r="V110" s="59"/>
      <c r="W110" s="59"/>
      <c r="X110" s="39"/>
    </row>
    <row r="111" spans="1:24" ht="20.100000000000001" customHeight="1" x14ac:dyDescent="0.25">
      <c r="A111" s="11" t="str">
        <f>IF('Master Data'!A113="","",'Master Data'!A113)</f>
        <v/>
      </c>
      <c r="B111" s="12" t="str">
        <f>IF('Master Data'!B113="","",'Master Data'!B113)</f>
        <v/>
      </c>
      <c r="C111" s="59"/>
      <c r="D111" s="11" t="str">
        <f>IFERROR(IF(IF('Master Data'!K113="probation","",Table1[[#This Row],[Basic]]*'Master Data'!$C$4)=0,"",IF('Master Data'!K113="probation","",Table1[[#This Row],[Basic]]*'Master Data'!$C$4)),"")</f>
        <v/>
      </c>
      <c r="E111" s="11" t="str">
        <f>IFERROR(IF(IF('Master Data'!K113="probation","",Table1[[#This Row],[Basic]]*'Master Data'!$G$4)=0,"",IF('Master Data'!K113="probation","",Table1[[#This Row],[Basic]]*'Master Data'!$G$4)),"")</f>
        <v/>
      </c>
      <c r="F111" s="59"/>
      <c r="G111" s="59"/>
      <c r="H111" s="59"/>
      <c r="I111" s="11" t="str">
        <f>IF(SUM(Table1[[#This Row],[Basic]:[CCA]])=0,"",SUM(Table1[[#This Row],[Basic]:[CCA]]))</f>
        <v/>
      </c>
      <c r="J111" s="11" t="str">
        <f>IFERROR(ROUND(IF('Master Data'!M113="YES","",IF(SUM(Table1[[#This Row],[Basic]:[DA Rate]])*10%=0,"",SUM(Table1[[#This Row],[Basic]:[DA Rate]])*10%)),0),"")</f>
        <v/>
      </c>
      <c r="K111" s="59"/>
      <c r="L111" s="59"/>
      <c r="M111" s="59"/>
      <c r="N111" s="59"/>
      <c r="O111" s="59"/>
      <c r="P111" s="59"/>
      <c r="Q111" s="59"/>
      <c r="R111" s="59"/>
      <c r="S111" s="59"/>
      <c r="T111" s="11" t="str">
        <f>IF(SUM(Table1[[#This Row],[ECPenF]:[Other 2]])=0,"",SUM(Table1[[#This Row],[ECPenF]:[Other 2]]))</f>
        <v/>
      </c>
      <c r="U111" s="11" t="str">
        <f>IFERROR(Table1[[#This Row],[Gross Income]]-Table1[[#This Row],[Total Deduction]],"")</f>
        <v/>
      </c>
      <c r="V111" s="59"/>
      <c r="W111" s="59"/>
      <c r="X111" s="39"/>
    </row>
    <row r="112" spans="1:24" ht="20.100000000000001" customHeight="1" x14ac:dyDescent="0.25">
      <c r="A112" s="11" t="str">
        <f>IF('Master Data'!A114="","",'Master Data'!A114)</f>
        <v/>
      </c>
      <c r="B112" s="12" t="str">
        <f>IF('Master Data'!B114="","",'Master Data'!B114)</f>
        <v/>
      </c>
      <c r="C112" s="59"/>
      <c r="D112" s="11" t="str">
        <f>IFERROR(IF(IF('Master Data'!K114="probation","",Table1[[#This Row],[Basic]]*'Master Data'!$C$4)=0,"",IF('Master Data'!K114="probation","",Table1[[#This Row],[Basic]]*'Master Data'!$C$4)),"")</f>
        <v/>
      </c>
      <c r="E112" s="11" t="str">
        <f>IFERROR(IF(IF('Master Data'!K114="probation","",Table1[[#This Row],[Basic]]*'Master Data'!$G$4)=0,"",IF('Master Data'!K114="probation","",Table1[[#This Row],[Basic]]*'Master Data'!$G$4)),"")</f>
        <v/>
      </c>
      <c r="F112" s="59"/>
      <c r="G112" s="59"/>
      <c r="H112" s="59"/>
      <c r="I112" s="11" t="str">
        <f>IF(SUM(Table1[[#This Row],[Basic]:[CCA]])=0,"",SUM(Table1[[#This Row],[Basic]:[CCA]]))</f>
        <v/>
      </c>
      <c r="J112" s="11" t="str">
        <f>IFERROR(ROUND(IF('Master Data'!M114="YES","",IF(SUM(Table1[[#This Row],[Basic]:[DA Rate]])*10%=0,"",SUM(Table1[[#This Row],[Basic]:[DA Rate]])*10%)),0),"")</f>
        <v/>
      </c>
      <c r="K112" s="59"/>
      <c r="L112" s="59"/>
      <c r="M112" s="59"/>
      <c r="N112" s="59"/>
      <c r="O112" s="59"/>
      <c r="P112" s="59"/>
      <c r="Q112" s="59"/>
      <c r="R112" s="59"/>
      <c r="S112" s="59"/>
      <c r="T112" s="11" t="str">
        <f>IF(SUM(Table1[[#This Row],[ECPenF]:[Other 2]])=0,"",SUM(Table1[[#This Row],[ECPenF]:[Other 2]]))</f>
        <v/>
      </c>
      <c r="U112" s="11" t="str">
        <f>IFERROR(Table1[[#This Row],[Gross Income]]-Table1[[#This Row],[Total Deduction]],"")</f>
        <v/>
      </c>
      <c r="V112" s="59"/>
      <c r="W112" s="59"/>
      <c r="X112" s="39"/>
    </row>
    <row r="113" spans="1:24" ht="20.100000000000001" customHeight="1" x14ac:dyDescent="0.25">
      <c r="A113" s="11" t="str">
        <f>IF('Master Data'!A115="","",'Master Data'!A115)</f>
        <v/>
      </c>
      <c r="B113" s="12" t="str">
        <f>IF('Master Data'!B115="","",'Master Data'!B115)</f>
        <v/>
      </c>
      <c r="C113" s="59"/>
      <c r="D113" s="11" t="str">
        <f>IFERROR(IF(IF('Master Data'!K115="probation","",Table1[[#This Row],[Basic]]*'Master Data'!$C$4)=0,"",IF('Master Data'!K115="probation","",Table1[[#This Row],[Basic]]*'Master Data'!$C$4)),"")</f>
        <v/>
      </c>
      <c r="E113" s="11" t="str">
        <f>IFERROR(IF(IF('Master Data'!K115="probation","",Table1[[#This Row],[Basic]]*'Master Data'!$G$4)=0,"",IF('Master Data'!K115="probation","",Table1[[#This Row],[Basic]]*'Master Data'!$G$4)),"")</f>
        <v/>
      </c>
      <c r="F113" s="59"/>
      <c r="G113" s="59"/>
      <c r="H113" s="59"/>
      <c r="I113" s="11" t="str">
        <f>IF(SUM(Table1[[#This Row],[Basic]:[CCA]])=0,"",SUM(Table1[[#This Row],[Basic]:[CCA]]))</f>
        <v/>
      </c>
      <c r="J113" s="11" t="str">
        <f>IFERROR(ROUND(IF('Master Data'!M115="YES","",IF(SUM(Table1[[#This Row],[Basic]:[DA Rate]])*10%=0,"",SUM(Table1[[#This Row],[Basic]:[DA Rate]])*10%)),0),"")</f>
        <v/>
      </c>
      <c r="K113" s="59"/>
      <c r="L113" s="59"/>
      <c r="M113" s="59"/>
      <c r="N113" s="59"/>
      <c r="O113" s="59"/>
      <c r="P113" s="59"/>
      <c r="Q113" s="59"/>
      <c r="R113" s="59"/>
      <c r="S113" s="59"/>
      <c r="T113" s="11" t="str">
        <f>IF(SUM(Table1[[#This Row],[ECPenF]:[Other 2]])=0,"",SUM(Table1[[#This Row],[ECPenF]:[Other 2]]))</f>
        <v/>
      </c>
      <c r="U113" s="11" t="str">
        <f>IFERROR(Table1[[#This Row],[Gross Income]]-Table1[[#This Row],[Total Deduction]],"")</f>
        <v/>
      </c>
      <c r="V113" s="59"/>
      <c r="W113" s="59"/>
      <c r="X113" s="39"/>
    </row>
    <row r="114" spans="1:24" ht="20.100000000000001" customHeight="1" x14ac:dyDescent="0.25">
      <c r="A114" s="11" t="str">
        <f>IF('Master Data'!A116="","",'Master Data'!A116)</f>
        <v/>
      </c>
      <c r="B114" s="12" t="str">
        <f>IF('Master Data'!B116="","",'Master Data'!B116)</f>
        <v/>
      </c>
      <c r="C114" s="59"/>
      <c r="D114" s="11" t="str">
        <f>IFERROR(IF(IF('Master Data'!K116="probation","",Table1[[#This Row],[Basic]]*'Master Data'!$C$4)=0,"",IF('Master Data'!K116="probation","",Table1[[#This Row],[Basic]]*'Master Data'!$C$4)),"")</f>
        <v/>
      </c>
      <c r="E114" s="11" t="str">
        <f>IFERROR(IF(IF('Master Data'!K116="probation","",Table1[[#This Row],[Basic]]*'Master Data'!$G$4)=0,"",IF('Master Data'!K116="probation","",Table1[[#This Row],[Basic]]*'Master Data'!$G$4)),"")</f>
        <v/>
      </c>
      <c r="F114" s="59"/>
      <c r="G114" s="59"/>
      <c r="H114" s="59"/>
      <c r="I114" s="11" t="str">
        <f>IF(SUM(Table1[[#This Row],[Basic]:[CCA]])=0,"",SUM(Table1[[#This Row],[Basic]:[CCA]]))</f>
        <v/>
      </c>
      <c r="J114" s="11" t="str">
        <f>IFERROR(ROUND(IF('Master Data'!M116="YES","",IF(SUM(Table1[[#This Row],[Basic]:[DA Rate]])*10%=0,"",SUM(Table1[[#This Row],[Basic]:[DA Rate]])*10%)),0),"")</f>
        <v/>
      </c>
      <c r="K114" s="59"/>
      <c r="L114" s="59"/>
      <c r="M114" s="59"/>
      <c r="N114" s="59"/>
      <c r="O114" s="59"/>
      <c r="P114" s="59"/>
      <c r="Q114" s="59"/>
      <c r="R114" s="59"/>
      <c r="S114" s="59"/>
      <c r="T114" s="11" t="str">
        <f>IF(SUM(Table1[[#This Row],[ECPenF]:[Other 2]])=0,"",SUM(Table1[[#This Row],[ECPenF]:[Other 2]]))</f>
        <v/>
      </c>
      <c r="U114" s="11" t="str">
        <f>IFERROR(Table1[[#This Row],[Gross Income]]-Table1[[#This Row],[Total Deduction]],"")</f>
        <v/>
      </c>
      <c r="V114" s="59"/>
      <c r="W114" s="59"/>
      <c r="X114" s="39"/>
    </row>
    <row r="115" spans="1:24" ht="20.100000000000001" customHeight="1" x14ac:dyDescent="0.25">
      <c r="A115" s="11" t="str">
        <f>IF('Master Data'!A117="","",'Master Data'!A117)</f>
        <v/>
      </c>
      <c r="B115" s="12" t="str">
        <f>IF('Master Data'!B117="","",'Master Data'!B117)</f>
        <v/>
      </c>
      <c r="C115" s="59"/>
      <c r="D115" s="11" t="str">
        <f>IFERROR(IF(IF('Master Data'!K117="probation","",Table1[[#This Row],[Basic]]*'Master Data'!$C$4)=0,"",IF('Master Data'!K117="probation","",Table1[[#This Row],[Basic]]*'Master Data'!$C$4)),"")</f>
        <v/>
      </c>
      <c r="E115" s="11" t="str">
        <f>IFERROR(IF(IF('Master Data'!K117="probation","",Table1[[#This Row],[Basic]]*'Master Data'!$G$4)=0,"",IF('Master Data'!K117="probation","",Table1[[#This Row],[Basic]]*'Master Data'!$G$4)),"")</f>
        <v/>
      </c>
      <c r="F115" s="59"/>
      <c r="G115" s="59"/>
      <c r="H115" s="59"/>
      <c r="I115" s="11" t="str">
        <f>IF(SUM(Table1[[#This Row],[Basic]:[CCA]])=0,"",SUM(Table1[[#This Row],[Basic]:[CCA]]))</f>
        <v/>
      </c>
      <c r="J115" s="11" t="str">
        <f>IFERROR(ROUND(IF('Master Data'!M117="YES","",IF(SUM(Table1[[#This Row],[Basic]:[DA Rate]])*10%=0,"",SUM(Table1[[#This Row],[Basic]:[DA Rate]])*10%)),0),"")</f>
        <v/>
      </c>
      <c r="K115" s="59"/>
      <c r="L115" s="59"/>
      <c r="M115" s="59"/>
      <c r="N115" s="59"/>
      <c r="O115" s="59"/>
      <c r="P115" s="59"/>
      <c r="Q115" s="59"/>
      <c r="R115" s="59"/>
      <c r="S115" s="59"/>
      <c r="T115" s="11" t="str">
        <f>IF(SUM(Table1[[#This Row],[ECPenF]:[Other 2]])=0,"",SUM(Table1[[#This Row],[ECPenF]:[Other 2]]))</f>
        <v/>
      </c>
      <c r="U115" s="11" t="str">
        <f>IFERROR(Table1[[#This Row],[Gross Income]]-Table1[[#This Row],[Total Deduction]],"")</f>
        <v/>
      </c>
      <c r="V115" s="59"/>
      <c r="W115" s="59"/>
      <c r="X115" s="39"/>
    </row>
    <row r="116" spans="1:24" ht="20.100000000000001" customHeight="1" x14ac:dyDescent="0.25">
      <c r="A116" s="11" t="str">
        <f>IF('Master Data'!A118="","",'Master Data'!A118)</f>
        <v/>
      </c>
      <c r="B116" s="12" t="str">
        <f>IF('Master Data'!B118="","",'Master Data'!B118)</f>
        <v/>
      </c>
      <c r="C116" s="59"/>
      <c r="D116" s="11" t="str">
        <f>IFERROR(IF(IF('Master Data'!K118="probation","",Table1[[#This Row],[Basic]]*'Master Data'!$C$4)=0,"",IF('Master Data'!K118="probation","",Table1[[#This Row],[Basic]]*'Master Data'!$C$4)),"")</f>
        <v/>
      </c>
      <c r="E116" s="11" t="str">
        <f>IFERROR(IF(IF('Master Data'!K118="probation","",Table1[[#This Row],[Basic]]*'Master Data'!$G$4)=0,"",IF('Master Data'!K118="probation","",Table1[[#This Row],[Basic]]*'Master Data'!$G$4)),"")</f>
        <v/>
      </c>
      <c r="F116" s="59"/>
      <c r="G116" s="59"/>
      <c r="H116" s="59"/>
      <c r="I116" s="11" t="str">
        <f>IF(SUM(Table1[[#This Row],[Basic]:[CCA]])=0,"",SUM(Table1[[#This Row],[Basic]:[CCA]]))</f>
        <v/>
      </c>
      <c r="J116" s="11" t="str">
        <f>IFERROR(ROUND(IF('Master Data'!M118="YES","",IF(SUM(Table1[[#This Row],[Basic]:[DA Rate]])*10%=0,"",SUM(Table1[[#This Row],[Basic]:[DA Rate]])*10%)),0),"")</f>
        <v/>
      </c>
      <c r="K116" s="59"/>
      <c r="L116" s="59"/>
      <c r="M116" s="59"/>
      <c r="N116" s="59"/>
      <c r="O116" s="59"/>
      <c r="P116" s="59"/>
      <c r="Q116" s="59"/>
      <c r="R116" s="59"/>
      <c r="S116" s="59"/>
      <c r="T116" s="11" t="str">
        <f>IF(SUM(Table1[[#This Row],[ECPenF]:[Other 2]])=0,"",SUM(Table1[[#This Row],[ECPenF]:[Other 2]]))</f>
        <v/>
      </c>
      <c r="U116" s="11" t="str">
        <f>IFERROR(Table1[[#This Row],[Gross Income]]-Table1[[#This Row],[Total Deduction]],"")</f>
        <v/>
      </c>
      <c r="V116" s="59"/>
      <c r="W116" s="59"/>
      <c r="X116" s="39"/>
    </row>
    <row r="117" spans="1:24" ht="20.100000000000001" customHeight="1" x14ac:dyDescent="0.25">
      <c r="A117" s="11" t="str">
        <f>IF('Master Data'!A119="","",'Master Data'!A119)</f>
        <v/>
      </c>
      <c r="B117" s="12" t="str">
        <f>IF('Master Data'!B119="","",'Master Data'!B119)</f>
        <v/>
      </c>
      <c r="C117" s="59"/>
      <c r="D117" s="11" t="str">
        <f>IFERROR(IF(IF('Master Data'!K119="probation","",Table1[[#This Row],[Basic]]*'Master Data'!$C$4)=0,"",IF('Master Data'!K119="probation","",Table1[[#This Row],[Basic]]*'Master Data'!$C$4)),"")</f>
        <v/>
      </c>
      <c r="E117" s="11" t="str">
        <f>IFERROR(IF(IF('Master Data'!K119="probation","",Table1[[#This Row],[Basic]]*'Master Data'!$G$4)=0,"",IF('Master Data'!K119="probation","",Table1[[#This Row],[Basic]]*'Master Data'!$G$4)),"")</f>
        <v/>
      </c>
      <c r="F117" s="59"/>
      <c r="G117" s="59"/>
      <c r="H117" s="59"/>
      <c r="I117" s="11" t="str">
        <f>IF(SUM(Table1[[#This Row],[Basic]:[CCA]])=0,"",SUM(Table1[[#This Row],[Basic]:[CCA]]))</f>
        <v/>
      </c>
      <c r="J117" s="11" t="str">
        <f>IFERROR(ROUND(IF('Master Data'!M119="YES","",IF(SUM(Table1[[#This Row],[Basic]:[DA Rate]])*10%=0,"",SUM(Table1[[#This Row],[Basic]:[DA Rate]])*10%)),0),"")</f>
        <v/>
      </c>
      <c r="K117" s="59"/>
      <c r="L117" s="59"/>
      <c r="M117" s="59"/>
      <c r="N117" s="59"/>
      <c r="O117" s="59"/>
      <c r="P117" s="59"/>
      <c r="Q117" s="59"/>
      <c r="R117" s="59"/>
      <c r="S117" s="59"/>
      <c r="T117" s="11" t="str">
        <f>IF(SUM(Table1[[#This Row],[ECPenF]:[Other 2]])=0,"",SUM(Table1[[#This Row],[ECPenF]:[Other 2]]))</f>
        <v/>
      </c>
      <c r="U117" s="11" t="str">
        <f>IFERROR(Table1[[#This Row],[Gross Income]]-Table1[[#This Row],[Total Deduction]],"")</f>
        <v/>
      </c>
      <c r="V117" s="59"/>
      <c r="W117" s="59"/>
      <c r="X117" s="39"/>
    </row>
    <row r="118" spans="1:24" ht="20.100000000000001" customHeight="1" x14ac:dyDescent="0.25">
      <c r="A118" s="11" t="str">
        <f>IF('Master Data'!A120="","",'Master Data'!A120)</f>
        <v/>
      </c>
      <c r="B118" s="12" t="str">
        <f>IF('Master Data'!B120="","",'Master Data'!B120)</f>
        <v/>
      </c>
      <c r="C118" s="59"/>
      <c r="D118" s="11" t="str">
        <f>IFERROR(IF(IF('Master Data'!K120="probation","",Table1[[#This Row],[Basic]]*'Master Data'!$C$4)=0,"",IF('Master Data'!K120="probation","",Table1[[#This Row],[Basic]]*'Master Data'!$C$4)),"")</f>
        <v/>
      </c>
      <c r="E118" s="11" t="str">
        <f>IFERROR(IF(IF('Master Data'!K120="probation","",Table1[[#This Row],[Basic]]*'Master Data'!$G$4)=0,"",IF('Master Data'!K120="probation","",Table1[[#This Row],[Basic]]*'Master Data'!$G$4)),"")</f>
        <v/>
      </c>
      <c r="F118" s="59"/>
      <c r="G118" s="59"/>
      <c r="H118" s="59"/>
      <c r="I118" s="11" t="str">
        <f>IF(SUM(Table1[[#This Row],[Basic]:[CCA]])=0,"",SUM(Table1[[#This Row],[Basic]:[CCA]]))</f>
        <v/>
      </c>
      <c r="J118" s="11" t="str">
        <f>IFERROR(ROUND(IF('Master Data'!M120="YES","",IF(SUM(Table1[[#This Row],[Basic]:[DA Rate]])*10%=0,"",SUM(Table1[[#This Row],[Basic]:[DA Rate]])*10%)),0),"")</f>
        <v/>
      </c>
      <c r="K118" s="59"/>
      <c r="L118" s="59"/>
      <c r="M118" s="59"/>
      <c r="N118" s="59"/>
      <c r="O118" s="59"/>
      <c r="P118" s="59"/>
      <c r="Q118" s="59"/>
      <c r="R118" s="59"/>
      <c r="S118" s="59"/>
      <c r="T118" s="11" t="str">
        <f>IF(SUM(Table1[[#This Row],[ECPenF]:[Other 2]])=0,"",SUM(Table1[[#This Row],[ECPenF]:[Other 2]]))</f>
        <v/>
      </c>
      <c r="U118" s="11" t="str">
        <f>IFERROR(Table1[[#This Row],[Gross Income]]-Table1[[#This Row],[Total Deduction]],"")</f>
        <v/>
      </c>
      <c r="V118" s="59"/>
      <c r="W118" s="59"/>
      <c r="X118" s="39"/>
    </row>
    <row r="119" spans="1:24" ht="20.100000000000001" customHeight="1" x14ac:dyDescent="0.25">
      <c r="A119" s="11" t="str">
        <f>IF('Master Data'!A121="","",'Master Data'!A121)</f>
        <v/>
      </c>
      <c r="B119" s="12" t="str">
        <f>IF('Master Data'!B121="","",'Master Data'!B121)</f>
        <v/>
      </c>
      <c r="C119" s="59"/>
      <c r="D119" s="11" t="str">
        <f>IFERROR(IF(IF('Master Data'!K121="probation","",Table1[[#This Row],[Basic]]*'Master Data'!$C$4)=0,"",IF('Master Data'!K121="probation","",Table1[[#This Row],[Basic]]*'Master Data'!$C$4)),"")</f>
        <v/>
      </c>
      <c r="E119" s="11" t="str">
        <f>IFERROR(IF(IF('Master Data'!K121="probation","",Table1[[#This Row],[Basic]]*'Master Data'!$G$4)=0,"",IF('Master Data'!K121="probation","",Table1[[#This Row],[Basic]]*'Master Data'!$G$4)),"")</f>
        <v/>
      </c>
      <c r="F119" s="59"/>
      <c r="G119" s="59"/>
      <c r="H119" s="59"/>
      <c r="I119" s="11" t="str">
        <f>IF(SUM(Table1[[#This Row],[Basic]:[CCA]])=0,"",SUM(Table1[[#This Row],[Basic]:[CCA]]))</f>
        <v/>
      </c>
      <c r="J119" s="11" t="str">
        <f>IFERROR(ROUND(IF('Master Data'!M121="YES","",IF(SUM(Table1[[#This Row],[Basic]:[DA Rate]])*10%=0,"",SUM(Table1[[#This Row],[Basic]:[DA Rate]])*10%)),0),"")</f>
        <v/>
      </c>
      <c r="K119" s="59"/>
      <c r="L119" s="59"/>
      <c r="M119" s="59"/>
      <c r="N119" s="59"/>
      <c r="O119" s="59"/>
      <c r="P119" s="59"/>
      <c r="Q119" s="59"/>
      <c r="R119" s="59"/>
      <c r="S119" s="59"/>
      <c r="T119" s="11" t="str">
        <f>IF(SUM(Table1[[#This Row],[ECPenF]:[Other 2]])=0,"",SUM(Table1[[#This Row],[ECPenF]:[Other 2]]))</f>
        <v/>
      </c>
      <c r="U119" s="11" t="str">
        <f>IFERROR(Table1[[#This Row],[Gross Income]]-Table1[[#This Row],[Total Deduction]],"")</f>
        <v/>
      </c>
      <c r="V119" s="59"/>
      <c r="W119" s="59"/>
      <c r="X119" s="39"/>
    </row>
    <row r="120" spans="1:24" ht="20.100000000000001" customHeight="1" x14ac:dyDescent="0.25">
      <c r="A120" s="11" t="str">
        <f>IF('Master Data'!A122="","",'Master Data'!A122)</f>
        <v/>
      </c>
      <c r="B120" s="12" t="str">
        <f>IF('Master Data'!B122="","",'Master Data'!B122)</f>
        <v/>
      </c>
      <c r="C120" s="59"/>
      <c r="D120" s="11" t="str">
        <f>IFERROR(IF(IF('Master Data'!K122="probation","",Table1[[#This Row],[Basic]]*'Master Data'!$C$4)=0,"",IF('Master Data'!K122="probation","",Table1[[#This Row],[Basic]]*'Master Data'!$C$4)),"")</f>
        <v/>
      </c>
      <c r="E120" s="11" t="str">
        <f>IFERROR(IF(IF('Master Data'!K122="probation","",Table1[[#This Row],[Basic]]*'Master Data'!$G$4)=0,"",IF('Master Data'!K122="probation","",Table1[[#This Row],[Basic]]*'Master Data'!$G$4)),"")</f>
        <v/>
      </c>
      <c r="F120" s="59"/>
      <c r="G120" s="59"/>
      <c r="H120" s="59"/>
      <c r="I120" s="11" t="str">
        <f>IF(SUM(Table1[[#This Row],[Basic]:[CCA]])=0,"",SUM(Table1[[#This Row],[Basic]:[CCA]]))</f>
        <v/>
      </c>
      <c r="J120" s="11" t="str">
        <f>IFERROR(ROUND(IF('Master Data'!M122="YES","",IF(SUM(Table1[[#This Row],[Basic]:[DA Rate]])*10%=0,"",SUM(Table1[[#This Row],[Basic]:[DA Rate]])*10%)),0),"")</f>
        <v/>
      </c>
      <c r="K120" s="59"/>
      <c r="L120" s="59"/>
      <c r="M120" s="59"/>
      <c r="N120" s="59"/>
      <c r="O120" s="59"/>
      <c r="P120" s="59"/>
      <c r="Q120" s="59"/>
      <c r="R120" s="59"/>
      <c r="S120" s="59"/>
      <c r="T120" s="11" t="str">
        <f>IF(SUM(Table1[[#This Row],[ECPenF]:[Other 2]])=0,"",SUM(Table1[[#This Row],[ECPenF]:[Other 2]]))</f>
        <v/>
      </c>
      <c r="U120" s="11" t="str">
        <f>IFERROR(Table1[[#This Row],[Gross Income]]-Table1[[#This Row],[Total Deduction]],"")</f>
        <v/>
      </c>
      <c r="V120" s="59"/>
      <c r="W120" s="59"/>
      <c r="X120" s="39"/>
    </row>
    <row r="121" spans="1:24" ht="20.100000000000001" customHeight="1" x14ac:dyDescent="0.25">
      <c r="A121" s="11" t="str">
        <f>IF('Master Data'!A123="","",'Master Data'!A123)</f>
        <v/>
      </c>
      <c r="B121" s="12" t="str">
        <f>IF('Master Data'!B123="","",'Master Data'!B123)</f>
        <v/>
      </c>
      <c r="C121" s="59"/>
      <c r="D121" s="11" t="str">
        <f>IFERROR(IF(IF('Master Data'!K123="probation","",Table1[[#This Row],[Basic]]*'Master Data'!$C$4)=0,"",IF('Master Data'!K123="probation","",Table1[[#This Row],[Basic]]*'Master Data'!$C$4)),"")</f>
        <v/>
      </c>
      <c r="E121" s="11" t="str">
        <f>IFERROR(IF(IF('Master Data'!K123="probation","",Table1[[#This Row],[Basic]]*'Master Data'!$G$4)=0,"",IF('Master Data'!K123="probation","",Table1[[#This Row],[Basic]]*'Master Data'!$G$4)),"")</f>
        <v/>
      </c>
      <c r="F121" s="59"/>
      <c r="G121" s="59"/>
      <c r="H121" s="59"/>
      <c r="I121" s="11" t="str">
        <f>IF(SUM(Table1[[#This Row],[Basic]:[CCA]])=0,"",SUM(Table1[[#This Row],[Basic]:[CCA]]))</f>
        <v/>
      </c>
      <c r="J121" s="11" t="str">
        <f>IFERROR(ROUND(IF('Master Data'!M123="YES","",IF(SUM(Table1[[#This Row],[Basic]:[DA Rate]])*10%=0,"",SUM(Table1[[#This Row],[Basic]:[DA Rate]])*10%)),0),"")</f>
        <v/>
      </c>
      <c r="K121" s="59"/>
      <c r="L121" s="59"/>
      <c r="M121" s="59"/>
      <c r="N121" s="59"/>
      <c r="O121" s="59"/>
      <c r="P121" s="59"/>
      <c r="Q121" s="59"/>
      <c r="R121" s="59"/>
      <c r="S121" s="59"/>
      <c r="T121" s="11" t="str">
        <f>IF(SUM(Table1[[#This Row],[ECPenF]:[Other 2]])=0,"",SUM(Table1[[#This Row],[ECPenF]:[Other 2]]))</f>
        <v/>
      </c>
      <c r="U121" s="11" t="str">
        <f>IFERROR(Table1[[#This Row],[Gross Income]]-Table1[[#This Row],[Total Deduction]],"")</f>
        <v/>
      </c>
      <c r="V121" s="59"/>
      <c r="W121" s="59"/>
      <c r="X121" s="39"/>
    </row>
    <row r="122" spans="1:24" ht="20.100000000000001" customHeight="1" x14ac:dyDescent="0.25">
      <c r="A122" s="11" t="str">
        <f>IF('Master Data'!A124="","",'Master Data'!A124)</f>
        <v/>
      </c>
      <c r="B122" s="12" t="str">
        <f>IF('Master Data'!B124="","",'Master Data'!B124)</f>
        <v/>
      </c>
      <c r="C122" s="59"/>
      <c r="D122" s="11" t="str">
        <f>IFERROR(IF(IF('Master Data'!K124="probation","",Table1[[#This Row],[Basic]]*'Master Data'!$C$4)=0,"",IF('Master Data'!K124="probation","",Table1[[#This Row],[Basic]]*'Master Data'!$C$4)),"")</f>
        <v/>
      </c>
      <c r="E122" s="11" t="str">
        <f>IFERROR(IF(IF('Master Data'!K124="probation","",Table1[[#This Row],[Basic]]*'Master Data'!$G$4)=0,"",IF('Master Data'!K124="probation","",Table1[[#This Row],[Basic]]*'Master Data'!$G$4)),"")</f>
        <v/>
      </c>
      <c r="F122" s="59"/>
      <c r="G122" s="59"/>
      <c r="H122" s="59"/>
      <c r="I122" s="11" t="str">
        <f>IF(SUM(Table1[[#This Row],[Basic]:[CCA]])=0,"",SUM(Table1[[#This Row],[Basic]:[CCA]]))</f>
        <v/>
      </c>
      <c r="J122" s="11" t="str">
        <f>IFERROR(ROUND(IF('Master Data'!M124="YES","",IF(SUM(Table1[[#This Row],[Basic]:[DA Rate]])*10%=0,"",SUM(Table1[[#This Row],[Basic]:[DA Rate]])*10%)),0),"")</f>
        <v/>
      </c>
      <c r="K122" s="59"/>
      <c r="L122" s="59"/>
      <c r="M122" s="59"/>
      <c r="N122" s="59"/>
      <c r="O122" s="59"/>
      <c r="P122" s="59"/>
      <c r="Q122" s="59"/>
      <c r="R122" s="59"/>
      <c r="S122" s="59"/>
      <c r="T122" s="11" t="str">
        <f>IF(SUM(Table1[[#This Row],[ECPenF]:[Other 2]])=0,"",SUM(Table1[[#This Row],[ECPenF]:[Other 2]]))</f>
        <v/>
      </c>
      <c r="U122" s="11" t="str">
        <f>IFERROR(Table1[[#This Row],[Gross Income]]-Table1[[#This Row],[Total Deduction]],"")</f>
        <v/>
      </c>
      <c r="V122" s="59"/>
      <c r="W122" s="59"/>
      <c r="X122" s="39"/>
    </row>
    <row r="123" spans="1:24" ht="20.100000000000001" customHeight="1" x14ac:dyDescent="0.25">
      <c r="A123" s="11" t="str">
        <f>IF('Master Data'!A125="","",'Master Data'!A125)</f>
        <v/>
      </c>
      <c r="B123" s="12" t="str">
        <f>IF('Master Data'!B125="","",'Master Data'!B125)</f>
        <v/>
      </c>
      <c r="C123" s="59"/>
      <c r="D123" s="11" t="str">
        <f>IFERROR(IF(IF('Master Data'!K125="probation","",Table1[[#This Row],[Basic]]*'Master Data'!$C$4)=0,"",IF('Master Data'!K125="probation","",Table1[[#This Row],[Basic]]*'Master Data'!$C$4)),"")</f>
        <v/>
      </c>
      <c r="E123" s="11" t="str">
        <f>IFERROR(IF(IF('Master Data'!K125="probation","",Table1[[#This Row],[Basic]]*'Master Data'!$G$4)=0,"",IF('Master Data'!K125="probation","",Table1[[#This Row],[Basic]]*'Master Data'!$G$4)),"")</f>
        <v/>
      </c>
      <c r="F123" s="59"/>
      <c r="G123" s="59"/>
      <c r="H123" s="59"/>
      <c r="I123" s="11" t="str">
        <f>IF(SUM(Table1[[#This Row],[Basic]:[CCA]])=0,"",SUM(Table1[[#This Row],[Basic]:[CCA]]))</f>
        <v/>
      </c>
      <c r="J123" s="11" t="str">
        <f>IFERROR(ROUND(IF('Master Data'!M125="YES","",IF(SUM(Table1[[#This Row],[Basic]:[DA Rate]])*10%=0,"",SUM(Table1[[#This Row],[Basic]:[DA Rate]])*10%)),0),"")</f>
        <v/>
      </c>
      <c r="K123" s="59"/>
      <c r="L123" s="59"/>
      <c r="M123" s="59"/>
      <c r="N123" s="59"/>
      <c r="O123" s="59"/>
      <c r="P123" s="59"/>
      <c r="Q123" s="59"/>
      <c r="R123" s="59"/>
      <c r="S123" s="59"/>
      <c r="T123" s="11" t="str">
        <f>IF(SUM(Table1[[#This Row],[ECPenF]:[Other 2]])=0,"",SUM(Table1[[#This Row],[ECPenF]:[Other 2]]))</f>
        <v/>
      </c>
      <c r="U123" s="11" t="str">
        <f>IFERROR(Table1[[#This Row],[Gross Income]]-Table1[[#This Row],[Total Deduction]],"")</f>
        <v/>
      </c>
      <c r="V123" s="59"/>
      <c r="W123" s="59"/>
      <c r="X123" s="39"/>
    </row>
    <row r="124" spans="1:24" ht="20.100000000000001" customHeight="1" x14ac:dyDescent="0.25">
      <c r="A124" s="11" t="str">
        <f>IF('Master Data'!A126="","",'Master Data'!A126)</f>
        <v/>
      </c>
      <c r="B124" s="12" t="str">
        <f>IF('Master Data'!B126="","",'Master Data'!B126)</f>
        <v/>
      </c>
      <c r="C124" s="59"/>
      <c r="D124" s="11" t="str">
        <f>IFERROR(IF(IF('Master Data'!K126="probation","",Table1[[#This Row],[Basic]]*'Master Data'!$C$4)=0,"",IF('Master Data'!K126="probation","",Table1[[#This Row],[Basic]]*'Master Data'!$C$4)),"")</f>
        <v/>
      </c>
      <c r="E124" s="11" t="str">
        <f>IFERROR(IF(IF('Master Data'!K126="probation","",Table1[[#This Row],[Basic]]*'Master Data'!$G$4)=0,"",IF('Master Data'!K126="probation","",Table1[[#This Row],[Basic]]*'Master Data'!$G$4)),"")</f>
        <v/>
      </c>
      <c r="F124" s="59"/>
      <c r="G124" s="59"/>
      <c r="H124" s="59"/>
      <c r="I124" s="11" t="str">
        <f>IF(SUM(Table1[[#This Row],[Basic]:[CCA]])=0,"",SUM(Table1[[#This Row],[Basic]:[CCA]]))</f>
        <v/>
      </c>
      <c r="J124" s="11" t="str">
        <f>IFERROR(ROUND(IF('Master Data'!M126="YES","",IF(SUM(Table1[[#This Row],[Basic]:[DA Rate]])*10%=0,"",SUM(Table1[[#This Row],[Basic]:[DA Rate]])*10%)),0),"")</f>
        <v/>
      </c>
      <c r="K124" s="59"/>
      <c r="L124" s="59"/>
      <c r="M124" s="59"/>
      <c r="N124" s="59"/>
      <c r="O124" s="59"/>
      <c r="P124" s="59"/>
      <c r="Q124" s="59"/>
      <c r="R124" s="59"/>
      <c r="S124" s="59"/>
      <c r="T124" s="11" t="str">
        <f>IF(SUM(Table1[[#This Row],[ECPenF]:[Other 2]])=0,"",SUM(Table1[[#This Row],[ECPenF]:[Other 2]]))</f>
        <v/>
      </c>
      <c r="U124" s="11" t="str">
        <f>IFERROR(Table1[[#This Row],[Gross Income]]-Table1[[#This Row],[Total Deduction]],"")</f>
        <v/>
      </c>
      <c r="V124" s="59"/>
      <c r="W124" s="59"/>
      <c r="X124" s="39"/>
    </row>
    <row r="125" spans="1:24" ht="20.100000000000001" customHeight="1" x14ac:dyDescent="0.25">
      <c r="A125" s="11" t="str">
        <f>IF('Master Data'!A127="","",'Master Data'!A127)</f>
        <v/>
      </c>
      <c r="B125" s="12" t="str">
        <f>IF('Master Data'!B127="","",'Master Data'!B127)</f>
        <v/>
      </c>
      <c r="C125" s="59"/>
      <c r="D125" s="11" t="str">
        <f>IFERROR(IF(IF('Master Data'!K127="probation","",Table1[[#This Row],[Basic]]*'Master Data'!$C$4)=0,"",IF('Master Data'!K127="probation","",Table1[[#This Row],[Basic]]*'Master Data'!$C$4)),"")</f>
        <v/>
      </c>
      <c r="E125" s="11" t="str">
        <f>IFERROR(IF(IF('Master Data'!K127="probation","",Table1[[#This Row],[Basic]]*'Master Data'!$G$4)=0,"",IF('Master Data'!K127="probation","",Table1[[#This Row],[Basic]]*'Master Data'!$G$4)),"")</f>
        <v/>
      </c>
      <c r="F125" s="59"/>
      <c r="G125" s="59"/>
      <c r="H125" s="59"/>
      <c r="I125" s="11" t="str">
        <f>IF(SUM(Table1[[#This Row],[Basic]:[CCA]])=0,"",SUM(Table1[[#This Row],[Basic]:[CCA]]))</f>
        <v/>
      </c>
      <c r="J125" s="11" t="str">
        <f>IFERROR(ROUND(IF('Master Data'!M127="YES","",IF(SUM(Table1[[#This Row],[Basic]:[DA Rate]])*10%=0,"",SUM(Table1[[#This Row],[Basic]:[DA Rate]])*10%)),0),"")</f>
        <v/>
      </c>
      <c r="K125" s="59"/>
      <c r="L125" s="59"/>
      <c r="M125" s="59"/>
      <c r="N125" s="59"/>
      <c r="O125" s="59"/>
      <c r="P125" s="59"/>
      <c r="Q125" s="59"/>
      <c r="R125" s="59"/>
      <c r="S125" s="59"/>
      <c r="T125" s="11" t="str">
        <f>IF(SUM(Table1[[#This Row],[ECPenF]:[Other 2]])=0,"",SUM(Table1[[#This Row],[ECPenF]:[Other 2]]))</f>
        <v/>
      </c>
      <c r="U125" s="11" t="str">
        <f>IFERROR(Table1[[#This Row],[Gross Income]]-Table1[[#This Row],[Total Deduction]],"")</f>
        <v/>
      </c>
      <c r="V125" s="59"/>
      <c r="W125" s="59"/>
      <c r="X125" s="39"/>
    </row>
    <row r="126" spans="1:24" ht="20.100000000000001" customHeight="1" x14ac:dyDescent="0.25">
      <c r="A126" s="11" t="str">
        <f>IF('Master Data'!A128="","",'Master Data'!A128)</f>
        <v/>
      </c>
      <c r="B126" s="12" t="str">
        <f>IF('Master Data'!B128="","",'Master Data'!B128)</f>
        <v/>
      </c>
      <c r="C126" s="59"/>
      <c r="D126" s="11" t="str">
        <f>IFERROR(IF(IF('Master Data'!K128="probation","",Table1[[#This Row],[Basic]]*'Master Data'!$C$4)=0,"",IF('Master Data'!K128="probation","",Table1[[#This Row],[Basic]]*'Master Data'!$C$4)),"")</f>
        <v/>
      </c>
      <c r="E126" s="11" t="str">
        <f>IFERROR(IF(IF('Master Data'!K128="probation","",Table1[[#This Row],[Basic]]*'Master Data'!$G$4)=0,"",IF('Master Data'!K128="probation","",Table1[[#This Row],[Basic]]*'Master Data'!$G$4)),"")</f>
        <v/>
      </c>
      <c r="F126" s="59"/>
      <c r="G126" s="59"/>
      <c r="H126" s="59"/>
      <c r="I126" s="11" t="str">
        <f>IF(SUM(Table1[[#This Row],[Basic]:[CCA]])=0,"",SUM(Table1[[#This Row],[Basic]:[CCA]]))</f>
        <v/>
      </c>
      <c r="J126" s="11" t="str">
        <f>IFERROR(ROUND(IF('Master Data'!M128="YES","",IF(SUM(Table1[[#This Row],[Basic]:[DA Rate]])*10%=0,"",SUM(Table1[[#This Row],[Basic]:[DA Rate]])*10%)),0),"")</f>
        <v/>
      </c>
      <c r="K126" s="59"/>
      <c r="L126" s="59"/>
      <c r="M126" s="59"/>
      <c r="N126" s="59"/>
      <c r="O126" s="59"/>
      <c r="P126" s="59"/>
      <c r="Q126" s="59"/>
      <c r="R126" s="59"/>
      <c r="S126" s="59"/>
      <c r="T126" s="11" t="str">
        <f>IF(SUM(Table1[[#This Row],[ECPenF]:[Other 2]])=0,"",SUM(Table1[[#This Row],[ECPenF]:[Other 2]]))</f>
        <v/>
      </c>
      <c r="U126" s="11" t="str">
        <f>IFERROR(Table1[[#This Row],[Gross Income]]-Table1[[#This Row],[Total Deduction]],"")</f>
        <v/>
      </c>
      <c r="V126" s="59"/>
      <c r="W126" s="59"/>
      <c r="X126" s="39"/>
    </row>
    <row r="127" spans="1:24" ht="20.100000000000001" customHeight="1" x14ac:dyDescent="0.25">
      <c r="A127" s="11" t="str">
        <f>IF('Master Data'!A129="","",'Master Data'!A129)</f>
        <v/>
      </c>
      <c r="B127" s="12" t="str">
        <f>IF('Master Data'!B129="","",'Master Data'!B129)</f>
        <v/>
      </c>
      <c r="C127" s="59"/>
      <c r="D127" s="11" t="str">
        <f>IFERROR(IF(IF('Master Data'!K129="probation","",Table1[[#This Row],[Basic]]*'Master Data'!$C$4)=0,"",IF('Master Data'!K129="probation","",Table1[[#This Row],[Basic]]*'Master Data'!$C$4)),"")</f>
        <v/>
      </c>
      <c r="E127" s="11" t="str">
        <f>IFERROR(IF(IF('Master Data'!K129="probation","",Table1[[#This Row],[Basic]]*'Master Data'!$G$4)=0,"",IF('Master Data'!K129="probation","",Table1[[#This Row],[Basic]]*'Master Data'!$G$4)),"")</f>
        <v/>
      </c>
      <c r="F127" s="59"/>
      <c r="G127" s="59"/>
      <c r="H127" s="59"/>
      <c r="I127" s="11" t="str">
        <f>IF(SUM(Table1[[#This Row],[Basic]:[CCA]])=0,"",SUM(Table1[[#This Row],[Basic]:[CCA]]))</f>
        <v/>
      </c>
      <c r="J127" s="11" t="str">
        <f>IFERROR(ROUND(IF('Master Data'!M129="YES","",IF(SUM(Table1[[#This Row],[Basic]:[DA Rate]])*10%=0,"",SUM(Table1[[#This Row],[Basic]:[DA Rate]])*10%)),0),"")</f>
        <v/>
      </c>
      <c r="K127" s="59"/>
      <c r="L127" s="59"/>
      <c r="M127" s="59"/>
      <c r="N127" s="59"/>
      <c r="O127" s="59"/>
      <c r="P127" s="59"/>
      <c r="Q127" s="59"/>
      <c r="R127" s="59"/>
      <c r="S127" s="59"/>
      <c r="T127" s="11" t="str">
        <f>IF(SUM(Table1[[#This Row],[ECPenF]:[Other 2]])=0,"",SUM(Table1[[#This Row],[ECPenF]:[Other 2]]))</f>
        <v/>
      </c>
      <c r="U127" s="11" t="str">
        <f>IFERROR(Table1[[#This Row],[Gross Income]]-Table1[[#This Row],[Total Deduction]],"")</f>
        <v/>
      </c>
      <c r="V127" s="59"/>
      <c r="W127" s="59"/>
      <c r="X127" s="39"/>
    </row>
    <row r="128" spans="1:24" ht="20.100000000000001" customHeight="1" x14ac:dyDescent="0.25">
      <c r="A128" s="11" t="str">
        <f>IF('Master Data'!A130="","",'Master Data'!A130)</f>
        <v/>
      </c>
      <c r="B128" s="12" t="str">
        <f>IF('Master Data'!B130="","",'Master Data'!B130)</f>
        <v/>
      </c>
      <c r="C128" s="59"/>
      <c r="D128" s="11" t="str">
        <f>IFERROR(IF(IF('Master Data'!K130="probation","",Table1[[#This Row],[Basic]]*'Master Data'!$C$4)=0,"",IF('Master Data'!K130="probation","",Table1[[#This Row],[Basic]]*'Master Data'!$C$4)),"")</f>
        <v/>
      </c>
      <c r="E128" s="11" t="str">
        <f>IFERROR(IF(IF('Master Data'!K130="probation","",Table1[[#This Row],[Basic]]*'Master Data'!$G$4)=0,"",IF('Master Data'!K130="probation","",Table1[[#This Row],[Basic]]*'Master Data'!$G$4)),"")</f>
        <v/>
      </c>
      <c r="F128" s="59"/>
      <c r="G128" s="59"/>
      <c r="H128" s="59"/>
      <c r="I128" s="11" t="str">
        <f>IF(SUM(Table1[[#This Row],[Basic]:[CCA]])=0,"",SUM(Table1[[#This Row],[Basic]:[CCA]]))</f>
        <v/>
      </c>
      <c r="J128" s="11" t="str">
        <f>IFERROR(ROUND(IF('Master Data'!M130="YES","",IF(SUM(Table1[[#This Row],[Basic]:[DA Rate]])*10%=0,"",SUM(Table1[[#This Row],[Basic]:[DA Rate]])*10%)),0),"")</f>
        <v/>
      </c>
      <c r="K128" s="59"/>
      <c r="L128" s="59"/>
      <c r="M128" s="59"/>
      <c r="N128" s="59"/>
      <c r="O128" s="59"/>
      <c r="P128" s="59"/>
      <c r="Q128" s="59"/>
      <c r="R128" s="59"/>
      <c r="S128" s="59"/>
      <c r="T128" s="11" t="str">
        <f>IF(SUM(Table1[[#This Row],[ECPenF]:[Other 2]])=0,"",SUM(Table1[[#This Row],[ECPenF]:[Other 2]]))</f>
        <v/>
      </c>
      <c r="U128" s="11" t="str">
        <f>IFERROR(Table1[[#This Row],[Gross Income]]-Table1[[#This Row],[Total Deduction]],"")</f>
        <v/>
      </c>
      <c r="V128" s="59"/>
      <c r="W128" s="59"/>
      <c r="X128" s="39"/>
    </row>
    <row r="129" spans="1:24" ht="20.100000000000001" customHeight="1" x14ac:dyDescent="0.25">
      <c r="A129" s="11" t="str">
        <f>IF('Master Data'!A131="","",'Master Data'!A131)</f>
        <v/>
      </c>
      <c r="B129" s="12" t="str">
        <f>IF('Master Data'!B131="","",'Master Data'!B131)</f>
        <v/>
      </c>
      <c r="C129" s="59"/>
      <c r="D129" s="11" t="str">
        <f>IFERROR(IF(IF('Master Data'!K131="probation","",Table1[[#This Row],[Basic]]*'Master Data'!$C$4)=0,"",IF('Master Data'!K131="probation","",Table1[[#This Row],[Basic]]*'Master Data'!$C$4)),"")</f>
        <v/>
      </c>
      <c r="E129" s="11" t="str">
        <f>IFERROR(IF(IF('Master Data'!K131="probation","",Table1[[#This Row],[Basic]]*'Master Data'!$G$4)=0,"",IF('Master Data'!K131="probation","",Table1[[#This Row],[Basic]]*'Master Data'!$G$4)),"")</f>
        <v/>
      </c>
      <c r="F129" s="59"/>
      <c r="G129" s="59"/>
      <c r="H129" s="59"/>
      <c r="I129" s="11" t="str">
        <f>IF(SUM(Table1[[#This Row],[Basic]:[CCA]])=0,"",SUM(Table1[[#This Row],[Basic]:[CCA]]))</f>
        <v/>
      </c>
      <c r="J129" s="11" t="str">
        <f>IFERROR(ROUND(IF('Master Data'!M131="YES","",IF(SUM(Table1[[#This Row],[Basic]:[DA Rate]])*10%=0,"",SUM(Table1[[#This Row],[Basic]:[DA Rate]])*10%)),0),"")</f>
        <v/>
      </c>
      <c r="K129" s="59"/>
      <c r="L129" s="59"/>
      <c r="M129" s="59"/>
      <c r="N129" s="59"/>
      <c r="O129" s="59"/>
      <c r="P129" s="59"/>
      <c r="Q129" s="59"/>
      <c r="R129" s="59"/>
      <c r="S129" s="59"/>
      <c r="T129" s="11" t="str">
        <f>IF(SUM(Table1[[#This Row],[ECPenF]:[Other 2]])=0,"",SUM(Table1[[#This Row],[ECPenF]:[Other 2]]))</f>
        <v/>
      </c>
      <c r="U129" s="11" t="str">
        <f>IFERROR(Table1[[#This Row],[Gross Income]]-Table1[[#This Row],[Total Deduction]],"")</f>
        <v/>
      </c>
      <c r="V129" s="59"/>
      <c r="W129" s="59"/>
      <c r="X129" s="39"/>
    </row>
    <row r="130" spans="1:24" ht="20.100000000000001" customHeight="1" x14ac:dyDescent="0.25">
      <c r="A130" s="11" t="str">
        <f>IF('Master Data'!A132="","",'Master Data'!A132)</f>
        <v/>
      </c>
      <c r="B130" s="12" t="str">
        <f>IF('Master Data'!B132="","",'Master Data'!B132)</f>
        <v/>
      </c>
      <c r="C130" s="59"/>
      <c r="D130" s="11" t="str">
        <f>IFERROR(IF(IF('Master Data'!K132="probation","",Table1[[#This Row],[Basic]]*'Master Data'!$C$4)=0,"",IF('Master Data'!K132="probation","",Table1[[#This Row],[Basic]]*'Master Data'!$C$4)),"")</f>
        <v/>
      </c>
      <c r="E130" s="11" t="str">
        <f>IFERROR(IF(IF('Master Data'!K132="probation","",Table1[[#This Row],[Basic]]*'Master Data'!$G$4)=0,"",IF('Master Data'!K132="probation","",Table1[[#This Row],[Basic]]*'Master Data'!$G$4)),"")</f>
        <v/>
      </c>
      <c r="F130" s="59"/>
      <c r="G130" s="59"/>
      <c r="H130" s="59"/>
      <c r="I130" s="11" t="str">
        <f>IF(SUM(Table1[[#This Row],[Basic]:[CCA]])=0,"",SUM(Table1[[#This Row],[Basic]:[CCA]]))</f>
        <v/>
      </c>
      <c r="J130" s="11" t="str">
        <f>IFERROR(ROUND(IF('Master Data'!M132="YES","",IF(SUM(Table1[[#This Row],[Basic]:[DA Rate]])*10%=0,"",SUM(Table1[[#This Row],[Basic]:[DA Rate]])*10%)),0),"")</f>
        <v/>
      </c>
      <c r="K130" s="59"/>
      <c r="L130" s="59"/>
      <c r="M130" s="59"/>
      <c r="N130" s="59"/>
      <c r="O130" s="59"/>
      <c r="P130" s="59"/>
      <c r="Q130" s="59"/>
      <c r="R130" s="59"/>
      <c r="S130" s="59"/>
      <c r="T130" s="11" t="str">
        <f>IF(SUM(Table1[[#This Row],[ECPenF]:[Other 2]])=0,"",SUM(Table1[[#This Row],[ECPenF]:[Other 2]]))</f>
        <v/>
      </c>
      <c r="U130" s="11" t="str">
        <f>IFERROR(Table1[[#This Row],[Gross Income]]-Table1[[#This Row],[Total Deduction]],"")</f>
        <v/>
      </c>
      <c r="V130" s="59"/>
      <c r="W130" s="59"/>
      <c r="X130" s="39"/>
    </row>
    <row r="131" spans="1:24" ht="20.100000000000001" customHeight="1" x14ac:dyDescent="0.25">
      <c r="A131" s="11" t="str">
        <f>IF('Master Data'!A133="","",'Master Data'!A133)</f>
        <v/>
      </c>
      <c r="B131" s="12" t="str">
        <f>IF('Master Data'!B133="","",'Master Data'!B133)</f>
        <v/>
      </c>
      <c r="C131" s="59"/>
      <c r="D131" s="11" t="str">
        <f>IFERROR(IF(IF('Master Data'!K133="probation","",Table1[[#This Row],[Basic]]*'Master Data'!$C$4)=0,"",IF('Master Data'!K133="probation","",Table1[[#This Row],[Basic]]*'Master Data'!$C$4)),"")</f>
        <v/>
      </c>
      <c r="E131" s="11" t="str">
        <f>IFERROR(IF(IF('Master Data'!K133="probation","",Table1[[#This Row],[Basic]]*'Master Data'!$G$4)=0,"",IF('Master Data'!K133="probation","",Table1[[#This Row],[Basic]]*'Master Data'!$G$4)),"")</f>
        <v/>
      </c>
      <c r="F131" s="59"/>
      <c r="G131" s="59"/>
      <c r="H131" s="59"/>
      <c r="I131" s="11" t="str">
        <f>IF(SUM(Table1[[#This Row],[Basic]:[CCA]])=0,"",SUM(Table1[[#This Row],[Basic]:[CCA]]))</f>
        <v/>
      </c>
      <c r="J131" s="11" t="str">
        <f>IFERROR(ROUND(IF('Master Data'!M133="YES","",IF(SUM(Table1[[#This Row],[Basic]:[DA Rate]])*10%=0,"",SUM(Table1[[#This Row],[Basic]:[DA Rate]])*10%)),0),"")</f>
        <v/>
      </c>
      <c r="K131" s="59"/>
      <c r="L131" s="59"/>
      <c r="M131" s="59"/>
      <c r="N131" s="59"/>
      <c r="O131" s="59"/>
      <c r="P131" s="59"/>
      <c r="Q131" s="59"/>
      <c r="R131" s="59"/>
      <c r="S131" s="59"/>
      <c r="T131" s="11" t="str">
        <f>IF(SUM(Table1[[#This Row],[ECPenF]:[Other 2]])=0,"",SUM(Table1[[#This Row],[ECPenF]:[Other 2]]))</f>
        <v/>
      </c>
      <c r="U131" s="11" t="str">
        <f>IFERROR(Table1[[#This Row],[Gross Income]]-Table1[[#This Row],[Total Deduction]],"")</f>
        <v/>
      </c>
      <c r="V131" s="59"/>
      <c r="W131" s="59"/>
      <c r="X131" s="39"/>
    </row>
    <row r="132" spans="1:24" ht="20.100000000000001" customHeight="1" x14ac:dyDescent="0.25">
      <c r="A132" s="11" t="str">
        <f>IF('Master Data'!A134="","",'Master Data'!A134)</f>
        <v/>
      </c>
      <c r="B132" s="12" t="str">
        <f>IF('Master Data'!B134="","",'Master Data'!B134)</f>
        <v/>
      </c>
      <c r="C132" s="59"/>
      <c r="D132" s="11" t="str">
        <f>IFERROR(IF(IF('Master Data'!K134="probation","",Table1[[#This Row],[Basic]]*'Master Data'!$C$4)=0,"",IF('Master Data'!K134="probation","",Table1[[#This Row],[Basic]]*'Master Data'!$C$4)),"")</f>
        <v/>
      </c>
      <c r="E132" s="11" t="str">
        <f>IFERROR(IF(IF('Master Data'!K134="probation","",Table1[[#This Row],[Basic]]*'Master Data'!$G$4)=0,"",IF('Master Data'!K134="probation","",Table1[[#This Row],[Basic]]*'Master Data'!$G$4)),"")</f>
        <v/>
      </c>
      <c r="F132" s="59"/>
      <c r="G132" s="59"/>
      <c r="H132" s="59"/>
      <c r="I132" s="11" t="str">
        <f>IF(SUM(Table1[[#This Row],[Basic]:[CCA]])=0,"",SUM(Table1[[#This Row],[Basic]:[CCA]]))</f>
        <v/>
      </c>
      <c r="J132" s="11" t="str">
        <f>IFERROR(ROUND(IF('Master Data'!M134="YES","",IF(SUM(Table1[[#This Row],[Basic]:[DA Rate]])*10%=0,"",SUM(Table1[[#This Row],[Basic]:[DA Rate]])*10%)),0),"")</f>
        <v/>
      </c>
      <c r="K132" s="59"/>
      <c r="L132" s="59"/>
      <c r="M132" s="59"/>
      <c r="N132" s="59"/>
      <c r="O132" s="59"/>
      <c r="P132" s="59"/>
      <c r="Q132" s="59"/>
      <c r="R132" s="59"/>
      <c r="S132" s="59"/>
      <c r="T132" s="11" t="str">
        <f>IF(SUM(Table1[[#This Row],[ECPenF]:[Other 2]])=0,"",SUM(Table1[[#This Row],[ECPenF]:[Other 2]]))</f>
        <v/>
      </c>
      <c r="U132" s="11" t="str">
        <f>IFERROR(Table1[[#This Row],[Gross Income]]-Table1[[#This Row],[Total Deduction]],"")</f>
        <v/>
      </c>
      <c r="V132" s="59"/>
      <c r="W132" s="59"/>
      <c r="X132" s="39"/>
    </row>
    <row r="133" spans="1:24" ht="20.100000000000001" customHeight="1" x14ac:dyDescent="0.25">
      <c r="A133" s="11" t="str">
        <f>IF('Master Data'!A135="","",'Master Data'!A135)</f>
        <v/>
      </c>
      <c r="B133" s="12" t="str">
        <f>IF('Master Data'!B135="","",'Master Data'!B135)</f>
        <v/>
      </c>
      <c r="C133" s="59"/>
      <c r="D133" s="11" t="str">
        <f>IFERROR(IF(IF('Master Data'!K135="probation","",Table1[[#This Row],[Basic]]*'Master Data'!$C$4)=0,"",IF('Master Data'!K135="probation","",Table1[[#This Row],[Basic]]*'Master Data'!$C$4)),"")</f>
        <v/>
      </c>
      <c r="E133" s="11" t="str">
        <f>IFERROR(IF(IF('Master Data'!K135="probation","",Table1[[#This Row],[Basic]]*'Master Data'!$G$4)=0,"",IF('Master Data'!K135="probation","",Table1[[#This Row],[Basic]]*'Master Data'!$G$4)),"")</f>
        <v/>
      </c>
      <c r="F133" s="59"/>
      <c r="G133" s="59"/>
      <c r="H133" s="59"/>
      <c r="I133" s="11" t="str">
        <f>IF(SUM(Table1[[#This Row],[Basic]:[CCA]])=0,"",SUM(Table1[[#This Row],[Basic]:[CCA]]))</f>
        <v/>
      </c>
      <c r="J133" s="11" t="str">
        <f>IFERROR(ROUND(IF('Master Data'!M135="YES","",IF(SUM(Table1[[#This Row],[Basic]:[DA Rate]])*10%=0,"",SUM(Table1[[#This Row],[Basic]:[DA Rate]])*10%)),0),"")</f>
        <v/>
      </c>
      <c r="K133" s="59"/>
      <c r="L133" s="59"/>
      <c r="M133" s="59"/>
      <c r="N133" s="59"/>
      <c r="O133" s="59"/>
      <c r="P133" s="59"/>
      <c r="Q133" s="59"/>
      <c r="R133" s="59"/>
      <c r="S133" s="59"/>
      <c r="T133" s="11" t="str">
        <f>IF(SUM(Table1[[#This Row],[ECPenF]:[Other 2]])=0,"",SUM(Table1[[#This Row],[ECPenF]:[Other 2]]))</f>
        <v/>
      </c>
      <c r="U133" s="11" t="str">
        <f>IFERROR(Table1[[#This Row],[Gross Income]]-Table1[[#This Row],[Total Deduction]],"")</f>
        <v/>
      </c>
      <c r="V133" s="59"/>
      <c r="W133" s="59"/>
      <c r="X133" s="39"/>
    </row>
    <row r="134" spans="1:24" ht="20.100000000000001" customHeight="1" x14ac:dyDescent="0.25">
      <c r="A134" s="11" t="str">
        <f>IF('Master Data'!A136="","",'Master Data'!A136)</f>
        <v/>
      </c>
      <c r="B134" s="12" t="str">
        <f>IF('Master Data'!B136="","",'Master Data'!B136)</f>
        <v/>
      </c>
      <c r="C134" s="59"/>
      <c r="D134" s="11" t="str">
        <f>IFERROR(IF(IF('Master Data'!K136="probation","",Table1[[#This Row],[Basic]]*'Master Data'!$C$4)=0,"",IF('Master Data'!K136="probation","",Table1[[#This Row],[Basic]]*'Master Data'!$C$4)),"")</f>
        <v/>
      </c>
      <c r="E134" s="11" t="str">
        <f>IFERROR(IF(IF('Master Data'!K136="probation","",Table1[[#This Row],[Basic]]*'Master Data'!$G$4)=0,"",IF('Master Data'!K136="probation","",Table1[[#This Row],[Basic]]*'Master Data'!$G$4)),"")</f>
        <v/>
      </c>
      <c r="F134" s="59"/>
      <c r="G134" s="59"/>
      <c r="H134" s="59"/>
      <c r="I134" s="11" t="str">
        <f>IF(SUM(Table1[[#This Row],[Basic]:[CCA]])=0,"",SUM(Table1[[#This Row],[Basic]:[CCA]]))</f>
        <v/>
      </c>
      <c r="J134" s="11" t="str">
        <f>IFERROR(ROUND(IF('Master Data'!M136="YES","",IF(SUM(Table1[[#This Row],[Basic]:[DA Rate]])*10%=0,"",SUM(Table1[[#This Row],[Basic]:[DA Rate]])*10%)),0),"")</f>
        <v/>
      </c>
      <c r="K134" s="59"/>
      <c r="L134" s="59"/>
      <c r="M134" s="59"/>
      <c r="N134" s="59"/>
      <c r="O134" s="59"/>
      <c r="P134" s="59"/>
      <c r="Q134" s="59"/>
      <c r="R134" s="59"/>
      <c r="S134" s="59"/>
      <c r="T134" s="11" t="str">
        <f>IF(SUM(Table1[[#This Row],[ECPenF]:[Other 2]])=0,"",SUM(Table1[[#This Row],[ECPenF]:[Other 2]]))</f>
        <v/>
      </c>
      <c r="U134" s="11" t="str">
        <f>IFERROR(Table1[[#This Row],[Gross Income]]-Table1[[#This Row],[Total Deduction]],"")</f>
        <v/>
      </c>
      <c r="V134" s="59"/>
      <c r="W134" s="59"/>
      <c r="X134" s="39"/>
    </row>
    <row r="135" spans="1:24" ht="20.100000000000001" customHeight="1" x14ac:dyDescent="0.25">
      <c r="A135" s="11" t="str">
        <f>IF('Master Data'!A137="","",'Master Data'!A137)</f>
        <v/>
      </c>
      <c r="B135" s="12" t="str">
        <f>IF('Master Data'!B137="","",'Master Data'!B137)</f>
        <v/>
      </c>
      <c r="C135" s="59"/>
      <c r="D135" s="11" t="str">
        <f>IFERROR(IF(IF('Master Data'!K137="probation","",Table1[[#This Row],[Basic]]*'Master Data'!$C$4)=0,"",IF('Master Data'!K137="probation","",Table1[[#This Row],[Basic]]*'Master Data'!$C$4)),"")</f>
        <v/>
      </c>
      <c r="E135" s="11" t="str">
        <f>IFERROR(IF(IF('Master Data'!K137="probation","",Table1[[#This Row],[Basic]]*'Master Data'!$G$4)=0,"",IF('Master Data'!K137="probation","",Table1[[#This Row],[Basic]]*'Master Data'!$G$4)),"")</f>
        <v/>
      </c>
      <c r="F135" s="59"/>
      <c r="G135" s="59"/>
      <c r="H135" s="59"/>
      <c r="I135" s="11" t="str">
        <f>IF(SUM(Table1[[#This Row],[Basic]:[CCA]])=0,"",SUM(Table1[[#This Row],[Basic]:[CCA]]))</f>
        <v/>
      </c>
      <c r="J135" s="11" t="str">
        <f>IFERROR(ROUND(IF('Master Data'!M137="YES","",IF(SUM(Table1[[#This Row],[Basic]:[DA Rate]])*10%=0,"",SUM(Table1[[#This Row],[Basic]:[DA Rate]])*10%)),0),"")</f>
        <v/>
      </c>
      <c r="K135" s="59"/>
      <c r="L135" s="59"/>
      <c r="M135" s="59"/>
      <c r="N135" s="59"/>
      <c r="O135" s="59"/>
      <c r="P135" s="59"/>
      <c r="Q135" s="59"/>
      <c r="R135" s="59"/>
      <c r="S135" s="59"/>
      <c r="T135" s="11" t="str">
        <f>IF(SUM(Table1[[#This Row],[ECPenF]:[Other 2]])=0,"",SUM(Table1[[#This Row],[ECPenF]:[Other 2]]))</f>
        <v/>
      </c>
      <c r="U135" s="11" t="str">
        <f>IFERROR(Table1[[#This Row],[Gross Income]]-Table1[[#This Row],[Total Deduction]],"")</f>
        <v/>
      </c>
      <c r="V135" s="59"/>
      <c r="W135" s="59"/>
      <c r="X135" s="39"/>
    </row>
    <row r="136" spans="1:24" ht="20.100000000000001" customHeight="1" x14ac:dyDescent="0.25">
      <c r="A136" s="11" t="str">
        <f>IF('Master Data'!A138="","",'Master Data'!A138)</f>
        <v/>
      </c>
      <c r="B136" s="12" t="str">
        <f>IF('Master Data'!B138="","",'Master Data'!B138)</f>
        <v/>
      </c>
      <c r="C136" s="59"/>
      <c r="D136" s="11" t="str">
        <f>IFERROR(IF(IF('Master Data'!K138="probation","",Table1[[#This Row],[Basic]]*'Master Data'!$C$4)=0,"",IF('Master Data'!K138="probation","",Table1[[#This Row],[Basic]]*'Master Data'!$C$4)),"")</f>
        <v/>
      </c>
      <c r="E136" s="11" t="str">
        <f>IFERROR(IF(IF('Master Data'!K138="probation","",Table1[[#This Row],[Basic]]*'Master Data'!$G$4)=0,"",IF('Master Data'!K138="probation","",Table1[[#This Row],[Basic]]*'Master Data'!$G$4)),"")</f>
        <v/>
      </c>
      <c r="F136" s="59"/>
      <c r="G136" s="59"/>
      <c r="H136" s="59"/>
      <c r="I136" s="11" t="str">
        <f>IF(SUM(Table1[[#This Row],[Basic]:[CCA]])=0,"",SUM(Table1[[#This Row],[Basic]:[CCA]]))</f>
        <v/>
      </c>
      <c r="J136" s="11" t="str">
        <f>IFERROR(ROUND(IF('Master Data'!M138="YES","",IF(SUM(Table1[[#This Row],[Basic]:[DA Rate]])*10%=0,"",SUM(Table1[[#This Row],[Basic]:[DA Rate]])*10%)),0),"")</f>
        <v/>
      </c>
      <c r="K136" s="59"/>
      <c r="L136" s="59"/>
      <c r="M136" s="59"/>
      <c r="N136" s="59"/>
      <c r="O136" s="59"/>
      <c r="P136" s="59"/>
      <c r="Q136" s="59"/>
      <c r="R136" s="59"/>
      <c r="S136" s="59"/>
      <c r="T136" s="11" t="str">
        <f>IF(SUM(Table1[[#This Row],[ECPenF]:[Other 2]])=0,"",SUM(Table1[[#This Row],[ECPenF]:[Other 2]]))</f>
        <v/>
      </c>
      <c r="U136" s="11" t="str">
        <f>IFERROR(Table1[[#This Row],[Gross Income]]-Table1[[#This Row],[Total Deduction]],"")</f>
        <v/>
      </c>
      <c r="V136" s="59"/>
      <c r="W136" s="59"/>
      <c r="X136" s="39"/>
    </row>
    <row r="137" spans="1:24" ht="20.100000000000001" customHeight="1" x14ac:dyDescent="0.25">
      <c r="A137" s="11" t="str">
        <f>IF('Master Data'!A139="","",'Master Data'!A139)</f>
        <v/>
      </c>
      <c r="B137" s="12" t="str">
        <f>IF('Master Data'!B139="","",'Master Data'!B139)</f>
        <v/>
      </c>
      <c r="C137" s="59"/>
      <c r="D137" s="11" t="str">
        <f>IFERROR(IF(IF('Master Data'!K139="probation","",Table1[[#This Row],[Basic]]*'Master Data'!$C$4)=0,"",IF('Master Data'!K139="probation","",Table1[[#This Row],[Basic]]*'Master Data'!$C$4)),"")</f>
        <v/>
      </c>
      <c r="E137" s="11" t="str">
        <f>IFERROR(IF(IF('Master Data'!K139="probation","",Table1[[#This Row],[Basic]]*'Master Data'!$G$4)=0,"",IF('Master Data'!K139="probation","",Table1[[#This Row],[Basic]]*'Master Data'!$G$4)),"")</f>
        <v/>
      </c>
      <c r="F137" s="59"/>
      <c r="G137" s="59"/>
      <c r="H137" s="59"/>
      <c r="I137" s="11" t="str">
        <f>IF(SUM(Table1[[#This Row],[Basic]:[CCA]])=0,"",SUM(Table1[[#This Row],[Basic]:[CCA]]))</f>
        <v/>
      </c>
      <c r="J137" s="11" t="str">
        <f>IFERROR(ROUND(IF('Master Data'!M139="YES","",IF(SUM(Table1[[#This Row],[Basic]:[DA Rate]])*10%=0,"",SUM(Table1[[#This Row],[Basic]:[DA Rate]])*10%)),0),"")</f>
        <v/>
      </c>
      <c r="K137" s="59"/>
      <c r="L137" s="59"/>
      <c r="M137" s="59"/>
      <c r="N137" s="59"/>
      <c r="O137" s="59"/>
      <c r="P137" s="59"/>
      <c r="Q137" s="59"/>
      <c r="R137" s="59"/>
      <c r="S137" s="59"/>
      <c r="T137" s="11" t="str">
        <f>IF(SUM(Table1[[#This Row],[ECPenF]:[Other 2]])=0,"",SUM(Table1[[#This Row],[ECPenF]:[Other 2]]))</f>
        <v/>
      </c>
      <c r="U137" s="11" t="str">
        <f>IFERROR(Table1[[#This Row],[Gross Income]]-Table1[[#This Row],[Total Deduction]],"")</f>
        <v/>
      </c>
      <c r="V137" s="59"/>
      <c r="W137" s="59"/>
      <c r="X137" s="39"/>
    </row>
    <row r="138" spans="1:24" ht="20.100000000000001" customHeight="1" x14ac:dyDescent="0.25">
      <c r="A138" s="11" t="str">
        <f>IF('Master Data'!A140="","",'Master Data'!A140)</f>
        <v/>
      </c>
      <c r="B138" s="12" t="str">
        <f>IF('Master Data'!B140="","",'Master Data'!B140)</f>
        <v/>
      </c>
      <c r="C138" s="59"/>
      <c r="D138" s="11" t="str">
        <f>IFERROR(IF(IF('Master Data'!K140="probation","",Table1[[#This Row],[Basic]]*'Master Data'!$C$4)=0,"",IF('Master Data'!K140="probation","",Table1[[#This Row],[Basic]]*'Master Data'!$C$4)),"")</f>
        <v/>
      </c>
      <c r="E138" s="11" t="str">
        <f>IFERROR(IF(IF('Master Data'!K140="probation","",Table1[[#This Row],[Basic]]*'Master Data'!$G$4)=0,"",IF('Master Data'!K140="probation","",Table1[[#This Row],[Basic]]*'Master Data'!$G$4)),"")</f>
        <v/>
      </c>
      <c r="F138" s="59"/>
      <c r="G138" s="59"/>
      <c r="H138" s="59"/>
      <c r="I138" s="11" t="str">
        <f>IF(SUM(Table1[[#This Row],[Basic]:[CCA]])=0,"",SUM(Table1[[#This Row],[Basic]:[CCA]]))</f>
        <v/>
      </c>
      <c r="J138" s="11" t="str">
        <f>IFERROR(ROUND(IF('Master Data'!M140="YES","",IF(SUM(Table1[[#This Row],[Basic]:[DA Rate]])*10%=0,"",SUM(Table1[[#This Row],[Basic]:[DA Rate]])*10%)),0),"")</f>
        <v/>
      </c>
      <c r="K138" s="59"/>
      <c r="L138" s="59"/>
      <c r="M138" s="59"/>
      <c r="N138" s="59"/>
      <c r="O138" s="59"/>
      <c r="P138" s="59"/>
      <c r="Q138" s="59"/>
      <c r="R138" s="59"/>
      <c r="S138" s="59"/>
      <c r="T138" s="11" t="str">
        <f>IF(SUM(Table1[[#This Row],[ECPenF]:[Other 2]])=0,"",SUM(Table1[[#This Row],[ECPenF]:[Other 2]]))</f>
        <v/>
      </c>
      <c r="U138" s="11" t="str">
        <f>IFERROR(Table1[[#This Row],[Gross Income]]-Table1[[#This Row],[Total Deduction]],"")</f>
        <v/>
      </c>
      <c r="V138" s="59"/>
      <c r="W138" s="59"/>
      <c r="X138" s="39"/>
    </row>
    <row r="139" spans="1:24" ht="20.100000000000001" customHeight="1" x14ac:dyDescent="0.25">
      <c r="A139" s="11" t="str">
        <f>IF('Master Data'!A141="","",'Master Data'!A141)</f>
        <v/>
      </c>
      <c r="B139" s="12" t="str">
        <f>IF('Master Data'!B141="","",'Master Data'!B141)</f>
        <v/>
      </c>
      <c r="C139" s="59"/>
      <c r="D139" s="11" t="str">
        <f>IFERROR(IF(IF('Master Data'!K141="probation","",Table1[[#This Row],[Basic]]*'Master Data'!$C$4)=0,"",IF('Master Data'!K141="probation","",Table1[[#This Row],[Basic]]*'Master Data'!$C$4)),"")</f>
        <v/>
      </c>
      <c r="E139" s="11" t="str">
        <f>IFERROR(IF(IF('Master Data'!K141="probation","",Table1[[#This Row],[Basic]]*'Master Data'!$G$4)=0,"",IF('Master Data'!K141="probation","",Table1[[#This Row],[Basic]]*'Master Data'!$G$4)),"")</f>
        <v/>
      </c>
      <c r="F139" s="59"/>
      <c r="G139" s="59"/>
      <c r="H139" s="59"/>
      <c r="I139" s="11" t="str">
        <f>IF(SUM(Table1[[#This Row],[Basic]:[CCA]])=0,"",SUM(Table1[[#This Row],[Basic]:[CCA]]))</f>
        <v/>
      </c>
      <c r="J139" s="11" t="str">
        <f>IFERROR(ROUND(IF('Master Data'!M141="YES","",IF(SUM(Table1[[#This Row],[Basic]:[DA Rate]])*10%=0,"",SUM(Table1[[#This Row],[Basic]:[DA Rate]])*10%)),0),"")</f>
        <v/>
      </c>
      <c r="K139" s="59"/>
      <c r="L139" s="59"/>
      <c r="M139" s="59"/>
      <c r="N139" s="59"/>
      <c r="O139" s="59"/>
      <c r="P139" s="59"/>
      <c r="Q139" s="59"/>
      <c r="R139" s="59"/>
      <c r="S139" s="59"/>
      <c r="T139" s="11" t="str">
        <f>IF(SUM(Table1[[#This Row],[ECPenF]:[Other 2]])=0,"",SUM(Table1[[#This Row],[ECPenF]:[Other 2]]))</f>
        <v/>
      </c>
      <c r="U139" s="11" t="str">
        <f>IFERROR(Table1[[#This Row],[Gross Income]]-Table1[[#This Row],[Total Deduction]],"")</f>
        <v/>
      </c>
      <c r="V139" s="59"/>
      <c r="W139" s="59"/>
      <c r="X139" s="39"/>
    </row>
    <row r="140" spans="1:24" ht="20.100000000000001" customHeight="1" x14ac:dyDescent="0.25">
      <c r="A140" s="11" t="str">
        <f>IF('Master Data'!A142="","",'Master Data'!A142)</f>
        <v/>
      </c>
      <c r="B140" s="12" t="str">
        <f>IF('Master Data'!B142="","",'Master Data'!B142)</f>
        <v/>
      </c>
      <c r="C140" s="59"/>
      <c r="D140" s="11" t="str">
        <f>IFERROR(IF(IF('Master Data'!K142="probation","",Table1[[#This Row],[Basic]]*'Master Data'!$C$4)=0,"",IF('Master Data'!K142="probation","",Table1[[#This Row],[Basic]]*'Master Data'!$C$4)),"")</f>
        <v/>
      </c>
      <c r="E140" s="11" t="str">
        <f>IFERROR(IF(IF('Master Data'!K142="probation","",Table1[[#This Row],[Basic]]*'Master Data'!$G$4)=0,"",IF('Master Data'!K142="probation","",Table1[[#This Row],[Basic]]*'Master Data'!$G$4)),"")</f>
        <v/>
      </c>
      <c r="F140" s="59"/>
      <c r="G140" s="59"/>
      <c r="H140" s="59"/>
      <c r="I140" s="11" t="str">
        <f>IF(SUM(Table1[[#This Row],[Basic]:[CCA]])=0,"",SUM(Table1[[#This Row],[Basic]:[CCA]]))</f>
        <v/>
      </c>
      <c r="J140" s="11" t="str">
        <f>IFERROR(ROUND(IF('Master Data'!M142="YES","",IF(SUM(Table1[[#This Row],[Basic]:[DA Rate]])*10%=0,"",SUM(Table1[[#This Row],[Basic]:[DA Rate]])*10%)),0),"")</f>
        <v/>
      </c>
      <c r="K140" s="59"/>
      <c r="L140" s="59"/>
      <c r="M140" s="59"/>
      <c r="N140" s="59"/>
      <c r="O140" s="59"/>
      <c r="P140" s="59"/>
      <c r="Q140" s="59"/>
      <c r="R140" s="59"/>
      <c r="S140" s="59"/>
      <c r="T140" s="11" t="str">
        <f>IF(SUM(Table1[[#This Row],[ECPenF]:[Other 2]])=0,"",SUM(Table1[[#This Row],[ECPenF]:[Other 2]]))</f>
        <v/>
      </c>
      <c r="U140" s="11" t="str">
        <f>IFERROR(Table1[[#This Row],[Gross Income]]-Table1[[#This Row],[Total Deduction]],"")</f>
        <v/>
      </c>
      <c r="V140" s="59"/>
      <c r="W140" s="59"/>
      <c r="X140" s="39"/>
    </row>
    <row r="141" spans="1:24" ht="20.100000000000001" customHeight="1" x14ac:dyDescent="0.25">
      <c r="A141" s="11" t="str">
        <f>IF('Master Data'!A143="","",'Master Data'!A143)</f>
        <v/>
      </c>
      <c r="B141" s="12" t="str">
        <f>IF('Master Data'!B143="","",'Master Data'!B143)</f>
        <v/>
      </c>
      <c r="C141" s="59"/>
      <c r="D141" s="11" t="str">
        <f>IFERROR(IF(IF('Master Data'!K143="probation","",Table1[[#This Row],[Basic]]*'Master Data'!$C$4)=0,"",IF('Master Data'!K143="probation","",Table1[[#This Row],[Basic]]*'Master Data'!$C$4)),"")</f>
        <v/>
      </c>
      <c r="E141" s="11" t="str">
        <f>IFERROR(IF(IF('Master Data'!K143="probation","",Table1[[#This Row],[Basic]]*'Master Data'!$G$4)=0,"",IF('Master Data'!K143="probation","",Table1[[#This Row],[Basic]]*'Master Data'!$G$4)),"")</f>
        <v/>
      </c>
      <c r="F141" s="59"/>
      <c r="G141" s="59"/>
      <c r="H141" s="59"/>
      <c r="I141" s="11" t="str">
        <f>IF(SUM(Table1[[#This Row],[Basic]:[CCA]])=0,"",SUM(Table1[[#This Row],[Basic]:[CCA]]))</f>
        <v/>
      </c>
      <c r="J141" s="11" t="str">
        <f>IFERROR(ROUND(IF('Master Data'!M143="YES","",IF(SUM(Table1[[#This Row],[Basic]:[DA Rate]])*10%=0,"",SUM(Table1[[#This Row],[Basic]:[DA Rate]])*10%)),0),"")</f>
        <v/>
      </c>
      <c r="K141" s="59"/>
      <c r="L141" s="59"/>
      <c r="M141" s="59"/>
      <c r="N141" s="59"/>
      <c r="O141" s="59"/>
      <c r="P141" s="59"/>
      <c r="Q141" s="59"/>
      <c r="R141" s="59"/>
      <c r="S141" s="59"/>
      <c r="T141" s="11" t="str">
        <f>IF(SUM(Table1[[#This Row],[ECPenF]:[Other 2]])=0,"",SUM(Table1[[#This Row],[ECPenF]:[Other 2]]))</f>
        <v/>
      </c>
      <c r="U141" s="11" t="str">
        <f>IFERROR(Table1[[#This Row],[Gross Income]]-Table1[[#This Row],[Total Deduction]],"")</f>
        <v/>
      </c>
      <c r="V141" s="59"/>
      <c r="W141" s="59"/>
      <c r="X141" s="39"/>
    </row>
    <row r="142" spans="1:24" ht="20.100000000000001" customHeight="1" x14ac:dyDescent="0.25">
      <c r="A142" s="11" t="str">
        <f>IF('Master Data'!A144="","",'Master Data'!A144)</f>
        <v/>
      </c>
      <c r="B142" s="12" t="str">
        <f>IF('Master Data'!B144="","",'Master Data'!B144)</f>
        <v/>
      </c>
      <c r="C142" s="59"/>
      <c r="D142" s="11" t="str">
        <f>IFERROR(IF(IF('Master Data'!K144="probation","",Table1[[#This Row],[Basic]]*'Master Data'!$C$4)=0,"",IF('Master Data'!K144="probation","",Table1[[#This Row],[Basic]]*'Master Data'!$C$4)),"")</f>
        <v/>
      </c>
      <c r="E142" s="11" t="str">
        <f>IFERROR(IF(IF('Master Data'!K144="probation","",Table1[[#This Row],[Basic]]*'Master Data'!$G$4)=0,"",IF('Master Data'!K144="probation","",Table1[[#This Row],[Basic]]*'Master Data'!$G$4)),"")</f>
        <v/>
      </c>
      <c r="F142" s="59"/>
      <c r="G142" s="59"/>
      <c r="H142" s="59"/>
      <c r="I142" s="11" t="str">
        <f>IF(SUM(Table1[[#This Row],[Basic]:[CCA]])=0,"",SUM(Table1[[#This Row],[Basic]:[CCA]]))</f>
        <v/>
      </c>
      <c r="J142" s="11" t="str">
        <f>IFERROR(ROUND(IF('Master Data'!M144="YES","",IF(SUM(Table1[[#This Row],[Basic]:[DA Rate]])*10%=0,"",SUM(Table1[[#This Row],[Basic]:[DA Rate]])*10%)),0),"")</f>
        <v/>
      </c>
      <c r="K142" s="59"/>
      <c r="L142" s="59"/>
      <c r="M142" s="59"/>
      <c r="N142" s="59"/>
      <c r="O142" s="59"/>
      <c r="P142" s="59"/>
      <c r="Q142" s="59"/>
      <c r="R142" s="59"/>
      <c r="S142" s="59"/>
      <c r="T142" s="11" t="str">
        <f>IF(SUM(Table1[[#This Row],[ECPenF]:[Other 2]])=0,"",SUM(Table1[[#This Row],[ECPenF]:[Other 2]]))</f>
        <v/>
      </c>
      <c r="U142" s="11" t="str">
        <f>IFERROR(Table1[[#This Row],[Gross Income]]-Table1[[#This Row],[Total Deduction]],"")</f>
        <v/>
      </c>
      <c r="V142" s="59"/>
      <c r="W142" s="59"/>
      <c r="X142" s="39"/>
    </row>
    <row r="143" spans="1:24" ht="20.100000000000001" customHeight="1" x14ac:dyDescent="0.25">
      <c r="A143" s="11" t="str">
        <f>IF('Master Data'!A145="","",'Master Data'!A145)</f>
        <v/>
      </c>
      <c r="B143" s="12" t="str">
        <f>IF('Master Data'!B145="","",'Master Data'!B145)</f>
        <v/>
      </c>
      <c r="C143" s="59"/>
      <c r="D143" s="11" t="str">
        <f>IFERROR(IF(IF('Master Data'!K145="probation","",Table1[[#This Row],[Basic]]*'Master Data'!$C$4)=0,"",IF('Master Data'!K145="probation","",Table1[[#This Row],[Basic]]*'Master Data'!$C$4)),"")</f>
        <v/>
      </c>
      <c r="E143" s="11" t="str">
        <f>IFERROR(IF(IF('Master Data'!K145="probation","",Table1[[#This Row],[Basic]]*'Master Data'!$G$4)=0,"",IF('Master Data'!K145="probation","",Table1[[#This Row],[Basic]]*'Master Data'!$G$4)),"")</f>
        <v/>
      </c>
      <c r="F143" s="59"/>
      <c r="G143" s="59"/>
      <c r="H143" s="59"/>
      <c r="I143" s="11" t="str">
        <f>IF(SUM(Table1[[#This Row],[Basic]:[CCA]])=0,"",SUM(Table1[[#This Row],[Basic]:[CCA]]))</f>
        <v/>
      </c>
      <c r="J143" s="11" t="str">
        <f>IFERROR(ROUND(IF('Master Data'!M145="YES","",IF(SUM(Table1[[#This Row],[Basic]:[DA Rate]])*10%=0,"",SUM(Table1[[#This Row],[Basic]:[DA Rate]])*10%)),0),"")</f>
        <v/>
      </c>
      <c r="K143" s="59"/>
      <c r="L143" s="59"/>
      <c r="M143" s="59"/>
      <c r="N143" s="59"/>
      <c r="O143" s="59"/>
      <c r="P143" s="59"/>
      <c r="Q143" s="59"/>
      <c r="R143" s="59"/>
      <c r="S143" s="59"/>
      <c r="T143" s="11" t="str">
        <f>IF(SUM(Table1[[#This Row],[ECPenF]:[Other 2]])=0,"",SUM(Table1[[#This Row],[ECPenF]:[Other 2]]))</f>
        <v/>
      </c>
      <c r="U143" s="11" t="str">
        <f>IFERROR(Table1[[#This Row],[Gross Income]]-Table1[[#This Row],[Total Deduction]],"")</f>
        <v/>
      </c>
      <c r="V143" s="59"/>
      <c r="W143" s="59"/>
      <c r="X143" s="39"/>
    </row>
    <row r="144" spans="1:24" ht="20.100000000000001" customHeight="1" x14ac:dyDescent="0.25">
      <c r="A144" s="11" t="str">
        <f>IF('Master Data'!A146="","",'Master Data'!A146)</f>
        <v/>
      </c>
      <c r="B144" s="12" t="str">
        <f>IF('Master Data'!B146="","",'Master Data'!B146)</f>
        <v/>
      </c>
      <c r="C144" s="59"/>
      <c r="D144" s="11" t="str">
        <f>IFERROR(IF(IF('Master Data'!K146="probation","",Table1[[#This Row],[Basic]]*'Master Data'!$C$4)=0,"",IF('Master Data'!K146="probation","",Table1[[#This Row],[Basic]]*'Master Data'!$C$4)),"")</f>
        <v/>
      </c>
      <c r="E144" s="11" t="str">
        <f>IFERROR(IF(IF('Master Data'!K146="probation","",Table1[[#This Row],[Basic]]*'Master Data'!$G$4)=0,"",IF('Master Data'!K146="probation","",Table1[[#This Row],[Basic]]*'Master Data'!$G$4)),"")</f>
        <v/>
      </c>
      <c r="F144" s="59"/>
      <c r="G144" s="59"/>
      <c r="H144" s="59"/>
      <c r="I144" s="11" t="str">
        <f>IF(SUM(Table1[[#This Row],[Basic]:[CCA]])=0,"",SUM(Table1[[#This Row],[Basic]:[CCA]]))</f>
        <v/>
      </c>
      <c r="J144" s="11" t="str">
        <f>IFERROR(ROUND(IF('Master Data'!M146="YES","",IF(SUM(Table1[[#This Row],[Basic]:[DA Rate]])*10%=0,"",SUM(Table1[[#This Row],[Basic]:[DA Rate]])*10%)),0),"")</f>
        <v/>
      </c>
      <c r="K144" s="59"/>
      <c r="L144" s="59"/>
      <c r="M144" s="59"/>
      <c r="N144" s="59"/>
      <c r="O144" s="59"/>
      <c r="P144" s="59"/>
      <c r="Q144" s="59"/>
      <c r="R144" s="59"/>
      <c r="S144" s="59"/>
      <c r="T144" s="11" t="str">
        <f>IF(SUM(Table1[[#This Row],[ECPenF]:[Other 2]])=0,"",SUM(Table1[[#This Row],[ECPenF]:[Other 2]]))</f>
        <v/>
      </c>
      <c r="U144" s="11" t="str">
        <f>IFERROR(Table1[[#This Row],[Gross Income]]-Table1[[#This Row],[Total Deduction]],"")</f>
        <v/>
      </c>
      <c r="V144" s="59"/>
      <c r="W144" s="59"/>
      <c r="X144" s="39"/>
    </row>
    <row r="145" spans="1:24" ht="20.100000000000001" customHeight="1" x14ac:dyDescent="0.25">
      <c r="A145" s="11" t="str">
        <f>IF('Master Data'!A147="","",'Master Data'!A147)</f>
        <v/>
      </c>
      <c r="B145" s="12" t="str">
        <f>IF('Master Data'!B147="","",'Master Data'!B147)</f>
        <v/>
      </c>
      <c r="C145" s="59"/>
      <c r="D145" s="11" t="str">
        <f>IFERROR(IF(IF('Master Data'!K147="probation","",Table1[[#This Row],[Basic]]*'Master Data'!$C$4)=0,"",IF('Master Data'!K147="probation","",Table1[[#This Row],[Basic]]*'Master Data'!$C$4)),"")</f>
        <v/>
      </c>
      <c r="E145" s="11" t="str">
        <f>IFERROR(IF(IF('Master Data'!K147="probation","",Table1[[#This Row],[Basic]]*'Master Data'!$G$4)=0,"",IF('Master Data'!K147="probation","",Table1[[#This Row],[Basic]]*'Master Data'!$G$4)),"")</f>
        <v/>
      </c>
      <c r="F145" s="59"/>
      <c r="G145" s="59"/>
      <c r="H145" s="59"/>
      <c r="I145" s="11" t="str">
        <f>IF(SUM(Table1[[#This Row],[Basic]:[CCA]])=0,"",SUM(Table1[[#This Row],[Basic]:[CCA]]))</f>
        <v/>
      </c>
      <c r="J145" s="11" t="str">
        <f>IFERROR(ROUND(IF('Master Data'!M147="YES","",IF(SUM(Table1[[#This Row],[Basic]:[DA Rate]])*10%=0,"",SUM(Table1[[#This Row],[Basic]:[DA Rate]])*10%)),0),"")</f>
        <v/>
      </c>
      <c r="K145" s="59"/>
      <c r="L145" s="59"/>
      <c r="M145" s="59"/>
      <c r="N145" s="59"/>
      <c r="O145" s="59"/>
      <c r="P145" s="59"/>
      <c r="Q145" s="59"/>
      <c r="R145" s="59"/>
      <c r="S145" s="59"/>
      <c r="T145" s="11" t="str">
        <f>IF(SUM(Table1[[#This Row],[ECPenF]:[Other 2]])=0,"",SUM(Table1[[#This Row],[ECPenF]:[Other 2]]))</f>
        <v/>
      </c>
      <c r="U145" s="11" t="str">
        <f>IFERROR(Table1[[#This Row],[Gross Income]]-Table1[[#This Row],[Total Deduction]],"")</f>
        <v/>
      </c>
      <c r="V145" s="59"/>
      <c r="W145" s="59"/>
      <c r="X145" s="39"/>
    </row>
    <row r="146" spans="1:24" ht="20.100000000000001" customHeight="1" x14ac:dyDescent="0.25">
      <c r="A146" s="11" t="str">
        <f>IF('Master Data'!A148="","",'Master Data'!A148)</f>
        <v/>
      </c>
      <c r="B146" s="12" t="str">
        <f>IF('Master Data'!B148="","",'Master Data'!B148)</f>
        <v/>
      </c>
      <c r="C146" s="59"/>
      <c r="D146" s="11" t="str">
        <f>IFERROR(IF(IF('Master Data'!K148="probation","",Table1[[#This Row],[Basic]]*'Master Data'!$C$4)=0,"",IF('Master Data'!K148="probation","",Table1[[#This Row],[Basic]]*'Master Data'!$C$4)),"")</f>
        <v/>
      </c>
      <c r="E146" s="11" t="str">
        <f>IFERROR(IF(IF('Master Data'!K148="probation","",Table1[[#This Row],[Basic]]*'Master Data'!$G$4)=0,"",IF('Master Data'!K148="probation","",Table1[[#This Row],[Basic]]*'Master Data'!$G$4)),"")</f>
        <v/>
      </c>
      <c r="F146" s="59"/>
      <c r="G146" s="59"/>
      <c r="H146" s="59"/>
      <c r="I146" s="11" t="str">
        <f>IF(SUM(Table1[[#This Row],[Basic]:[CCA]])=0,"",SUM(Table1[[#This Row],[Basic]:[CCA]]))</f>
        <v/>
      </c>
      <c r="J146" s="11" t="str">
        <f>IFERROR(ROUND(IF('Master Data'!M148="YES","",IF(SUM(Table1[[#This Row],[Basic]:[DA Rate]])*10%=0,"",SUM(Table1[[#This Row],[Basic]:[DA Rate]])*10%)),0),"")</f>
        <v/>
      </c>
      <c r="K146" s="59"/>
      <c r="L146" s="59"/>
      <c r="M146" s="59"/>
      <c r="N146" s="59"/>
      <c r="O146" s="59"/>
      <c r="P146" s="59"/>
      <c r="Q146" s="59"/>
      <c r="R146" s="59"/>
      <c r="S146" s="59"/>
      <c r="T146" s="11" t="str">
        <f>IF(SUM(Table1[[#This Row],[ECPenF]:[Other 2]])=0,"",SUM(Table1[[#This Row],[ECPenF]:[Other 2]]))</f>
        <v/>
      </c>
      <c r="U146" s="11" t="str">
        <f>IFERROR(Table1[[#This Row],[Gross Income]]-Table1[[#This Row],[Total Deduction]],"")</f>
        <v/>
      </c>
      <c r="V146" s="59"/>
      <c r="W146" s="59"/>
      <c r="X146" s="39"/>
    </row>
    <row r="147" spans="1:24" ht="20.100000000000001" customHeight="1" x14ac:dyDescent="0.25">
      <c r="A147" s="11" t="str">
        <f>IF('Master Data'!A149="","",'Master Data'!A149)</f>
        <v/>
      </c>
      <c r="B147" s="12" t="str">
        <f>IF('Master Data'!B149="","",'Master Data'!B149)</f>
        <v/>
      </c>
      <c r="C147" s="59"/>
      <c r="D147" s="11" t="str">
        <f>IFERROR(IF(IF('Master Data'!K149="probation","",Table1[[#This Row],[Basic]]*'Master Data'!$C$4)=0,"",IF('Master Data'!K149="probation","",Table1[[#This Row],[Basic]]*'Master Data'!$C$4)),"")</f>
        <v/>
      </c>
      <c r="E147" s="11" t="str">
        <f>IFERROR(IF(IF('Master Data'!K149="probation","",Table1[[#This Row],[Basic]]*'Master Data'!$G$4)=0,"",IF('Master Data'!K149="probation","",Table1[[#This Row],[Basic]]*'Master Data'!$G$4)),"")</f>
        <v/>
      </c>
      <c r="F147" s="59"/>
      <c r="G147" s="59"/>
      <c r="H147" s="59"/>
      <c r="I147" s="11" t="str">
        <f>IF(SUM(Table1[[#This Row],[Basic]:[CCA]])=0,"",SUM(Table1[[#This Row],[Basic]:[CCA]]))</f>
        <v/>
      </c>
      <c r="J147" s="11" t="str">
        <f>IFERROR(ROUND(IF('Master Data'!M149="YES","",IF(SUM(Table1[[#This Row],[Basic]:[DA Rate]])*10%=0,"",SUM(Table1[[#This Row],[Basic]:[DA Rate]])*10%)),0),"")</f>
        <v/>
      </c>
      <c r="K147" s="59"/>
      <c r="L147" s="59"/>
      <c r="M147" s="59"/>
      <c r="N147" s="59"/>
      <c r="O147" s="59"/>
      <c r="P147" s="59"/>
      <c r="Q147" s="59"/>
      <c r="R147" s="59"/>
      <c r="S147" s="59"/>
      <c r="T147" s="11" t="str">
        <f>IF(SUM(Table1[[#This Row],[ECPenF]:[Other 2]])=0,"",SUM(Table1[[#This Row],[ECPenF]:[Other 2]]))</f>
        <v/>
      </c>
      <c r="U147" s="11" t="str">
        <f>IFERROR(Table1[[#This Row],[Gross Income]]-Table1[[#This Row],[Total Deduction]],"")</f>
        <v/>
      </c>
      <c r="V147" s="59"/>
      <c r="W147" s="59"/>
      <c r="X147" s="39"/>
    </row>
    <row r="148" spans="1:24" ht="20.100000000000001" customHeight="1" x14ac:dyDescent="0.25">
      <c r="A148" s="11" t="str">
        <f>IF('Master Data'!A150="","",'Master Data'!A150)</f>
        <v/>
      </c>
      <c r="B148" s="12" t="str">
        <f>IF('Master Data'!B150="","",'Master Data'!B150)</f>
        <v/>
      </c>
      <c r="C148" s="59"/>
      <c r="D148" s="11" t="str">
        <f>IFERROR(IF(IF('Master Data'!K150="probation","",Table1[[#This Row],[Basic]]*'Master Data'!$C$4)=0,"",IF('Master Data'!K150="probation","",Table1[[#This Row],[Basic]]*'Master Data'!$C$4)),"")</f>
        <v/>
      </c>
      <c r="E148" s="11" t="str">
        <f>IFERROR(IF(IF('Master Data'!K150="probation","",Table1[[#This Row],[Basic]]*'Master Data'!$G$4)=0,"",IF('Master Data'!K150="probation","",Table1[[#This Row],[Basic]]*'Master Data'!$G$4)),"")</f>
        <v/>
      </c>
      <c r="F148" s="59"/>
      <c r="G148" s="59"/>
      <c r="H148" s="59"/>
      <c r="I148" s="11" t="str">
        <f>IF(SUM(Table1[[#This Row],[Basic]:[CCA]])=0,"",SUM(Table1[[#This Row],[Basic]:[CCA]]))</f>
        <v/>
      </c>
      <c r="J148" s="11" t="str">
        <f>IFERROR(ROUND(IF('Master Data'!M150="YES","",IF(SUM(Table1[[#This Row],[Basic]:[DA Rate]])*10%=0,"",SUM(Table1[[#This Row],[Basic]:[DA Rate]])*10%)),0),"")</f>
        <v/>
      </c>
      <c r="K148" s="59"/>
      <c r="L148" s="59"/>
      <c r="M148" s="59"/>
      <c r="N148" s="59"/>
      <c r="O148" s="59"/>
      <c r="P148" s="59"/>
      <c r="Q148" s="59"/>
      <c r="R148" s="59"/>
      <c r="S148" s="59"/>
      <c r="T148" s="11" t="str">
        <f>IF(SUM(Table1[[#This Row],[ECPenF]:[Other 2]])=0,"",SUM(Table1[[#This Row],[ECPenF]:[Other 2]]))</f>
        <v/>
      </c>
      <c r="U148" s="11" t="str">
        <f>IFERROR(Table1[[#This Row],[Gross Income]]-Table1[[#This Row],[Total Deduction]],"")</f>
        <v/>
      </c>
      <c r="V148" s="59"/>
      <c r="W148" s="59"/>
      <c r="X148" s="39"/>
    </row>
    <row r="149" spans="1:24" ht="20.100000000000001" customHeight="1" x14ac:dyDescent="0.25">
      <c r="A149" s="11" t="str">
        <f>IF('Master Data'!A151="","",'Master Data'!A151)</f>
        <v/>
      </c>
      <c r="B149" s="12" t="str">
        <f>IF('Master Data'!B151="","",'Master Data'!B151)</f>
        <v/>
      </c>
      <c r="C149" s="59"/>
      <c r="D149" s="11" t="str">
        <f>IFERROR(IF(IF('Master Data'!K151="probation","",Table1[[#This Row],[Basic]]*'Master Data'!$C$4)=0,"",IF('Master Data'!K151="probation","",Table1[[#This Row],[Basic]]*'Master Data'!$C$4)),"")</f>
        <v/>
      </c>
      <c r="E149" s="11" t="str">
        <f>IFERROR(IF(IF('Master Data'!K151="probation","",Table1[[#This Row],[Basic]]*'Master Data'!$G$4)=0,"",IF('Master Data'!K151="probation","",Table1[[#This Row],[Basic]]*'Master Data'!$G$4)),"")</f>
        <v/>
      </c>
      <c r="F149" s="59"/>
      <c r="G149" s="59"/>
      <c r="H149" s="59"/>
      <c r="I149" s="11" t="str">
        <f>IF(SUM(Table1[[#This Row],[Basic]:[CCA]])=0,"",SUM(Table1[[#This Row],[Basic]:[CCA]]))</f>
        <v/>
      </c>
      <c r="J149" s="11" t="str">
        <f>IFERROR(ROUND(IF('Master Data'!M151="YES","",IF(SUM(Table1[[#This Row],[Basic]:[DA Rate]])*10%=0,"",SUM(Table1[[#This Row],[Basic]:[DA Rate]])*10%)),0),"")</f>
        <v/>
      </c>
      <c r="K149" s="59"/>
      <c r="L149" s="59"/>
      <c r="M149" s="59"/>
      <c r="N149" s="59"/>
      <c r="O149" s="59"/>
      <c r="P149" s="59"/>
      <c r="Q149" s="59"/>
      <c r="R149" s="59"/>
      <c r="S149" s="59"/>
      <c r="T149" s="11" t="str">
        <f>IF(SUM(Table1[[#This Row],[ECPenF]:[Other 2]])=0,"",SUM(Table1[[#This Row],[ECPenF]:[Other 2]]))</f>
        <v/>
      </c>
      <c r="U149" s="11" t="str">
        <f>IFERROR(Table1[[#This Row],[Gross Income]]-Table1[[#This Row],[Total Deduction]],"")</f>
        <v/>
      </c>
      <c r="V149" s="59"/>
      <c r="W149" s="59"/>
      <c r="X149" s="39"/>
    </row>
    <row r="150" spans="1:24" ht="20.100000000000001" customHeight="1" x14ac:dyDescent="0.25">
      <c r="A150" s="11" t="str">
        <f>IF('Master Data'!A152="","",'Master Data'!A152)</f>
        <v/>
      </c>
      <c r="B150" s="12" t="str">
        <f>IF('Master Data'!B152="","",'Master Data'!B152)</f>
        <v/>
      </c>
      <c r="C150" s="59"/>
      <c r="D150" s="11" t="str">
        <f>IFERROR(IF(IF('Master Data'!K152="probation","",Table1[[#This Row],[Basic]]*'Master Data'!$C$4)=0,"",IF('Master Data'!K152="probation","",Table1[[#This Row],[Basic]]*'Master Data'!$C$4)),"")</f>
        <v/>
      </c>
      <c r="E150" s="11" t="str">
        <f>IFERROR(IF(IF('Master Data'!K152="probation","",Table1[[#This Row],[Basic]]*'Master Data'!$G$4)=0,"",IF('Master Data'!K152="probation","",Table1[[#This Row],[Basic]]*'Master Data'!$G$4)),"")</f>
        <v/>
      </c>
      <c r="F150" s="59"/>
      <c r="G150" s="59"/>
      <c r="H150" s="59"/>
      <c r="I150" s="11" t="str">
        <f>IF(SUM(Table1[[#This Row],[Basic]:[CCA]])=0,"",SUM(Table1[[#This Row],[Basic]:[CCA]]))</f>
        <v/>
      </c>
      <c r="J150" s="11" t="str">
        <f>IFERROR(ROUND(IF('Master Data'!M152="YES","",IF(SUM(Table1[[#This Row],[Basic]:[DA Rate]])*10%=0,"",SUM(Table1[[#This Row],[Basic]:[DA Rate]])*10%)),0),"")</f>
        <v/>
      </c>
      <c r="K150" s="59"/>
      <c r="L150" s="59"/>
      <c r="M150" s="59"/>
      <c r="N150" s="59"/>
      <c r="O150" s="59"/>
      <c r="P150" s="59"/>
      <c r="Q150" s="59"/>
      <c r="R150" s="59"/>
      <c r="S150" s="59"/>
      <c r="T150" s="11" t="str">
        <f>IF(SUM(Table1[[#This Row],[ECPenF]:[Other 2]])=0,"",SUM(Table1[[#This Row],[ECPenF]:[Other 2]]))</f>
        <v/>
      </c>
      <c r="U150" s="11" t="str">
        <f>IFERROR(Table1[[#This Row],[Gross Income]]-Table1[[#This Row],[Total Deduction]],"")</f>
        <v/>
      </c>
      <c r="V150" s="59"/>
      <c r="W150" s="59"/>
      <c r="X150" s="39"/>
    </row>
    <row r="151" spans="1:24" ht="20.100000000000001" customHeight="1" x14ac:dyDescent="0.25">
      <c r="A151" s="11" t="str">
        <f>IF('Master Data'!A153="","",'Master Data'!A153)</f>
        <v/>
      </c>
      <c r="B151" s="12" t="str">
        <f>IF('Master Data'!B153="","",'Master Data'!B153)</f>
        <v/>
      </c>
      <c r="C151" s="59"/>
      <c r="D151" s="11" t="str">
        <f>IFERROR(IF(IF('Master Data'!K153="probation","",Table1[[#This Row],[Basic]]*'Master Data'!$C$4)=0,"",IF('Master Data'!K153="probation","",Table1[[#This Row],[Basic]]*'Master Data'!$C$4)),"")</f>
        <v/>
      </c>
      <c r="E151" s="11" t="str">
        <f>IFERROR(IF(IF('Master Data'!K153="probation","",Table1[[#This Row],[Basic]]*'Master Data'!$G$4)=0,"",IF('Master Data'!K153="probation","",Table1[[#This Row],[Basic]]*'Master Data'!$G$4)),"")</f>
        <v/>
      </c>
      <c r="F151" s="59"/>
      <c r="G151" s="59"/>
      <c r="H151" s="59"/>
      <c r="I151" s="11" t="str">
        <f>IF(SUM(Table1[[#This Row],[Basic]:[CCA]])=0,"",SUM(Table1[[#This Row],[Basic]:[CCA]]))</f>
        <v/>
      </c>
      <c r="J151" s="11" t="str">
        <f>IFERROR(ROUND(IF('Master Data'!M153="YES","",IF(SUM(Table1[[#This Row],[Basic]:[DA Rate]])*10%=0,"",SUM(Table1[[#This Row],[Basic]:[DA Rate]])*10%)),0),"")</f>
        <v/>
      </c>
      <c r="K151" s="59"/>
      <c r="L151" s="59"/>
      <c r="M151" s="59"/>
      <c r="N151" s="59"/>
      <c r="O151" s="59"/>
      <c r="P151" s="59"/>
      <c r="Q151" s="59"/>
      <c r="R151" s="59"/>
      <c r="S151" s="59"/>
      <c r="T151" s="11" t="str">
        <f>IF(SUM(Table1[[#This Row],[ECPenF]:[Other 2]])=0,"",SUM(Table1[[#This Row],[ECPenF]:[Other 2]]))</f>
        <v/>
      </c>
      <c r="U151" s="11" t="str">
        <f>IFERROR(Table1[[#This Row],[Gross Income]]-Table1[[#This Row],[Total Deduction]],"")</f>
        <v/>
      </c>
      <c r="V151" s="59"/>
      <c r="W151" s="59"/>
      <c r="X151" s="39"/>
    </row>
    <row r="152" spans="1:24" ht="20.100000000000001" customHeight="1" x14ac:dyDescent="0.25">
      <c r="A152" s="11" t="str">
        <f>IF('Master Data'!A154="","",'Master Data'!A154)</f>
        <v/>
      </c>
      <c r="B152" s="12" t="str">
        <f>IF('Master Data'!B154="","",'Master Data'!B154)</f>
        <v/>
      </c>
      <c r="C152" s="59"/>
      <c r="D152" s="11" t="str">
        <f>IFERROR(IF(IF('Master Data'!K154="probation","",Table1[[#This Row],[Basic]]*'Master Data'!$C$4)=0,"",IF('Master Data'!K154="probation","",Table1[[#This Row],[Basic]]*'Master Data'!$C$4)),"")</f>
        <v/>
      </c>
      <c r="E152" s="11" t="str">
        <f>IFERROR(IF(IF('Master Data'!K154="probation","",Table1[[#This Row],[Basic]]*'Master Data'!$G$4)=0,"",IF('Master Data'!K154="probation","",Table1[[#This Row],[Basic]]*'Master Data'!$G$4)),"")</f>
        <v/>
      </c>
      <c r="F152" s="59"/>
      <c r="G152" s="59"/>
      <c r="H152" s="59"/>
      <c r="I152" s="11" t="str">
        <f>IF(SUM(Table1[[#This Row],[Basic]:[CCA]])=0,"",SUM(Table1[[#This Row],[Basic]:[CCA]]))</f>
        <v/>
      </c>
      <c r="J152" s="11" t="str">
        <f>IFERROR(ROUND(IF('Master Data'!M154="YES","",IF(SUM(Table1[[#This Row],[Basic]:[DA Rate]])*10%=0,"",SUM(Table1[[#This Row],[Basic]:[DA Rate]])*10%)),0),"")</f>
        <v/>
      </c>
      <c r="K152" s="59"/>
      <c r="L152" s="59"/>
      <c r="M152" s="59"/>
      <c r="N152" s="59"/>
      <c r="O152" s="59"/>
      <c r="P152" s="59"/>
      <c r="Q152" s="59"/>
      <c r="R152" s="59"/>
      <c r="S152" s="59"/>
      <c r="T152" s="11" t="str">
        <f>IF(SUM(Table1[[#This Row],[ECPenF]:[Other 2]])=0,"",SUM(Table1[[#This Row],[ECPenF]:[Other 2]]))</f>
        <v/>
      </c>
      <c r="U152" s="11" t="str">
        <f>IFERROR(Table1[[#This Row],[Gross Income]]-Table1[[#This Row],[Total Deduction]],"")</f>
        <v/>
      </c>
      <c r="V152" s="59"/>
      <c r="W152" s="59"/>
      <c r="X152" s="39"/>
    </row>
    <row r="153" spans="1:24" ht="20.100000000000001" customHeight="1" x14ac:dyDescent="0.25">
      <c r="A153" s="11" t="str">
        <f>IF('Master Data'!A155="","",'Master Data'!A155)</f>
        <v/>
      </c>
      <c r="B153" s="12" t="str">
        <f>IF('Master Data'!B155="","",'Master Data'!B155)</f>
        <v/>
      </c>
      <c r="C153" s="59"/>
      <c r="D153" s="11" t="str">
        <f>IFERROR(IF(IF('Master Data'!K155="probation","",Table1[[#This Row],[Basic]]*'Master Data'!$C$4)=0,"",IF('Master Data'!K155="probation","",Table1[[#This Row],[Basic]]*'Master Data'!$C$4)),"")</f>
        <v/>
      </c>
      <c r="E153" s="11" t="str">
        <f>IFERROR(IF(IF('Master Data'!K155="probation","",Table1[[#This Row],[Basic]]*'Master Data'!$G$4)=0,"",IF('Master Data'!K155="probation","",Table1[[#This Row],[Basic]]*'Master Data'!$G$4)),"")</f>
        <v/>
      </c>
      <c r="F153" s="59"/>
      <c r="G153" s="59"/>
      <c r="H153" s="59"/>
      <c r="I153" s="11" t="str">
        <f>IF(SUM(Table1[[#This Row],[Basic]:[CCA]])=0,"",SUM(Table1[[#This Row],[Basic]:[CCA]]))</f>
        <v/>
      </c>
      <c r="J153" s="11" t="str">
        <f>IFERROR(ROUND(IF('Master Data'!M155="YES","",IF(SUM(Table1[[#This Row],[Basic]:[DA Rate]])*10%=0,"",SUM(Table1[[#This Row],[Basic]:[DA Rate]])*10%)),0),"")</f>
        <v/>
      </c>
      <c r="K153" s="59"/>
      <c r="L153" s="59"/>
      <c r="M153" s="59"/>
      <c r="N153" s="59"/>
      <c r="O153" s="59"/>
      <c r="P153" s="59"/>
      <c r="Q153" s="59"/>
      <c r="R153" s="59"/>
      <c r="S153" s="59"/>
      <c r="T153" s="11" t="str">
        <f>IF(SUM(Table1[[#This Row],[ECPenF]:[Other 2]])=0,"",SUM(Table1[[#This Row],[ECPenF]:[Other 2]]))</f>
        <v/>
      </c>
      <c r="U153" s="11" t="str">
        <f>IFERROR(Table1[[#This Row],[Gross Income]]-Table1[[#This Row],[Total Deduction]],"")</f>
        <v/>
      </c>
      <c r="V153" s="59"/>
      <c r="W153" s="59"/>
      <c r="X153" s="39"/>
    </row>
    <row r="154" spans="1:24" ht="20.100000000000001" customHeight="1" x14ac:dyDescent="0.25">
      <c r="A154" s="11" t="str">
        <f>IF('Master Data'!A156="","",'Master Data'!A156)</f>
        <v/>
      </c>
      <c r="B154" s="12" t="str">
        <f>IF('Master Data'!B156="","",'Master Data'!B156)</f>
        <v/>
      </c>
      <c r="C154" s="59"/>
      <c r="D154" s="11" t="str">
        <f>IFERROR(IF(IF('Master Data'!K156="probation","",Table1[[#This Row],[Basic]]*'Master Data'!$C$4)=0,"",IF('Master Data'!K156="probation","",Table1[[#This Row],[Basic]]*'Master Data'!$C$4)),"")</f>
        <v/>
      </c>
      <c r="E154" s="11" t="str">
        <f>IFERROR(IF(IF('Master Data'!K156="probation","",Table1[[#This Row],[Basic]]*'Master Data'!$G$4)=0,"",IF('Master Data'!K156="probation","",Table1[[#This Row],[Basic]]*'Master Data'!$G$4)),"")</f>
        <v/>
      </c>
      <c r="F154" s="59"/>
      <c r="G154" s="59"/>
      <c r="H154" s="59"/>
      <c r="I154" s="11" t="str">
        <f>IF(SUM(Table1[[#This Row],[Basic]:[CCA]])=0,"",SUM(Table1[[#This Row],[Basic]:[CCA]]))</f>
        <v/>
      </c>
      <c r="J154" s="11" t="str">
        <f>IFERROR(ROUND(IF('Master Data'!M156="YES","",IF(SUM(Table1[[#This Row],[Basic]:[DA Rate]])*10%=0,"",SUM(Table1[[#This Row],[Basic]:[DA Rate]])*10%)),0),"")</f>
        <v/>
      </c>
      <c r="K154" s="59"/>
      <c r="L154" s="59"/>
      <c r="M154" s="59"/>
      <c r="N154" s="59"/>
      <c r="O154" s="59"/>
      <c r="P154" s="59"/>
      <c r="Q154" s="59"/>
      <c r="R154" s="59"/>
      <c r="S154" s="59"/>
      <c r="T154" s="11" t="str">
        <f>IF(SUM(Table1[[#This Row],[ECPenF]:[Other 2]])=0,"",SUM(Table1[[#This Row],[ECPenF]:[Other 2]]))</f>
        <v/>
      </c>
      <c r="U154" s="11" t="str">
        <f>IFERROR(Table1[[#This Row],[Gross Income]]-Table1[[#This Row],[Total Deduction]],"")</f>
        <v/>
      </c>
      <c r="V154" s="59"/>
      <c r="W154" s="59"/>
      <c r="X154" s="39"/>
    </row>
    <row r="155" spans="1:24" ht="20.100000000000001" customHeight="1" x14ac:dyDescent="0.25">
      <c r="A155" s="11" t="str">
        <f>IF('Master Data'!A157="","",'Master Data'!A157)</f>
        <v/>
      </c>
      <c r="B155" s="12" t="str">
        <f>IF('Master Data'!B157="","",'Master Data'!B157)</f>
        <v/>
      </c>
      <c r="C155" s="59"/>
      <c r="D155" s="11" t="str">
        <f>IFERROR(IF(IF('Master Data'!K157="probation","",Table1[[#This Row],[Basic]]*'Master Data'!$C$4)=0,"",IF('Master Data'!K157="probation","",Table1[[#This Row],[Basic]]*'Master Data'!$C$4)),"")</f>
        <v/>
      </c>
      <c r="E155" s="11" t="str">
        <f>IFERROR(IF(IF('Master Data'!K157="probation","",Table1[[#This Row],[Basic]]*'Master Data'!$G$4)=0,"",IF('Master Data'!K157="probation","",Table1[[#This Row],[Basic]]*'Master Data'!$G$4)),"")</f>
        <v/>
      </c>
      <c r="F155" s="59"/>
      <c r="G155" s="59"/>
      <c r="H155" s="59"/>
      <c r="I155" s="11" t="str">
        <f>IF(SUM(Table1[[#This Row],[Basic]:[CCA]])=0,"",SUM(Table1[[#This Row],[Basic]:[CCA]]))</f>
        <v/>
      </c>
      <c r="J155" s="11" t="str">
        <f>IFERROR(ROUND(IF('Master Data'!M157="YES","",IF(SUM(Table1[[#This Row],[Basic]:[DA Rate]])*10%=0,"",SUM(Table1[[#This Row],[Basic]:[DA Rate]])*10%)),0),"")</f>
        <v/>
      </c>
      <c r="K155" s="59"/>
      <c r="L155" s="59"/>
      <c r="M155" s="59"/>
      <c r="N155" s="59"/>
      <c r="O155" s="59"/>
      <c r="P155" s="59"/>
      <c r="Q155" s="59"/>
      <c r="R155" s="59"/>
      <c r="S155" s="59"/>
      <c r="T155" s="11" t="str">
        <f>IF(SUM(Table1[[#This Row],[ECPenF]:[Other 2]])=0,"",SUM(Table1[[#This Row],[ECPenF]:[Other 2]]))</f>
        <v/>
      </c>
      <c r="U155" s="11" t="str">
        <f>IFERROR(Table1[[#This Row],[Gross Income]]-Table1[[#This Row],[Total Deduction]],"")</f>
        <v/>
      </c>
      <c r="V155" s="59"/>
      <c r="W155" s="59"/>
      <c r="X155" s="39"/>
    </row>
    <row r="156" spans="1:24" ht="20.100000000000001" customHeight="1" x14ac:dyDescent="0.25">
      <c r="A156" s="11" t="str">
        <f>IF('Master Data'!A158="","",'Master Data'!A158)</f>
        <v/>
      </c>
      <c r="B156" s="12" t="str">
        <f>IF('Master Data'!B158="","",'Master Data'!B158)</f>
        <v/>
      </c>
      <c r="C156" s="59"/>
      <c r="D156" s="11" t="str">
        <f>IFERROR(IF(IF('Master Data'!K158="probation","",Table1[[#This Row],[Basic]]*'Master Data'!$C$4)=0,"",IF('Master Data'!K158="probation","",Table1[[#This Row],[Basic]]*'Master Data'!$C$4)),"")</f>
        <v/>
      </c>
      <c r="E156" s="11" t="str">
        <f>IFERROR(IF(IF('Master Data'!K158="probation","",Table1[[#This Row],[Basic]]*'Master Data'!$G$4)=0,"",IF('Master Data'!K158="probation","",Table1[[#This Row],[Basic]]*'Master Data'!$G$4)),"")</f>
        <v/>
      </c>
      <c r="F156" s="59"/>
      <c r="G156" s="59"/>
      <c r="H156" s="59"/>
      <c r="I156" s="11" t="str">
        <f>IF(SUM(Table1[[#This Row],[Basic]:[CCA]])=0,"",SUM(Table1[[#This Row],[Basic]:[CCA]]))</f>
        <v/>
      </c>
      <c r="J156" s="11" t="str">
        <f>IFERROR(ROUND(IF('Master Data'!M158="YES","",IF(SUM(Table1[[#This Row],[Basic]:[DA Rate]])*10%=0,"",SUM(Table1[[#This Row],[Basic]:[DA Rate]])*10%)),0),"")</f>
        <v/>
      </c>
      <c r="K156" s="59"/>
      <c r="L156" s="59"/>
      <c r="M156" s="59"/>
      <c r="N156" s="59"/>
      <c r="O156" s="59"/>
      <c r="P156" s="59"/>
      <c r="Q156" s="59"/>
      <c r="R156" s="59"/>
      <c r="S156" s="59"/>
      <c r="T156" s="11" t="str">
        <f>IF(SUM(Table1[[#This Row],[ECPenF]:[Other 2]])=0,"",SUM(Table1[[#This Row],[ECPenF]:[Other 2]]))</f>
        <v/>
      </c>
      <c r="U156" s="11" t="str">
        <f>IFERROR(Table1[[#This Row],[Gross Income]]-Table1[[#This Row],[Total Deduction]],"")</f>
        <v/>
      </c>
      <c r="V156" s="59"/>
      <c r="W156" s="59"/>
      <c r="X156" s="39"/>
    </row>
    <row r="157" spans="1:24" ht="20.100000000000001" customHeight="1" x14ac:dyDescent="0.25">
      <c r="A157" s="11" t="str">
        <f>IF('Master Data'!A159="","",'Master Data'!A159)</f>
        <v/>
      </c>
      <c r="B157" s="12" t="str">
        <f>IF('Master Data'!B159="","",'Master Data'!B159)</f>
        <v/>
      </c>
      <c r="C157" s="59"/>
      <c r="D157" s="11" t="str">
        <f>IFERROR(IF(IF('Master Data'!K159="probation","",Table1[[#This Row],[Basic]]*'Master Data'!$C$4)=0,"",IF('Master Data'!K159="probation","",Table1[[#This Row],[Basic]]*'Master Data'!$C$4)),"")</f>
        <v/>
      </c>
      <c r="E157" s="11" t="str">
        <f>IFERROR(IF(IF('Master Data'!K159="probation","",Table1[[#This Row],[Basic]]*'Master Data'!$G$4)=0,"",IF('Master Data'!K159="probation","",Table1[[#This Row],[Basic]]*'Master Data'!$G$4)),"")</f>
        <v/>
      </c>
      <c r="F157" s="59"/>
      <c r="G157" s="59"/>
      <c r="H157" s="59"/>
      <c r="I157" s="11" t="str">
        <f>IF(SUM(Table1[[#This Row],[Basic]:[CCA]])=0,"",SUM(Table1[[#This Row],[Basic]:[CCA]]))</f>
        <v/>
      </c>
      <c r="J157" s="11" t="str">
        <f>IFERROR(ROUND(IF('Master Data'!M159="YES","",IF(SUM(Table1[[#This Row],[Basic]:[DA Rate]])*10%=0,"",SUM(Table1[[#This Row],[Basic]:[DA Rate]])*10%)),0),"")</f>
        <v/>
      </c>
      <c r="K157" s="59"/>
      <c r="L157" s="59"/>
      <c r="M157" s="59"/>
      <c r="N157" s="59"/>
      <c r="O157" s="59"/>
      <c r="P157" s="59"/>
      <c r="Q157" s="59"/>
      <c r="R157" s="59"/>
      <c r="S157" s="59"/>
      <c r="T157" s="11" t="str">
        <f>IF(SUM(Table1[[#This Row],[ECPenF]:[Other 2]])=0,"",SUM(Table1[[#This Row],[ECPenF]:[Other 2]]))</f>
        <v/>
      </c>
      <c r="U157" s="11" t="str">
        <f>IFERROR(Table1[[#This Row],[Gross Income]]-Table1[[#This Row],[Total Deduction]],"")</f>
        <v/>
      </c>
      <c r="V157" s="59"/>
      <c r="W157" s="59"/>
      <c r="X157" s="39"/>
    </row>
    <row r="158" spans="1:24" ht="20.100000000000001" customHeight="1" x14ac:dyDescent="0.25">
      <c r="A158" s="11" t="str">
        <f>IF('Master Data'!A160="","",'Master Data'!A160)</f>
        <v/>
      </c>
      <c r="B158" s="12" t="str">
        <f>IF('Master Data'!B160="","",'Master Data'!B160)</f>
        <v/>
      </c>
      <c r="C158" s="59"/>
      <c r="D158" s="11" t="str">
        <f>IFERROR(IF(IF('Master Data'!K160="probation","",Table1[[#This Row],[Basic]]*'Master Data'!$C$4)=0,"",IF('Master Data'!K160="probation","",Table1[[#This Row],[Basic]]*'Master Data'!$C$4)),"")</f>
        <v/>
      </c>
      <c r="E158" s="11" t="str">
        <f>IFERROR(IF(IF('Master Data'!K160="probation","",Table1[[#This Row],[Basic]]*'Master Data'!$G$4)=0,"",IF('Master Data'!K160="probation","",Table1[[#This Row],[Basic]]*'Master Data'!$G$4)),"")</f>
        <v/>
      </c>
      <c r="F158" s="59"/>
      <c r="G158" s="59"/>
      <c r="H158" s="59"/>
      <c r="I158" s="11" t="str">
        <f>IF(SUM(Table1[[#This Row],[Basic]:[CCA]])=0,"",SUM(Table1[[#This Row],[Basic]:[CCA]]))</f>
        <v/>
      </c>
      <c r="J158" s="11" t="str">
        <f>IFERROR(ROUND(IF('Master Data'!M160="YES","",IF(SUM(Table1[[#This Row],[Basic]:[DA Rate]])*10%=0,"",SUM(Table1[[#This Row],[Basic]:[DA Rate]])*10%)),0),"")</f>
        <v/>
      </c>
      <c r="K158" s="59"/>
      <c r="L158" s="59"/>
      <c r="M158" s="59"/>
      <c r="N158" s="59"/>
      <c r="O158" s="59"/>
      <c r="P158" s="59"/>
      <c r="Q158" s="59"/>
      <c r="R158" s="59"/>
      <c r="S158" s="59"/>
      <c r="T158" s="11" t="str">
        <f>IF(SUM(Table1[[#This Row],[ECPenF]:[Other 2]])=0,"",SUM(Table1[[#This Row],[ECPenF]:[Other 2]]))</f>
        <v/>
      </c>
      <c r="U158" s="11" t="str">
        <f>IFERROR(Table1[[#This Row],[Gross Income]]-Table1[[#This Row],[Total Deduction]],"")</f>
        <v/>
      </c>
      <c r="V158" s="59"/>
      <c r="W158" s="59"/>
      <c r="X158" s="39"/>
    </row>
    <row r="159" spans="1:24" ht="20.100000000000001" customHeight="1" x14ac:dyDescent="0.25">
      <c r="A159" s="11" t="str">
        <f>IF('Master Data'!A161="","",'Master Data'!A161)</f>
        <v/>
      </c>
      <c r="B159" s="12" t="str">
        <f>IF('Master Data'!B161="","",'Master Data'!B161)</f>
        <v/>
      </c>
      <c r="C159" s="59"/>
      <c r="D159" s="11" t="str">
        <f>IFERROR(IF(IF('Master Data'!K161="probation","",Table1[[#This Row],[Basic]]*'Master Data'!$C$4)=0,"",IF('Master Data'!K161="probation","",Table1[[#This Row],[Basic]]*'Master Data'!$C$4)),"")</f>
        <v/>
      </c>
      <c r="E159" s="11" t="str">
        <f>IFERROR(IF(IF('Master Data'!K161="probation","",Table1[[#This Row],[Basic]]*'Master Data'!$G$4)=0,"",IF('Master Data'!K161="probation","",Table1[[#This Row],[Basic]]*'Master Data'!$G$4)),"")</f>
        <v/>
      </c>
      <c r="F159" s="59"/>
      <c r="G159" s="59"/>
      <c r="H159" s="59"/>
      <c r="I159" s="11" t="str">
        <f>IF(SUM(Table1[[#This Row],[Basic]:[CCA]])=0,"",SUM(Table1[[#This Row],[Basic]:[CCA]]))</f>
        <v/>
      </c>
      <c r="J159" s="11" t="str">
        <f>IFERROR(ROUND(IF('Master Data'!M161="YES","",IF(SUM(Table1[[#This Row],[Basic]:[DA Rate]])*10%=0,"",SUM(Table1[[#This Row],[Basic]:[DA Rate]])*10%)),0),"")</f>
        <v/>
      </c>
      <c r="K159" s="59"/>
      <c r="L159" s="59"/>
      <c r="M159" s="59"/>
      <c r="N159" s="59"/>
      <c r="O159" s="59"/>
      <c r="P159" s="59"/>
      <c r="Q159" s="59"/>
      <c r="R159" s="59"/>
      <c r="S159" s="59"/>
      <c r="T159" s="11" t="str">
        <f>IF(SUM(Table1[[#This Row],[ECPenF]:[Other 2]])=0,"",SUM(Table1[[#This Row],[ECPenF]:[Other 2]]))</f>
        <v/>
      </c>
      <c r="U159" s="11" t="str">
        <f>IFERROR(Table1[[#This Row],[Gross Income]]-Table1[[#This Row],[Total Deduction]],"")</f>
        <v/>
      </c>
      <c r="V159" s="59"/>
      <c r="W159" s="59"/>
      <c r="X159" s="39"/>
    </row>
    <row r="160" spans="1:24" ht="20.100000000000001" customHeight="1" x14ac:dyDescent="0.25">
      <c r="A160" s="11" t="str">
        <f>IF('Master Data'!A162="","",'Master Data'!A162)</f>
        <v/>
      </c>
      <c r="B160" s="12" t="str">
        <f>IF('Master Data'!B162="","",'Master Data'!B162)</f>
        <v/>
      </c>
      <c r="C160" s="59"/>
      <c r="D160" s="11" t="str">
        <f>IFERROR(IF(IF('Master Data'!K162="probation","",Table1[[#This Row],[Basic]]*'Master Data'!$C$4)=0,"",IF('Master Data'!K162="probation","",Table1[[#This Row],[Basic]]*'Master Data'!$C$4)),"")</f>
        <v/>
      </c>
      <c r="E160" s="11" t="str">
        <f>IFERROR(IF(IF('Master Data'!K162="probation","",Table1[[#This Row],[Basic]]*'Master Data'!$G$4)=0,"",IF('Master Data'!K162="probation","",Table1[[#This Row],[Basic]]*'Master Data'!$G$4)),"")</f>
        <v/>
      </c>
      <c r="F160" s="59"/>
      <c r="G160" s="59"/>
      <c r="H160" s="59"/>
      <c r="I160" s="11" t="str">
        <f>IF(SUM(Table1[[#This Row],[Basic]:[CCA]])=0,"",SUM(Table1[[#This Row],[Basic]:[CCA]]))</f>
        <v/>
      </c>
      <c r="J160" s="11" t="str">
        <f>IFERROR(ROUND(IF('Master Data'!M162="YES","",IF(SUM(Table1[[#This Row],[Basic]:[DA Rate]])*10%=0,"",SUM(Table1[[#This Row],[Basic]:[DA Rate]])*10%)),0),"")</f>
        <v/>
      </c>
      <c r="K160" s="59"/>
      <c r="L160" s="59"/>
      <c r="M160" s="59"/>
      <c r="N160" s="59"/>
      <c r="O160" s="59"/>
      <c r="P160" s="59"/>
      <c r="Q160" s="59"/>
      <c r="R160" s="59"/>
      <c r="S160" s="59"/>
      <c r="T160" s="11" t="str">
        <f>IF(SUM(Table1[[#This Row],[ECPenF]:[Other 2]])=0,"",SUM(Table1[[#This Row],[ECPenF]:[Other 2]]))</f>
        <v/>
      </c>
      <c r="U160" s="11" t="str">
        <f>IFERROR(Table1[[#This Row],[Gross Income]]-Table1[[#This Row],[Total Deduction]],"")</f>
        <v/>
      </c>
      <c r="V160" s="59"/>
      <c r="W160" s="59"/>
      <c r="X160" s="39"/>
    </row>
    <row r="161" spans="1:24" ht="20.100000000000001" customHeight="1" x14ac:dyDescent="0.25">
      <c r="A161" s="11" t="str">
        <f>IF('Master Data'!A163="","",'Master Data'!A163)</f>
        <v/>
      </c>
      <c r="B161" s="12" t="str">
        <f>IF('Master Data'!B163="","",'Master Data'!B163)</f>
        <v/>
      </c>
      <c r="C161" s="59"/>
      <c r="D161" s="11" t="str">
        <f>IFERROR(IF(IF('Master Data'!K163="probation","",Table1[[#This Row],[Basic]]*'Master Data'!$C$4)=0,"",IF('Master Data'!K163="probation","",Table1[[#This Row],[Basic]]*'Master Data'!$C$4)),"")</f>
        <v/>
      </c>
      <c r="E161" s="11" t="str">
        <f>IFERROR(IF(IF('Master Data'!K163="probation","",Table1[[#This Row],[Basic]]*'Master Data'!$G$4)=0,"",IF('Master Data'!K163="probation","",Table1[[#This Row],[Basic]]*'Master Data'!$G$4)),"")</f>
        <v/>
      </c>
      <c r="F161" s="59"/>
      <c r="G161" s="59"/>
      <c r="H161" s="59"/>
      <c r="I161" s="11" t="str">
        <f>IF(SUM(Table1[[#This Row],[Basic]:[CCA]])=0,"",SUM(Table1[[#This Row],[Basic]:[CCA]]))</f>
        <v/>
      </c>
      <c r="J161" s="11" t="str">
        <f>IFERROR(ROUND(IF('Master Data'!M163="YES","",IF(SUM(Table1[[#This Row],[Basic]:[DA Rate]])*10%=0,"",SUM(Table1[[#This Row],[Basic]:[DA Rate]])*10%)),0),"")</f>
        <v/>
      </c>
      <c r="K161" s="59"/>
      <c r="L161" s="59"/>
      <c r="M161" s="59"/>
      <c r="N161" s="59"/>
      <c r="O161" s="59"/>
      <c r="P161" s="59"/>
      <c r="Q161" s="59"/>
      <c r="R161" s="59"/>
      <c r="S161" s="59"/>
      <c r="T161" s="11" t="str">
        <f>IF(SUM(Table1[[#This Row],[ECPenF]:[Other 2]])=0,"",SUM(Table1[[#This Row],[ECPenF]:[Other 2]]))</f>
        <v/>
      </c>
      <c r="U161" s="11" t="str">
        <f>IFERROR(Table1[[#This Row],[Gross Income]]-Table1[[#This Row],[Total Deduction]],"")</f>
        <v/>
      </c>
      <c r="V161" s="59"/>
      <c r="W161" s="59"/>
      <c r="X161" s="39"/>
    </row>
    <row r="162" spans="1:24" ht="20.100000000000001" customHeight="1" x14ac:dyDescent="0.25">
      <c r="A162" s="11" t="str">
        <f>IF('Master Data'!A164="","",'Master Data'!A164)</f>
        <v/>
      </c>
      <c r="B162" s="12" t="str">
        <f>IF('Master Data'!B164="","",'Master Data'!B164)</f>
        <v/>
      </c>
      <c r="C162" s="59"/>
      <c r="D162" s="11" t="str">
        <f>IFERROR(IF(IF('Master Data'!K164="probation","",Table1[[#This Row],[Basic]]*'Master Data'!$C$4)=0,"",IF('Master Data'!K164="probation","",Table1[[#This Row],[Basic]]*'Master Data'!$C$4)),"")</f>
        <v/>
      </c>
      <c r="E162" s="11" t="str">
        <f>IFERROR(IF(IF('Master Data'!K164="probation","",Table1[[#This Row],[Basic]]*'Master Data'!$G$4)=0,"",IF('Master Data'!K164="probation","",Table1[[#This Row],[Basic]]*'Master Data'!$G$4)),"")</f>
        <v/>
      </c>
      <c r="F162" s="59"/>
      <c r="G162" s="59"/>
      <c r="H162" s="59"/>
      <c r="I162" s="11" t="str">
        <f>IF(SUM(Table1[[#This Row],[Basic]:[CCA]])=0,"",SUM(Table1[[#This Row],[Basic]:[CCA]]))</f>
        <v/>
      </c>
      <c r="J162" s="11" t="str">
        <f>IFERROR(ROUND(IF('Master Data'!M164="YES","",IF(SUM(Table1[[#This Row],[Basic]:[DA Rate]])*10%=0,"",SUM(Table1[[#This Row],[Basic]:[DA Rate]])*10%)),0),"")</f>
        <v/>
      </c>
      <c r="K162" s="59"/>
      <c r="L162" s="59"/>
      <c r="M162" s="59"/>
      <c r="N162" s="59"/>
      <c r="O162" s="59"/>
      <c r="P162" s="59"/>
      <c r="Q162" s="59"/>
      <c r="R162" s="59"/>
      <c r="S162" s="59"/>
      <c r="T162" s="11" t="str">
        <f>IF(SUM(Table1[[#This Row],[ECPenF]:[Other 2]])=0,"",SUM(Table1[[#This Row],[ECPenF]:[Other 2]]))</f>
        <v/>
      </c>
      <c r="U162" s="11" t="str">
        <f>IFERROR(Table1[[#This Row],[Gross Income]]-Table1[[#This Row],[Total Deduction]],"")</f>
        <v/>
      </c>
      <c r="V162" s="59"/>
      <c r="W162" s="59"/>
      <c r="X162" s="39"/>
    </row>
    <row r="163" spans="1:24" ht="20.100000000000001" customHeight="1" x14ac:dyDescent="0.25">
      <c r="A163" s="11" t="str">
        <f>IF('Master Data'!A165="","",'Master Data'!A165)</f>
        <v/>
      </c>
      <c r="B163" s="12" t="str">
        <f>IF('Master Data'!B165="","",'Master Data'!B165)</f>
        <v/>
      </c>
      <c r="C163" s="59"/>
      <c r="D163" s="11" t="str">
        <f>IFERROR(IF(IF('Master Data'!K165="probation","",Table1[[#This Row],[Basic]]*'Master Data'!$C$4)=0,"",IF('Master Data'!K165="probation","",Table1[[#This Row],[Basic]]*'Master Data'!$C$4)),"")</f>
        <v/>
      </c>
      <c r="E163" s="11" t="str">
        <f>IFERROR(IF(IF('Master Data'!K165="probation","",Table1[[#This Row],[Basic]]*'Master Data'!$G$4)=0,"",IF('Master Data'!K165="probation","",Table1[[#This Row],[Basic]]*'Master Data'!$G$4)),"")</f>
        <v/>
      </c>
      <c r="F163" s="59"/>
      <c r="G163" s="59"/>
      <c r="H163" s="59"/>
      <c r="I163" s="11" t="str">
        <f>IF(SUM(Table1[[#This Row],[Basic]:[CCA]])=0,"",SUM(Table1[[#This Row],[Basic]:[CCA]]))</f>
        <v/>
      </c>
      <c r="J163" s="11" t="str">
        <f>IFERROR(ROUND(IF('Master Data'!M165="YES","",IF(SUM(Table1[[#This Row],[Basic]:[DA Rate]])*10%=0,"",SUM(Table1[[#This Row],[Basic]:[DA Rate]])*10%)),0),"")</f>
        <v/>
      </c>
      <c r="K163" s="59"/>
      <c r="L163" s="59"/>
      <c r="M163" s="59"/>
      <c r="N163" s="59"/>
      <c r="O163" s="59"/>
      <c r="P163" s="59"/>
      <c r="Q163" s="59"/>
      <c r="R163" s="59"/>
      <c r="S163" s="59"/>
      <c r="T163" s="11" t="str">
        <f>IF(SUM(Table1[[#This Row],[ECPenF]:[Other 2]])=0,"",SUM(Table1[[#This Row],[ECPenF]:[Other 2]]))</f>
        <v/>
      </c>
      <c r="U163" s="11" t="str">
        <f>IFERROR(Table1[[#This Row],[Gross Income]]-Table1[[#This Row],[Total Deduction]],"")</f>
        <v/>
      </c>
      <c r="V163" s="59"/>
      <c r="W163" s="59"/>
      <c r="X163" s="39"/>
    </row>
    <row r="164" spans="1:24" ht="20.100000000000001" customHeight="1" x14ac:dyDescent="0.25">
      <c r="A164" s="11" t="str">
        <f>IF('Master Data'!A166="","",'Master Data'!A166)</f>
        <v/>
      </c>
      <c r="B164" s="12" t="str">
        <f>IF('Master Data'!B166="","",'Master Data'!B166)</f>
        <v/>
      </c>
      <c r="C164" s="59"/>
      <c r="D164" s="11" t="str">
        <f>IFERROR(IF(IF('Master Data'!K166="probation","",Table1[[#This Row],[Basic]]*'Master Data'!$C$4)=0,"",IF('Master Data'!K166="probation","",Table1[[#This Row],[Basic]]*'Master Data'!$C$4)),"")</f>
        <v/>
      </c>
      <c r="E164" s="11" t="str">
        <f>IFERROR(IF(IF('Master Data'!K166="probation","",Table1[[#This Row],[Basic]]*'Master Data'!$G$4)=0,"",IF('Master Data'!K166="probation","",Table1[[#This Row],[Basic]]*'Master Data'!$G$4)),"")</f>
        <v/>
      </c>
      <c r="F164" s="59"/>
      <c r="G164" s="59"/>
      <c r="H164" s="59"/>
      <c r="I164" s="11" t="str">
        <f>IF(SUM(Table1[[#This Row],[Basic]:[CCA]])=0,"",SUM(Table1[[#This Row],[Basic]:[CCA]]))</f>
        <v/>
      </c>
      <c r="J164" s="11" t="str">
        <f>IFERROR(ROUND(IF('Master Data'!M166="YES","",IF(SUM(Table1[[#This Row],[Basic]:[DA Rate]])*10%=0,"",SUM(Table1[[#This Row],[Basic]:[DA Rate]])*10%)),0),"")</f>
        <v/>
      </c>
      <c r="K164" s="59"/>
      <c r="L164" s="59"/>
      <c r="M164" s="59"/>
      <c r="N164" s="59"/>
      <c r="O164" s="59"/>
      <c r="P164" s="59"/>
      <c r="Q164" s="59"/>
      <c r="R164" s="59"/>
      <c r="S164" s="59"/>
      <c r="T164" s="11" t="str">
        <f>IF(SUM(Table1[[#This Row],[ECPenF]:[Other 2]])=0,"",SUM(Table1[[#This Row],[ECPenF]:[Other 2]]))</f>
        <v/>
      </c>
      <c r="U164" s="11" t="str">
        <f>IFERROR(Table1[[#This Row],[Gross Income]]-Table1[[#This Row],[Total Deduction]],"")</f>
        <v/>
      </c>
      <c r="V164" s="59"/>
      <c r="W164" s="59"/>
      <c r="X164" s="39"/>
    </row>
    <row r="165" spans="1:24" ht="20.100000000000001" customHeight="1" x14ac:dyDescent="0.25">
      <c r="A165" s="11" t="str">
        <f>IF('Master Data'!A167="","",'Master Data'!A167)</f>
        <v/>
      </c>
      <c r="B165" s="12" t="str">
        <f>IF('Master Data'!B167="","",'Master Data'!B167)</f>
        <v/>
      </c>
      <c r="C165" s="59"/>
      <c r="D165" s="11" t="str">
        <f>IFERROR(IF(IF('Master Data'!K167="probation","",Table1[[#This Row],[Basic]]*'Master Data'!$C$4)=0,"",IF('Master Data'!K167="probation","",Table1[[#This Row],[Basic]]*'Master Data'!$C$4)),"")</f>
        <v/>
      </c>
      <c r="E165" s="11" t="str">
        <f>IFERROR(IF(IF('Master Data'!K167="probation","",Table1[[#This Row],[Basic]]*'Master Data'!$G$4)=0,"",IF('Master Data'!K167="probation","",Table1[[#This Row],[Basic]]*'Master Data'!$G$4)),"")</f>
        <v/>
      </c>
      <c r="F165" s="59"/>
      <c r="G165" s="59"/>
      <c r="H165" s="59"/>
      <c r="I165" s="11" t="str">
        <f>IF(SUM(Table1[[#This Row],[Basic]:[CCA]])=0,"",SUM(Table1[[#This Row],[Basic]:[CCA]]))</f>
        <v/>
      </c>
      <c r="J165" s="11" t="str">
        <f>IFERROR(ROUND(IF('Master Data'!M167="YES","",IF(SUM(Table1[[#This Row],[Basic]:[DA Rate]])*10%=0,"",SUM(Table1[[#This Row],[Basic]:[DA Rate]])*10%)),0),"")</f>
        <v/>
      </c>
      <c r="K165" s="59"/>
      <c r="L165" s="59"/>
      <c r="M165" s="59"/>
      <c r="N165" s="59"/>
      <c r="O165" s="59"/>
      <c r="P165" s="59"/>
      <c r="Q165" s="59"/>
      <c r="R165" s="59"/>
      <c r="S165" s="59"/>
      <c r="T165" s="11" t="str">
        <f>IF(SUM(Table1[[#This Row],[ECPenF]:[Other 2]])=0,"",SUM(Table1[[#This Row],[ECPenF]:[Other 2]]))</f>
        <v/>
      </c>
      <c r="U165" s="11" t="str">
        <f>IFERROR(Table1[[#This Row],[Gross Income]]-Table1[[#This Row],[Total Deduction]],"")</f>
        <v/>
      </c>
      <c r="V165" s="59"/>
      <c r="W165" s="59"/>
      <c r="X165" s="39"/>
    </row>
    <row r="166" spans="1:24" ht="20.100000000000001" customHeight="1" x14ac:dyDescent="0.25">
      <c r="A166" s="11" t="str">
        <f>IF('Master Data'!A168="","",'Master Data'!A168)</f>
        <v/>
      </c>
      <c r="B166" s="12" t="str">
        <f>IF('Master Data'!B168="","",'Master Data'!B168)</f>
        <v/>
      </c>
      <c r="C166" s="59"/>
      <c r="D166" s="11" t="str">
        <f>IFERROR(IF(IF('Master Data'!K168="probation","",Table1[[#This Row],[Basic]]*'Master Data'!$C$4)=0,"",IF('Master Data'!K168="probation","",Table1[[#This Row],[Basic]]*'Master Data'!$C$4)),"")</f>
        <v/>
      </c>
      <c r="E166" s="11" t="str">
        <f>IFERROR(IF(IF('Master Data'!K168="probation","",Table1[[#This Row],[Basic]]*'Master Data'!$G$4)=0,"",IF('Master Data'!K168="probation","",Table1[[#This Row],[Basic]]*'Master Data'!$G$4)),"")</f>
        <v/>
      </c>
      <c r="F166" s="59"/>
      <c r="G166" s="59"/>
      <c r="H166" s="59"/>
      <c r="I166" s="11" t="str">
        <f>IF(SUM(Table1[[#This Row],[Basic]:[CCA]])=0,"",SUM(Table1[[#This Row],[Basic]:[CCA]]))</f>
        <v/>
      </c>
      <c r="J166" s="11" t="str">
        <f>IFERROR(ROUND(IF('Master Data'!M168="YES","",IF(SUM(Table1[[#This Row],[Basic]:[DA Rate]])*10%=0,"",SUM(Table1[[#This Row],[Basic]:[DA Rate]])*10%)),0),"")</f>
        <v/>
      </c>
      <c r="K166" s="59"/>
      <c r="L166" s="59"/>
      <c r="M166" s="59"/>
      <c r="N166" s="59"/>
      <c r="O166" s="59"/>
      <c r="P166" s="59"/>
      <c r="Q166" s="59"/>
      <c r="R166" s="59"/>
      <c r="S166" s="59"/>
      <c r="T166" s="11" t="str">
        <f>IF(SUM(Table1[[#This Row],[ECPenF]:[Other 2]])=0,"",SUM(Table1[[#This Row],[ECPenF]:[Other 2]]))</f>
        <v/>
      </c>
      <c r="U166" s="11" t="str">
        <f>IFERROR(Table1[[#This Row],[Gross Income]]-Table1[[#This Row],[Total Deduction]],"")</f>
        <v/>
      </c>
      <c r="V166" s="59"/>
      <c r="W166" s="59"/>
      <c r="X166" s="39"/>
    </row>
    <row r="167" spans="1:24" ht="20.100000000000001" customHeight="1" x14ac:dyDescent="0.25">
      <c r="A167" s="11" t="str">
        <f>IF('Master Data'!A169="","",'Master Data'!A169)</f>
        <v/>
      </c>
      <c r="B167" s="12" t="str">
        <f>IF('Master Data'!B169="","",'Master Data'!B169)</f>
        <v/>
      </c>
      <c r="C167" s="59"/>
      <c r="D167" s="11" t="str">
        <f>IFERROR(IF(IF('Master Data'!K169="probation","",Table1[[#This Row],[Basic]]*'Master Data'!$C$4)=0,"",IF('Master Data'!K169="probation","",Table1[[#This Row],[Basic]]*'Master Data'!$C$4)),"")</f>
        <v/>
      </c>
      <c r="E167" s="11" t="str">
        <f>IFERROR(IF(IF('Master Data'!K169="probation","",Table1[[#This Row],[Basic]]*'Master Data'!$G$4)=0,"",IF('Master Data'!K169="probation","",Table1[[#This Row],[Basic]]*'Master Data'!$G$4)),"")</f>
        <v/>
      </c>
      <c r="F167" s="59"/>
      <c r="G167" s="59"/>
      <c r="H167" s="59"/>
      <c r="I167" s="11" t="str">
        <f>IF(SUM(Table1[[#This Row],[Basic]:[CCA]])=0,"",SUM(Table1[[#This Row],[Basic]:[CCA]]))</f>
        <v/>
      </c>
      <c r="J167" s="11" t="str">
        <f>IFERROR(ROUND(IF('Master Data'!M169="YES","",IF(SUM(Table1[[#This Row],[Basic]:[DA Rate]])*10%=0,"",SUM(Table1[[#This Row],[Basic]:[DA Rate]])*10%)),0),"")</f>
        <v/>
      </c>
      <c r="K167" s="59"/>
      <c r="L167" s="59"/>
      <c r="M167" s="59"/>
      <c r="N167" s="59"/>
      <c r="O167" s="59"/>
      <c r="P167" s="59"/>
      <c r="Q167" s="59"/>
      <c r="R167" s="59"/>
      <c r="S167" s="59"/>
      <c r="T167" s="11" t="str">
        <f>IF(SUM(Table1[[#This Row],[ECPenF]:[Other 2]])=0,"",SUM(Table1[[#This Row],[ECPenF]:[Other 2]]))</f>
        <v/>
      </c>
      <c r="U167" s="11" t="str">
        <f>IFERROR(Table1[[#This Row],[Gross Income]]-Table1[[#This Row],[Total Deduction]],"")</f>
        <v/>
      </c>
      <c r="V167" s="59"/>
      <c r="W167" s="59"/>
      <c r="X167" s="39"/>
    </row>
    <row r="168" spans="1:24" ht="20.100000000000001" customHeight="1" x14ac:dyDescent="0.25">
      <c r="A168" s="11" t="str">
        <f>IF('Master Data'!A170="","",'Master Data'!A170)</f>
        <v/>
      </c>
      <c r="B168" s="12" t="str">
        <f>IF('Master Data'!B170="","",'Master Data'!B170)</f>
        <v/>
      </c>
      <c r="C168" s="59"/>
      <c r="D168" s="11" t="str">
        <f>IFERROR(IF(IF('Master Data'!K170="probation","",Table1[[#This Row],[Basic]]*'Master Data'!$C$4)=0,"",IF('Master Data'!K170="probation","",Table1[[#This Row],[Basic]]*'Master Data'!$C$4)),"")</f>
        <v/>
      </c>
      <c r="E168" s="11" t="str">
        <f>IFERROR(IF(IF('Master Data'!K170="probation","",Table1[[#This Row],[Basic]]*'Master Data'!$G$4)=0,"",IF('Master Data'!K170="probation","",Table1[[#This Row],[Basic]]*'Master Data'!$G$4)),"")</f>
        <v/>
      </c>
      <c r="F168" s="59"/>
      <c r="G168" s="59"/>
      <c r="H168" s="59"/>
      <c r="I168" s="11" t="str">
        <f>IF(SUM(Table1[[#This Row],[Basic]:[CCA]])=0,"",SUM(Table1[[#This Row],[Basic]:[CCA]]))</f>
        <v/>
      </c>
      <c r="J168" s="11" t="str">
        <f>IFERROR(ROUND(IF('Master Data'!M170="YES","",IF(SUM(Table1[[#This Row],[Basic]:[DA Rate]])*10%=0,"",SUM(Table1[[#This Row],[Basic]:[DA Rate]])*10%)),0),"")</f>
        <v/>
      </c>
      <c r="K168" s="59"/>
      <c r="L168" s="59"/>
      <c r="M168" s="59"/>
      <c r="N168" s="59"/>
      <c r="O168" s="59"/>
      <c r="P168" s="59"/>
      <c r="Q168" s="59"/>
      <c r="R168" s="59"/>
      <c r="S168" s="59"/>
      <c r="T168" s="11" t="str">
        <f>IF(SUM(Table1[[#This Row],[ECPenF]:[Other 2]])=0,"",SUM(Table1[[#This Row],[ECPenF]:[Other 2]]))</f>
        <v/>
      </c>
      <c r="U168" s="11" t="str">
        <f>IFERROR(Table1[[#This Row],[Gross Income]]-Table1[[#This Row],[Total Deduction]],"")</f>
        <v/>
      </c>
      <c r="V168" s="59"/>
      <c r="W168" s="59"/>
      <c r="X168" s="39"/>
    </row>
    <row r="169" spans="1:24" ht="20.100000000000001" customHeight="1" x14ac:dyDescent="0.25">
      <c r="A169" s="11" t="str">
        <f>IF('Master Data'!A171="","",'Master Data'!A171)</f>
        <v/>
      </c>
      <c r="B169" s="12" t="str">
        <f>IF('Master Data'!B171="","",'Master Data'!B171)</f>
        <v/>
      </c>
      <c r="C169" s="59"/>
      <c r="D169" s="11" t="str">
        <f>IFERROR(IF(IF('Master Data'!K171="probation","",Table1[[#This Row],[Basic]]*'Master Data'!$C$4)=0,"",IF('Master Data'!K171="probation","",Table1[[#This Row],[Basic]]*'Master Data'!$C$4)),"")</f>
        <v/>
      </c>
      <c r="E169" s="11" t="str">
        <f>IFERROR(IF(IF('Master Data'!K171="probation","",Table1[[#This Row],[Basic]]*'Master Data'!$G$4)=0,"",IF('Master Data'!K171="probation","",Table1[[#This Row],[Basic]]*'Master Data'!$G$4)),"")</f>
        <v/>
      </c>
      <c r="F169" s="59"/>
      <c r="G169" s="59"/>
      <c r="H169" s="59"/>
      <c r="I169" s="11" t="str">
        <f>IF(SUM(Table1[[#This Row],[Basic]:[CCA]])=0,"",SUM(Table1[[#This Row],[Basic]:[CCA]]))</f>
        <v/>
      </c>
      <c r="J169" s="11" t="str">
        <f>IFERROR(ROUND(IF('Master Data'!M171="YES","",IF(SUM(Table1[[#This Row],[Basic]:[DA Rate]])*10%=0,"",SUM(Table1[[#This Row],[Basic]:[DA Rate]])*10%)),0),"")</f>
        <v/>
      </c>
      <c r="K169" s="59"/>
      <c r="L169" s="59"/>
      <c r="M169" s="59"/>
      <c r="N169" s="59"/>
      <c r="O169" s="59"/>
      <c r="P169" s="59"/>
      <c r="Q169" s="59"/>
      <c r="R169" s="59"/>
      <c r="S169" s="59"/>
      <c r="T169" s="11" t="str">
        <f>IF(SUM(Table1[[#This Row],[ECPenF]:[Other 2]])=0,"",SUM(Table1[[#This Row],[ECPenF]:[Other 2]]))</f>
        <v/>
      </c>
      <c r="U169" s="11" t="str">
        <f>IFERROR(Table1[[#This Row],[Gross Income]]-Table1[[#This Row],[Total Deduction]],"")</f>
        <v/>
      </c>
      <c r="V169" s="59"/>
      <c r="W169" s="59"/>
      <c r="X169" s="39"/>
    </row>
    <row r="170" spans="1:24" ht="20.100000000000001" customHeight="1" x14ac:dyDescent="0.25">
      <c r="A170" s="11" t="str">
        <f>IF('Master Data'!A172="","",'Master Data'!A172)</f>
        <v/>
      </c>
      <c r="B170" s="12" t="str">
        <f>IF('Master Data'!B172="","",'Master Data'!B172)</f>
        <v/>
      </c>
      <c r="C170" s="59"/>
      <c r="D170" s="11" t="str">
        <f>IFERROR(IF(IF('Master Data'!K172="probation","",Table1[[#This Row],[Basic]]*'Master Data'!$C$4)=0,"",IF('Master Data'!K172="probation","",Table1[[#This Row],[Basic]]*'Master Data'!$C$4)),"")</f>
        <v/>
      </c>
      <c r="E170" s="11" t="str">
        <f>IFERROR(IF(IF('Master Data'!K172="probation","",Table1[[#This Row],[Basic]]*'Master Data'!$G$4)=0,"",IF('Master Data'!K172="probation","",Table1[[#This Row],[Basic]]*'Master Data'!$G$4)),"")</f>
        <v/>
      </c>
      <c r="F170" s="59"/>
      <c r="G170" s="59"/>
      <c r="H170" s="59"/>
      <c r="I170" s="11" t="str">
        <f>IF(SUM(Table1[[#This Row],[Basic]:[CCA]])=0,"",SUM(Table1[[#This Row],[Basic]:[CCA]]))</f>
        <v/>
      </c>
      <c r="J170" s="11" t="str">
        <f>IFERROR(ROUND(IF('Master Data'!M172="YES","",IF(SUM(Table1[[#This Row],[Basic]:[DA Rate]])*10%=0,"",SUM(Table1[[#This Row],[Basic]:[DA Rate]])*10%)),0),"")</f>
        <v/>
      </c>
      <c r="K170" s="59"/>
      <c r="L170" s="59"/>
      <c r="M170" s="59"/>
      <c r="N170" s="59"/>
      <c r="O170" s="59"/>
      <c r="P170" s="59"/>
      <c r="Q170" s="59"/>
      <c r="R170" s="59"/>
      <c r="S170" s="59"/>
      <c r="T170" s="11" t="str">
        <f>IF(SUM(Table1[[#This Row],[ECPenF]:[Other 2]])=0,"",SUM(Table1[[#This Row],[ECPenF]:[Other 2]]))</f>
        <v/>
      </c>
      <c r="U170" s="11" t="str">
        <f>IFERROR(Table1[[#This Row],[Gross Income]]-Table1[[#This Row],[Total Deduction]],"")</f>
        <v/>
      </c>
      <c r="V170" s="59"/>
      <c r="W170" s="59"/>
      <c r="X170" s="39"/>
    </row>
    <row r="171" spans="1:24" ht="20.100000000000001" customHeight="1" x14ac:dyDescent="0.25">
      <c r="A171" s="11" t="str">
        <f>IF('Master Data'!A173="","",'Master Data'!A173)</f>
        <v/>
      </c>
      <c r="B171" s="12" t="str">
        <f>IF('Master Data'!B173="","",'Master Data'!B173)</f>
        <v/>
      </c>
      <c r="C171" s="59"/>
      <c r="D171" s="11" t="str">
        <f>IFERROR(IF(IF('Master Data'!K173="probation","",Table1[[#This Row],[Basic]]*'Master Data'!$C$4)=0,"",IF('Master Data'!K173="probation","",Table1[[#This Row],[Basic]]*'Master Data'!$C$4)),"")</f>
        <v/>
      </c>
      <c r="E171" s="11" t="str">
        <f>IFERROR(IF(IF('Master Data'!K173="probation","",Table1[[#This Row],[Basic]]*'Master Data'!$G$4)=0,"",IF('Master Data'!K173="probation","",Table1[[#This Row],[Basic]]*'Master Data'!$G$4)),"")</f>
        <v/>
      </c>
      <c r="F171" s="59"/>
      <c r="G171" s="59"/>
      <c r="H171" s="59"/>
      <c r="I171" s="11" t="str">
        <f>IF(SUM(Table1[[#This Row],[Basic]:[CCA]])=0,"",SUM(Table1[[#This Row],[Basic]:[CCA]]))</f>
        <v/>
      </c>
      <c r="J171" s="11" t="str">
        <f>IFERROR(ROUND(IF('Master Data'!M173="YES","",IF(SUM(Table1[[#This Row],[Basic]:[DA Rate]])*10%=0,"",SUM(Table1[[#This Row],[Basic]:[DA Rate]])*10%)),0),"")</f>
        <v/>
      </c>
      <c r="K171" s="59"/>
      <c r="L171" s="59"/>
      <c r="M171" s="59"/>
      <c r="N171" s="59"/>
      <c r="O171" s="59"/>
      <c r="P171" s="59"/>
      <c r="Q171" s="59"/>
      <c r="R171" s="59"/>
      <c r="S171" s="59"/>
      <c r="T171" s="11" t="str">
        <f>IF(SUM(Table1[[#This Row],[ECPenF]:[Other 2]])=0,"",SUM(Table1[[#This Row],[ECPenF]:[Other 2]]))</f>
        <v/>
      </c>
      <c r="U171" s="11" t="str">
        <f>IFERROR(Table1[[#This Row],[Gross Income]]-Table1[[#This Row],[Total Deduction]],"")</f>
        <v/>
      </c>
      <c r="V171" s="59"/>
      <c r="W171" s="59"/>
      <c r="X171" s="39"/>
    </row>
    <row r="172" spans="1:24" ht="20.100000000000001" customHeight="1" x14ac:dyDescent="0.25">
      <c r="A172" s="11" t="str">
        <f>IF('Master Data'!A174="","",'Master Data'!A174)</f>
        <v/>
      </c>
      <c r="B172" s="12" t="str">
        <f>IF('Master Data'!B174="","",'Master Data'!B174)</f>
        <v/>
      </c>
      <c r="C172" s="59"/>
      <c r="D172" s="11" t="str">
        <f>IFERROR(IF(IF('Master Data'!K174="probation","",Table1[[#This Row],[Basic]]*'Master Data'!$C$4)=0,"",IF('Master Data'!K174="probation","",Table1[[#This Row],[Basic]]*'Master Data'!$C$4)),"")</f>
        <v/>
      </c>
      <c r="E172" s="11" t="str">
        <f>IFERROR(IF(IF('Master Data'!K174="probation","",Table1[[#This Row],[Basic]]*'Master Data'!$G$4)=0,"",IF('Master Data'!K174="probation","",Table1[[#This Row],[Basic]]*'Master Data'!$G$4)),"")</f>
        <v/>
      </c>
      <c r="F172" s="59"/>
      <c r="G172" s="59"/>
      <c r="H172" s="59"/>
      <c r="I172" s="11" t="str">
        <f>IF(SUM(Table1[[#This Row],[Basic]:[CCA]])=0,"",SUM(Table1[[#This Row],[Basic]:[CCA]]))</f>
        <v/>
      </c>
      <c r="J172" s="11" t="str">
        <f>IFERROR(ROUND(IF('Master Data'!M174="YES","",IF(SUM(Table1[[#This Row],[Basic]:[DA Rate]])*10%=0,"",SUM(Table1[[#This Row],[Basic]:[DA Rate]])*10%)),0),"")</f>
        <v/>
      </c>
      <c r="K172" s="59"/>
      <c r="L172" s="59"/>
      <c r="M172" s="59"/>
      <c r="N172" s="59"/>
      <c r="O172" s="59"/>
      <c r="P172" s="59"/>
      <c r="Q172" s="59"/>
      <c r="R172" s="59"/>
      <c r="S172" s="59"/>
      <c r="T172" s="11" t="str">
        <f>IF(SUM(Table1[[#This Row],[ECPenF]:[Other 2]])=0,"",SUM(Table1[[#This Row],[ECPenF]:[Other 2]]))</f>
        <v/>
      </c>
      <c r="U172" s="11" t="str">
        <f>IFERROR(Table1[[#This Row],[Gross Income]]-Table1[[#This Row],[Total Deduction]],"")</f>
        <v/>
      </c>
      <c r="V172" s="59"/>
      <c r="W172" s="59"/>
      <c r="X172" s="39"/>
    </row>
    <row r="173" spans="1:24" ht="20.100000000000001" customHeight="1" x14ac:dyDescent="0.25">
      <c r="A173" s="11" t="str">
        <f>IF('Master Data'!A175="","",'Master Data'!A175)</f>
        <v/>
      </c>
      <c r="B173" s="12" t="str">
        <f>IF('Master Data'!B175="","",'Master Data'!B175)</f>
        <v/>
      </c>
      <c r="C173" s="59"/>
      <c r="D173" s="11" t="str">
        <f>IFERROR(IF(IF('Master Data'!K175="probation","",Table1[[#This Row],[Basic]]*'Master Data'!$C$4)=0,"",IF('Master Data'!K175="probation","",Table1[[#This Row],[Basic]]*'Master Data'!$C$4)),"")</f>
        <v/>
      </c>
      <c r="E173" s="11" t="str">
        <f>IFERROR(IF(IF('Master Data'!K175="probation","",Table1[[#This Row],[Basic]]*'Master Data'!$G$4)=0,"",IF('Master Data'!K175="probation","",Table1[[#This Row],[Basic]]*'Master Data'!$G$4)),"")</f>
        <v/>
      </c>
      <c r="F173" s="59"/>
      <c r="G173" s="59"/>
      <c r="H173" s="59"/>
      <c r="I173" s="11" t="str">
        <f>IF(SUM(Table1[[#This Row],[Basic]:[CCA]])=0,"",SUM(Table1[[#This Row],[Basic]:[CCA]]))</f>
        <v/>
      </c>
      <c r="J173" s="11" t="str">
        <f>IFERROR(ROUND(IF('Master Data'!M175="YES","",IF(SUM(Table1[[#This Row],[Basic]:[DA Rate]])*10%=0,"",SUM(Table1[[#This Row],[Basic]:[DA Rate]])*10%)),0),"")</f>
        <v/>
      </c>
      <c r="K173" s="59"/>
      <c r="L173" s="59"/>
      <c r="M173" s="59"/>
      <c r="N173" s="59"/>
      <c r="O173" s="59"/>
      <c r="P173" s="59"/>
      <c r="Q173" s="59"/>
      <c r="R173" s="59"/>
      <c r="S173" s="59"/>
      <c r="T173" s="11" t="str">
        <f>IF(SUM(Table1[[#This Row],[ECPenF]:[Other 2]])=0,"",SUM(Table1[[#This Row],[ECPenF]:[Other 2]]))</f>
        <v/>
      </c>
      <c r="U173" s="11" t="str">
        <f>IFERROR(Table1[[#This Row],[Gross Income]]-Table1[[#This Row],[Total Deduction]],"")</f>
        <v/>
      </c>
      <c r="V173" s="59"/>
      <c r="W173" s="59"/>
      <c r="X173" s="39"/>
    </row>
    <row r="174" spans="1:24" ht="20.100000000000001" customHeight="1" x14ac:dyDescent="0.25">
      <c r="A174" s="11" t="str">
        <f>IF('Master Data'!A176="","",'Master Data'!A176)</f>
        <v/>
      </c>
      <c r="B174" s="12" t="str">
        <f>IF('Master Data'!B176="","",'Master Data'!B176)</f>
        <v/>
      </c>
      <c r="C174" s="59"/>
      <c r="D174" s="11" t="str">
        <f>IFERROR(IF(IF('Master Data'!K176="probation","",Table1[[#This Row],[Basic]]*'Master Data'!$C$4)=0,"",IF('Master Data'!K176="probation","",Table1[[#This Row],[Basic]]*'Master Data'!$C$4)),"")</f>
        <v/>
      </c>
      <c r="E174" s="11" t="str">
        <f>IFERROR(IF(IF('Master Data'!K176="probation","",Table1[[#This Row],[Basic]]*'Master Data'!$G$4)=0,"",IF('Master Data'!K176="probation","",Table1[[#This Row],[Basic]]*'Master Data'!$G$4)),"")</f>
        <v/>
      </c>
      <c r="F174" s="59"/>
      <c r="G174" s="59"/>
      <c r="H174" s="59"/>
      <c r="I174" s="11" t="str">
        <f>IF(SUM(Table1[[#This Row],[Basic]:[CCA]])=0,"",SUM(Table1[[#This Row],[Basic]:[CCA]]))</f>
        <v/>
      </c>
      <c r="J174" s="11" t="str">
        <f>IFERROR(ROUND(IF('Master Data'!M176="YES","",IF(SUM(Table1[[#This Row],[Basic]:[DA Rate]])*10%=0,"",SUM(Table1[[#This Row],[Basic]:[DA Rate]])*10%)),0),"")</f>
        <v/>
      </c>
      <c r="K174" s="59"/>
      <c r="L174" s="59"/>
      <c r="M174" s="59"/>
      <c r="N174" s="59"/>
      <c r="O174" s="59"/>
      <c r="P174" s="59"/>
      <c r="Q174" s="59"/>
      <c r="R174" s="59"/>
      <c r="S174" s="59"/>
      <c r="T174" s="11" t="str">
        <f>IF(SUM(Table1[[#This Row],[ECPenF]:[Other 2]])=0,"",SUM(Table1[[#This Row],[ECPenF]:[Other 2]]))</f>
        <v/>
      </c>
      <c r="U174" s="11" t="str">
        <f>IFERROR(Table1[[#This Row],[Gross Income]]-Table1[[#This Row],[Total Deduction]],"")</f>
        <v/>
      </c>
      <c r="V174" s="59"/>
      <c r="W174" s="59"/>
      <c r="X174" s="39"/>
    </row>
  </sheetData>
  <sheetProtection password="E410" sheet="1" objects="1" scenarios="1" formatCells="0" formatColumns="0" formatRows="0"/>
  <mergeCells count="2">
    <mergeCell ref="A1:X1"/>
    <mergeCell ref="A2:X2"/>
  </mergeCells>
  <pageMargins left="0.39370078740157483" right="0.39370078740157483" top="0.39370078740157483" bottom="0.39370078740157483" header="0" footer="0"/>
  <pageSetup paperSize="5" scale="81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A1:M50"/>
  <sheetViews>
    <sheetView view="pageBreakPreview" zoomScaleNormal="85" zoomScaleSheetLayoutView="100" workbookViewId="0">
      <selection activeCell="J4" sqref="J4"/>
    </sheetView>
  </sheetViews>
  <sheetFormatPr defaultRowHeight="15.75" x14ac:dyDescent="0.25"/>
  <cols>
    <col min="1" max="1" width="11.85546875" style="1" customWidth="1"/>
    <col min="2" max="4" width="9.140625" style="1"/>
    <col min="5" max="5" width="9.140625" style="1" customWidth="1"/>
    <col min="6" max="6" width="9.140625" style="1"/>
    <col min="7" max="7" width="9.140625" style="1" customWidth="1"/>
    <col min="8" max="8" width="11.140625" style="1" customWidth="1"/>
    <col min="9" max="9" width="9.140625" style="1"/>
    <col min="10" max="10" width="11.140625" style="1" customWidth="1"/>
    <col min="11" max="16384" width="9.140625" style="1"/>
  </cols>
  <sheetData>
    <row r="1" spans="1:13" x14ac:dyDescent="0.25">
      <c r="A1" s="76" t="s">
        <v>16</v>
      </c>
      <c r="B1" s="76"/>
      <c r="C1" s="76"/>
      <c r="D1" s="76"/>
      <c r="E1" s="76"/>
      <c r="F1" s="76"/>
      <c r="G1" s="76"/>
      <c r="H1" s="76"/>
      <c r="I1" s="76"/>
      <c r="J1" s="76"/>
    </row>
    <row r="2" spans="1:13" ht="8.2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24" customHeight="1" x14ac:dyDescent="0.25">
      <c r="A3" s="68" t="s">
        <v>108</v>
      </c>
      <c r="B3" s="68"/>
      <c r="C3" s="78" t="str">
        <f>'Master Data'!A1&amp;"-"&amp;'Master Data'!M4</f>
        <v>Government Senior Secondary School, Rooppura-26887</v>
      </c>
      <c r="D3" s="78"/>
      <c r="E3" s="78"/>
      <c r="F3" s="78"/>
      <c r="G3" s="78"/>
      <c r="H3" s="78"/>
      <c r="I3" s="78"/>
      <c r="J3" s="78"/>
      <c r="M3" s="2">
        <v>1</v>
      </c>
    </row>
    <row r="4" spans="1:13" ht="20.100000000000001" customHeight="1" x14ac:dyDescent="0.25">
      <c r="A4" s="30" t="s">
        <v>18</v>
      </c>
      <c r="B4" s="30"/>
      <c r="C4" s="69" t="str">
        <f>IFERROR(VLOOKUP($M$3,salary_data,22,0),"NA")</f>
        <v>44606 &amp; 05-08-2020</v>
      </c>
      <c r="D4" s="69"/>
      <c r="E4" s="30" t="s">
        <v>103</v>
      </c>
      <c r="F4" s="30"/>
      <c r="G4" s="69" t="str">
        <f>IFERROR(VLOOKUP($M$3,salary_data,23,0),"NA")</f>
        <v>39 &amp; 29/07/2020</v>
      </c>
      <c r="H4" s="69"/>
      <c r="I4" s="30" t="s">
        <v>102</v>
      </c>
      <c r="J4" s="4">
        <f>IFERROR(VLOOKUP($M$3,salary_data,24,0),"NA")</f>
        <v>43831</v>
      </c>
      <c r="K4" s="3"/>
    </row>
    <row r="5" spans="1:13" ht="10.5" customHeight="1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3" ht="20.100000000000001" customHeight="1" x14ac:dyDescent="0.25">
      <c r="A6" s="30" t="s">
        <v>104</v>
      </c>
      <c r="B6" s="70" t="str">
        <f>VLOOKUP($M$3,master_data,2,0)</f>
        <v>PREM SINGH SHEKHAWAT</v>
      </c>
      <c r="C6" s="70"/>
      <c r="D6" s="70"/>
      <c r="E6" s="71" t="s">
        <v>105</v>
      </c>
      <c r="F6" s="71"/>
      <c r="G6" s="69" t="str">
        <f>VLOOKUP($M$3,master_data,3,0)</f>
        <v>व्याख्याता</v>
      </c>
      <c r="H6" s="69"/>
      <c r="I6" s="48" t="s">
        <v>23</v>
      </c>
      <c r="J6" s="34" t="str">
        <f>VLOOKUP($M$3,master_data,4,0)</f>
        <v>L-13</v>
      </c>
    </row>
    <row r="7" spans="1:13" ht="8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</row>
    <row r="8" spans="1:13" ht="20.100000000000001" customHeight="1" x14ac:dyDescent="0.25">
      <c r="A8" s="71" t="s">
        <v>107</v>
      </c>
      <c r="B8" s="71"/>
      <c r="C8" s="70">
        <f>VLOOKUP($M$3,master_data,5,0)</f>
        <v>123456</v>
      </c>
      <c r="D8" s="70"/>
      <c r="E8" s="30" t="s">
        <v>28</v>
      </c>
      <c r="F8" s="70">
        <f>VLOOKUP($M$3,master_data,9,0)</f>
        <v>123456</v>
      </c>
      <c r="G8" s="70"/>
      <c r="H8" s="30" t="s">
        <v>113</v>
      </c>
      <c r="I8" s="70" t="str">
        <f>VLOOKUP($M$3,master_data,10,0)</f>
        <v>ABCD1111E</v>
      </c>
      <c r="J8" s="70"/>
    </row>
    <row r="9" spans="1:13" ht="8.1" customHeight="1" x14ac:dyDescent="0.25">
      <c r="A9" s="30"/>
      <c r="B9" s="30"/>
      <c r="C9" s="30"/>
      <c r="D9" s="30"/>
      <c r="E9" s="30"/>
      <c r="F9" s="30"/>
      <c r="G9" s="30"/>
      <c r="H9" s="30"/>
      <c r="I9" s="30"/>
      <c r="J9" s="30"/>
    </row>
    <row r="10" spans="1:13" ht="20.100000000000001" customHeight="1" x14ac:dyDescent="0.25">
      <c r="A10" s="30" t="s">
        <v>106</v>
      </c>
      <c r="B10" s="70" t="str">
        <f>VLOOKUP($M$3,master_data,8,0)</f>
        <v>111111111111</v>
      </c>
      <c r="C10" s="70"/>
      <c r="D10" s="70"/>
      <c r="E10" s="30" t="s">
        <v>111</v>
      </c>
      <c r="F10" s="70" t="str">
        <f>VLOOKUP($M$3,master_data,6,0)</f>
        <v xml:space="preserve"> RJNA199828011935</v>
      </c>
      <c r="G10" s="70"/>
      <c r="H10" s="70"/>
      <c r="I10" s="30"/>
      <c r="J10" s="30"/>
    </row>
    <row r="11" spans="1:13" ht="8.1" customHeight="1" x14ac:dyDescent="0.25">
      <c r="A11" s="30"/>
      <c r="B11" s="30"/>
      <c r="C11" s="30"/>
      <c r="D11" s="30"/>
      <c r="E11" s="30"/>
      <c r="F11" s="30"/>
      <c r="G11" s="30"/>
      <c r="H11" s="30"/>
      <c r="I11" s="30"/>
      <c r="J11" s="30"/>
    </row>
    <row r="12" spans="1:13" ht="20.100000000000001" customHeight="1" x14ac:dyDescent="0.25">
      <c r="A12" s="30" t="s">
        <v>112</v>
      </c>
      <c r="B12" s="70">
        <f>VLOOKUP($M$3,master_data,7,0)</f>
        <v>51046337793</v>
      </c>
      <c r="C12" s="70"/>
      <c r="D12" s="70"/>
      <c r="E12" s="70"/>
      <c r="F12" s="30"/>
      <c r="G12" s="30"/>
      <c r="H12" s="30"/>
      <c r="I12" s="30"/>
      <c r="J12" s="30"/>
    </row>
    <row r="13" spans="1:13" ht="8.1" customHeight="1" thickBot="1" x14ac:dyDescent="0.3">
      <c r="A13" s="29"/>
      <c r="B13" s="32"/>
      <c r="C13" s="32"/>
      <c r="D13" s="32"/>
      <c r="E13" s="32"/>
      <c r="F13" s="29"/>
      <c r="G13" s="29"/>
      <c r="H13" s="29"/>
      <c r="I13" s="29"/>
      <c r="J13" s="29"/>
    </row>
    <row r="14" spans="1:13" ht="19.5" customHeight="1" x14ac:dyDescent="0.25">
      <c r="A14" s="75" t="s">
        <v>30</v>
      </c>
      <c r="B14" s="75"/>
      <c r="C14" s="75"/>
      <c r="D14" s="75"/>
      <c r="E14" s="49"/>
      <c r="F14" s="75" t="s">
        <v>31</v>
      </c>
      <c r="G14" s="75"/>
      <c r="H14" s="75"/>
      <c r="I14" s="75"/>
      <c r="J14" s="75"/>
    </row>
    <row r="15" spans="1:13" ht="20.100000000000001" customHeight="1" x14ac:dyDescent="0.25">
      <c r="A15" s="28" t="str">
        <f>Table1[[#Headers],[Basic]]&amp;"-"</f>
        <v>Basic-</v>
      </c>
      <c r="B15" s="74">
        <f>IFERROR(VLOOKUP($M$3,salary_data,3,0),"NA")</f>
        <v>0</v>
      </c>
      <c r="C15" s="74"/>
      <c r="D15" s="74"/>
      <c r="E15" s="28" t="str">
        <f>Table1[[#Headers],[ECPenF]]&amp;"-"</f>
        <v>ECPenF-</v>
      </c>
      <c r="F15" s="74" t="str">
        <f>IFERROR(VLOOKUP($M$3,salary_data,10,0),"NA")</f>
        <v/>
      </c>
      <c r="G15" s="74"/>
      <c r="H15" s="28" t="str">
        <f>Table1[[#Headers],[LIC]]&amp;"-"</f>
        <v>LIC-</v>
      </c>
      <c r="I15" s="74">
        <f>IFERROR(VLOOKUP($M$3,salary_data,16,0),"NA")</f>
        <v>0</v>
      </c>
      <c r="J15" s="74"/>
    </row>
    <row r="16" spans="1:13" ht="20.100000000000001" customHeight="1" x14ac:dyDescent="0.25">
      <c r="A16" s="28" t="str">
        <f>Table1[[#Headers],[DA Rate]]&amp;"-"</f>
        <v>DA Rate-</v>
      </c>
      <c r="B16" s="74" t="str">
        <f>IFERROR(VLOOKUP($M$3,salary_data,4,0),"NA")</f>
        <v/>
      </c>
      <c r="C16" s="74"/>
      <c r="D16" s="74"/>
      <c r="E16" s="28" t="str">
        <f>Table1[[#Headers],[GPF]]&amp;"-"</f>
        <v>GPF-</v>
      </c>
      <c r="F16" s="74">
        <f>IFERROR(VLOOKUP($M$3,salary_data,11,0),"NA")</f>
        <v>0</v>
      </c>
      <c r="G16" s="74"/>
      <c r="H16" s="28" t="str">
        <f>Table1[[#Headers],[GPF Loan]]&amp;"-"</f>
        <v>GPF Loan-</v>
      </c>
      <c r="I16" s="74">
        <f>IFERROR(VLOOKUP($M$3,salary_data,17,0),"NA")</f>
        <v>0</v>
      </c>
      <c r="J16" s="74"/>
    </row>
    <row r="17" spans="1:10" ht="20.100000000000001" customHeight="1" x14ac:dyDescent="0.25">
      <c r="A17" s="28" t="str">
        <f>Table1[[#Headers],[HRA]]&amp;"-"</f>
        <v>HRA-</v>
      </c>
      <c r="B17" s="74" t="str">
        <f>IFERROR(VLOOKUP($M$3,salary_data,5,0),"NA")</f>
        <v/>
      </c>
      <c r="C17" s="74"/>
      <c r="D17" s="74"/>
      <c r="E17" s="28" t="str">
        <f>Table1[[#Headers],[SIP]]&amp;"-"</f>
        <v>SIP-</v>
      </c>
      <c r="F17" s="74">
        <f>IFERROR(VLOOKUP($M$3,salary_data,12,0),"NA")</f>
        <v>0</v>
      </c>
      <c r="G17" s="74"/>
      <c r="H17" s="28" t="str">
        <f>Table1[[#Headers],[Other 1]]&amp;"-"</f>
        <v>Other 1-</v>
      </c>
      <c r="I17" s="74">
        <f>IFERROR(VLOOKUP($M$3,salary_data,18,0),"NA")</f>
        <v>0</v>
      </c>
      <c r="J17" s="74"/>
    </row>
    <row r="18" spans="1:10" ht="20.100000000000001" customHeight="1" x14ac:dyDescent="0.25">
      <c r="A18" s="28" t="str">
        <f>Table1[[#Headers],[Wash All.]]&amp;"-"</f>
        <v>Wash All.-</v>
      </c>
      <c r="B18" s="74">
        <f>IFERROR(VLOOKUP($M$3,salary_data,6,0),"NA")</f>
        <v>0</v>
      </c>
      <c r="C18" s="74"/>
      <c r="D18" s="74"/>
      <c r="E18" s="28" t="str">
        <f>Table1[[#Headers],[RPMF]]&amp;"-"</f>
        <v>RPMF-</v>
      </c>
      <c r="F18" s="74">
        <f>IFERROR(VLOOKUP($M$3,salary_data,13,0),"NA")</f>
        <v>0</v>
      </c>
      <c r="G18" s="74"/>
      <c r="H18" s="28" t="str">
        <f>Table1[[#Headers],[Other 2]]&amp;"-"</f>
        <v>Other 2-</v>
      </c>
      <c r="I18" s="74">
        <f>IFERROR(VLOOKUP($M$3,salary_data,19,0),"NA")</f>
        <v>0</v>
      </c>
      <c r="J18" s="74"/>
    </row>
    <row r="19" spans="1:10" ht="20.100000000000001" customHeight="1" x14ac:dyDescent="0.25">
      <c r="A19" s="28" t="str">
        <f>Table1[[#Headers],[Handi. All.]]&amp;"-"</f>
        <v>Handi. All.-</v>
      </c>
      <c r="B19" s="74">
        <f>IFERROR(VLOOKUP($M$3,salary_data,7,0),"NA")</f>
        <v>0</v>
      </c>
      <c r="C19" s="74"/>
      <c r="D19" s="74"/>
      <c r="E19" s="28" t="str">
        <f>Table1[[#Headers],[SIL]]&amp;"-"</f>
        <v>SIL-</v>
      </c>
      <c r="F19" s="74">
        <f>IFERROR(VLOOKUP($M$3,salary_data,14,0),"NA")</f>
        <v>0</v>
      </c>
      <c r="G19" s="74"/>
      <c r="H19" s="30"/>
      <c r="I19" s="30"/>
      <c r="J19" s="30"/>
    </row>
    <row r="20" spans="1:10" ht="20.100000000000001" customHeight="1" x14ac:dyDescent="0.25">
      <c r="A20" s="28" t="str">
        <f>Table1[[#Headers],[CCA]]&amp;"-"</f>
        <v>CCA-</v>
      </c>
      <c r="B20" s="74">
        <f>IFERROR(VLOOKUP($M$3,salary_data,8,0),"NA")</f>
        <v>0</v>
      </c>
      <c r="C20" s="74"/>
      <c r="D20" s="74"/>
      <c r="E20" s="28" t="str">
        <f>Table1[[#Headers],[ITax]]&amp;"-"</f>
        <v>ITax-</v>
      </c>
      <c r="F20" s="74">
        <f>IFERROR(VLOOKUP($M$3,salary_data,15,0),"NA")</f>
        <v>0</v>
      </c>
      <c r="G20" s="74"/>
      <c r="H20" s="30"/>
      <c r="I20" s="30"/>
      <c r="J20" s="30"/>
    </row>
    <row r="21" spans="1:10" ht="9.75" customHeight="1" x14ac:dyDescent="0.25">
      <c r="A21" s="30"/>
      <c r="B21" s="31"/>
      <c r="C21" s="31"/>
      <c r="D21" s="31"/>
      <c r="E21" s="30"/>
      <c r="F21" s="31"/>
      <c r="G21" s="31"/>
      <c r="H21" s="30"/>
      <c r="I21" s="30"/>
      <c r="J21" s="30"/>
    </row>
    <row r="22" spans="1:10" ht="20.100000000000001" customHeight="1" thickBot="1" x14ac:dyDescent="0.3">
      <c r="A22" s="50" t="s">
        <v>109</v>
      </c>
      <c r="B22" s="77" t="str">
        <f>IFERROR(VLOOKUP($M$3,salary_data,9,0),"NA")</f>
        <v/>
      </c>
      <c r="C22" s="77"/>
      <c r="D22" s="50" t="s">
        <v>37</v>
      </c>
      <c r="E22" s="50"/>
      <c r="F22" s="77" t="str">
        <f>IFERROR(VLOOKUP($M$3,salary_data,20,0),"NA")</f>
        <v/>
      </c>
      <c r="G22" s="77"/>
      <c r="H22" s="50" t="s">
        <v>38</v>
      </c>
      <c r="I22" s="77" t="str">
        <f>IFERROR(VLOOKUP($M$3,salary_data,21,0),"NA")</f>
        <v/>
      </c>
      <c r="J22" s="77"/>
    </row>
    <row r="23" spans="1:10" x14ac:dyDescent="0.25">
      <c r="A23" s="33"/>
      <c r="B23" s="33"/>
      <c r="C23" s="33"/>
      <c r="D23" s="33"/>
      <c r="E23" s="33"/>
      <c r="F23" s="33"/>
      <c r="G23" s="33"/>
      <c r="H23" s="33"/>
      <c r="I23" s="33"/>
      <c r="J23" s="33"/>
    </row>
    <row r="50" spans="7:10" x14ac:dyDescent="0.25">
      <c r="G50" s="73" t="s">
        <v>110</v>
      </c>
      <c r="H50" s="73"/>
      <c r="I50" s="72">
        <f ca="1">TODAY()</f>
        <v>44060</v>
      </c>
      <c r="J50" s="72"/>
    </row>
  </sheetData>
  <sheetProtection password="E410" sheet="1" objects="1" scenarios="1" formatCells="0" formatColumns="0" formatRows="0"/>
  <mergeCells count="38">
    <mergeCell ref="A14:D14"/>
    <mergeCell ref="A1:J1"/>
    <mergeCell ref="I22:J22"/>
    <mergeCell ref="F22:G22"/>
    <mergeCell ref="B22:C22"/>
    <mergeCell ref="C3:J3"/>
    <mergeCell ref="B12:E12"/>
    <mergeCell ref="F14:J14"/>
    <mergeCell ref="I17:J17"/>
    <mergeCell ref="I18:J18"/>
    <mergeCell ref="A8:B8"/>
    <mergeCell ref="C8:D8"/>
    <mergeCell ref="F8:G8"/>
    <mergeCell ref="I8:J8"/>
    <mergeCell ref="B10:D10"/>
    <mergeCell ref="F10:H10"/>
    <mergeCell ref="I50:J50"/>
    <mergeCell ref="G50:H50"/>
    <mergeCell ref="B19:D19"/>
    <mergeCell ref="B20:D20"/>
    <mergeCell ref="F15:G15"/>
    <mergeCell ref="F16:G16"/>
    <mergeCell ref="F17:G17"/>
    <mergeCell ref="F18:G18"/>
    <mergeCell ref="F19:G19"/>
    <mergeCell ref="F20:G20"/>
    <mergeCell ref="B17:D17"/>
    <mergeCell ref="B15:D15"/>
    <mergeCell ref="B16:D16"/>
    <mergeCell ref="B18:D18"/>
    <mergeCell ref="I15:J15"/>
    <mergeCell ref="I16:J16"/>
    <mergeCell ref="A3:B3"/>
    <mergeCell ref="C4:D4"/>
    <mergeCell ref="G4:H4"/>
    <mergeCell ref="B6:D6"/>
    <mergeCell ref="E6:F6"/>
    <mergeCell ref="G6:H6"/>
  </mergeCells>
  <pageMargins left="0.27559055118110237" right="0.27559055118110237" top="0.39370078740157483" bottom="0.39370078740157483" header="0" footer="0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Spinner 2">
              <controlPr defaultSize="0" autoPict="0">
                <anchor>
                  <from>
                    <xdr:col>12</xdr:col>
                    <xdr:colOff>19050</xdr:colOff>
                    <xdr:row>3</xdr:row>
                    <xdr:rowOff>9525</xdr:rowOff>
                  </from>
                  <to>
                    <xdr:col>13</xdr:col>
                    <xdr:colOff>0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27"/>
  <sheetViews>
    <sheetView view="pageBreakPreview" zoomScale="85" zoomScaleNormal="70" zoomScaleSheetLayoutView="85" workbookViewId="0">
      <pane ySplit="8" topLeftCell="A9" activePane="bottomLeft" state="frozen"/>
      <selection pane="bottomLeft" activeCell="C18" sqref="C18"/>
    </sheetView>
  </sheetViews>
  <sheetFormatPr defaultRowHeight="15" x14ac:dyDescent="0.25"/>
  <cols>
    <col min="1" max="1" width="3.140625" style="5" customWidth="1"/>
    <col min="2" max="2" width="7.42578125" style="5" customWidth="1"/>
    <col min="3" max="3" width="8.7109375" style="5" customWidth="1"/>
    <col min="4" max="4" width="7.85546875" style="5" customWidth="1"/>
    <col min="5" max="5" width="8.7109375" style="5" customWidth="1"/>
    <col min="6" max="10" width="6.7109375" style="5" customWidth="1"/>
    <col min="11" max="11" width="10.7109375" style="5" customWidth="1"/>
    <col min="12" max="22" width="7.7109375" style="5" customWidth="1"/>
    <col min="23" max="23" width="8.7109375" style="5" customWidth="1"/>
    <col min="24" max="24" width="10.7109375" style="5" customWidth="1"/>
    <col min="25" max="16384" width="9.140625" style="5"/>
  </cols>
  <sheetData>
    <row r="1" spans="1:27" ht="39.75" customHeight="1" x14ac:dyDescent="0.25">
      <c r="A1" s="92" t="str">
        <f>'Master Data'!A1</f>
        <v>Government Senior Secondary School, Rooppura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Z1" s="90">
        <v>1</v>
      </c>
      <c r="AA1" s="90"/>
    </row>
    <row r="2" spans="1:27" ht="35.25" customHeight="1" x14ac:dyDescent="0.25">
      <c r="A2" s="93" t="s">
        <v>145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Z2" s="90"/>
      <c r="AA2" s="90"/>
    </row>
    <row r="3" spans="1:27" s="37" customFormat="1" ht="21.95" customHeight="1" x14ac:dyDescent="0.25">
      <c r="A3" s="91" t="s">
        <v>116</v>
      </c>
      <c r="B3" s="91"/>
      <c r="C3" s="91"/>
      <c r="D3" s="88" t="str">
        <f>VLOOKUP($Z$1,master_data_ga55,2,0)</f>
        <v>PREM SINGH SHEKHAWAT</v>
      </c>
      <c r="E3" s="88"/>
      <c r="F3" s="88"/>
      <c r="G3" s="88"/>
      <c r="H3" s="88"/>
      <c r="I3" s="84" t="s">
        <v>117</v>
      </c>
      <c r="J3" s="84"/>
      <c r="K3" s="84"/>
      <c r="L3" s="83" t="str">
        <f>VLOOKUP($Z$1,master_data_ga55,3,0)</f>
        <v>व्याख्याता</v>
      </c>
      <c r="M3" s="83"/>
      <c r="N3" s="83"/>
      <c r="O3" s="83"/>
      <c r="P3" s="83"/>
      <c r="Q3" s="83"/>
      <c r="R3" s="83"/>
      <c r="S3" s="84" t="s">
        <v>118</v>
      </c>
      <c r="T3" s="84"/>
      <c r="U3" s="83" t="str">
        <f>VLOOKUP($Z$1,master_data_ga55,10,0)</f>
        <v>ABCD1111E</v>
      </c>
      <c r="V3" s="83"/>
      <c r="W3" s="83"/>
      <c r="X3" s="83"/>
      <c r="Y3" s="36"/>
    </row>
    <row r="4" spans="1:27" s="37" customFormat="1" ht="21.95" customHeight="1" x14ac:dyDescent="0.25">
      <c r="A4" s="91" t="s">
        <v>148</v>
      </c>
      <c r="B4" s="91"/>
      <c r="C4" s="83">
        <f>VLOOKUP($Z$1,master_data_ga55,9,0)</f>
        <v>123456</v>
      </c>
      <c r="D4" s="83"/>
      <c r="E4" s="83"/>
      <c r="F4" s="84" t="s">
        <v>150</v>
      </c>
      <c r="G4" s="84"/>
      <c r="H4" s="83">
        <f>VLOOKUP($Z$1,master_data_ga55,5,0)</f>
        <v>123456</v>
      </c>
      <c r="I4" s="83"/>
      <c r="J4" s="83"/>
      <c r="K4" s="84" t="s">
        <v>119</v>
      </c>
      <c r="L4" s="84"/>
      <c r="M4" s="83" t="str">
        <f>VLOOKUP($Z$1,master_data_ga55,8,0)</f>
        <v>111111111111</v>
      </c>
      <c r="N4" s="83"/>
      <c r="O4" s="83"/>
      <c r="P4" s="83"/>
      <c r="Q4" s="83"/>
      <c r="R4" s="83"/>
      <c r="S4" s="84" t="s">
        <v>151</v>
      </c>
      <c r="T4" s="84"/>
      <c r="U4" s="83">
        <f>VLOOKUP($Z$1,master_data_ga55,7,0)</f>
        <v>51046337793</v>
      </c>
      <c r="V4" s="83"/>
      <c r="W4" s="83"/>
      <c r="X4" s="83"/>
    </row>
    <row r="5" spans="1:27" s="37" customFormat="1" ht="21.95" customHeight="1" x14ac:dyDescent="0.25">
      <c r="A5" s="91" t="s">
        <v>149</v>
      </c>
      <c r="B5" s="91"/>
      <c r="C5" s="91"/>
      <c r="D5" s="91"/>
      <c r="E5" s="91"/>
      <c r="F5" s="91"/>
      <c r="G5" s="83" t="str">
        <f>VLOOKUP($Z$1,master_data_ga55,11,0)</f>
        <v>Permanent</v>
      </c>
      <c r="H5" s="83"/>
      <c r="I5" s="84" t="s">
        <v>154</v>
      </c>
      <c r="J5" s="84"/>
      <c r="K5" s="84"/>
      <c r="L5" s="83" t="str">
        <f>VLOOKUP($Z$1,master_data_ga55,13,0)</f>
        <v>YES</v>
      </c>
      <c r="M5" s="83"/>
      <c r="N5" s="84" t="s">
        <v>152</v>
      </c>
      <c r="O5" s="84"/>
      <c r="P5" s="84"/>
      <c r="Q5" s="84"/>
      <c r="R5" s="82"/>
      <c r="S5" s="82"/>
      <c r="T5" s="84" t="s">
        <v>153</v>
      </c>
      <c r="U5" s="84"/>
      <c r="V5" s="84"/>
      <c r="W5" s="89"/>
      <c r="X5" s="89"/>
    </row>
    <row r="6" spans="1:27" ht="9.9499999999999993" customHeight="1" x14ac:dyDescent="0.25">
      <c r="A6" s="79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1"/>
    </row>
    <row r="7" spans="1:27" ht="18.75" customHeight="1" x14ac:dyDescent="0.25">
      <c r="A7" s="94" t="s">
        <v>142</v>
      </c>
      <c r="B7" s="95"/>
      <c r="C7" s="95"/>
      <c r="D7" s="95"/>
      <c r="E7" s="95"/>
      <c r="F7" s="95"/>
      <c r="G7" s="95"/>
      <c r="H7" s="95"/>
      <c r="I7" s="95"/>
      <c r="J7" s="95"/>
      <c r="K7" s="96"/>
      <c r="L7" s="97" t="s">
        <v>143</v>
      </c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8" t="s">
        <v>121</v>
      </c>
    </row>
    <row r="8" spans="1:27" s="38" customFormat="1" ht="37.5" customHeight="1" x14ac:dyDescent="0.25">
      <c r="A8" s="99" t="s">
        <v>122</v>
      </c>
      <c r="B8" s="99" t="s">
        <v>20</v>
      </c>
      <c r="C8" s="99" t="s">
        <v>2</v>
      </c>
      <c r="D8" s="99" t="s">
        <v>123</v>
      </c>
      <c r="E8" s="99" t="s">
        <v>3</v>
      </c>
      <c r="F8" s="99" t="s">
        <v>124</v>
      </c>
      <c r="G8" s="99" t="s">
        <v>125</v>
      </c>
      <c r="H8" s="99" t="s">
        <v>127</v>
      </c>
      <c r="I8" s="99" t="s">
        <v>139</v>
      </c>
      <c r="J8" s="99" t="s">
        <v>136</v>
      </c>
      <c r="K8" s="99" t="s">
        <v>128</v>
      </c>
      <c r="L8" s="99" t="s">
        <v>129</v>
      </c>
      <c r="M8" s="99" t="s">
        <v>141</v>
      </c>
      <c r="N8" s="99" t="s">
        <v>15</v>
      </c>
      <c r="O8" s="99" t="s">
        <v>5</v>
      </c>
      <c r="P8" s="99" t="s">
        <v>130</v>
      </c>
      <c r="Q8" s="99" t="s">
        <v>131</v>
      </c>
      <c r="R8" s="99" t="s">
        <v>132</v>
      </c>
      <c r="S8" s="99" t="s">
        <v>134</v>
      </c>
      <c r="T8" s="99" t="s">
        <v>133</v>
      </c>
      <c r="U8" s="99" t="s">
        <v>146</v>
      </c>
      <c r="V8" s="99" t="s">
        <v>147</v>
      </c>
      <c r="W8" s="99" t="s">
        <v>135</v>
      </c>
      <c r="X8" s="98"/>
    </row>
    <row r="9" spans="1:27" ht="24.95" customHeight="1" x14ac:dyDescent="0.25">
      <c r="A9" s="10">
        <v>1</v>
      </c>
      <c r="B9" s="100">
        <v>43891</v>
      </c>
      <c r="C9" s="101"/>
      <c r="D9" s="43" t="str">
        <f>IF($G$5="Probation","",IF(C9="","",ROUND(C9*'Master Data'!$C$4,0)))</f>
        <v/>
      </c>
      <c r="E9" s="43" t="str">
        <f>IF($G$5="Probation","",IF(C9="","",ROUND(C9*'Master Data'!$G$4,0)))</f>
        <v/>
      </c>
      <c r="F9" s="43" t="str">
        <f t="shared" ref="F9:F20" si="0">IF(VLOOKUP($Z$1,salary_data,6,0)=0,"",VLOOKUP($Z$1,salary_data,6,0))</f>
        <v/>
      </c>
      <c r="G9" s="43" t="str">
        <f t="shared" ref="G9:G20" si="1">IF(VLOOKUP($Z$1,salary_data,7,0)=0,"",VLOOKUP($Z$1,salary_data,7,0))</f>
        <v/>
      </c>
      <c r="H9" s="43" t="str">
        <f t="shared" ref="H9:H20" si="2">IF(VLOOKUP($Z$1,salary_data,8,0)=0,"",VLOOKUP($Z$1,salary_data,8,0))</f>
        <v/>
      </c>
      <c r="I9" s="43" t="str">
        <f>IFERROR(IF(IF($L$5="YES","",IF(OR($L$5="NO",G5="Probation",),ROUND(C9*10%,0),ROUND(SUM(C9+D9)*10%,0)))=0,"",IF($L$5="YES","",IF(OR($L$5="NO",G5="Probation",),ROUND(C9*10%,0),ROUND(SUM(C9+D9)*10%,0)))),"")</f>
        <v/>
      </c>
      <c r="J9" s="39"/>
      <c r="K9" s="43" t="str">
        <f>IF(SUM(C9:J9)=0,"",SUM(C9:J9))</f>
        <v/>
      </c>
      <c r="L9" s="101"/>
      <c r="M9" s="43" t="str">
        <f>IFERROR(IF(IF($L$5="YES","",IF(OR($L$5="NO",G5="Probation",),ROUND(C9*10%,0),ROUND(SUM(C9+D9)*10%,0)))=0,"",IF($L$5="YES","",IF(OR($L$5="NO",G5="Probation",),ROUND(C9*10%,0),ROUND(SUM(C9+D9)*10%,0)))),"")</f>
        <v/>
      </c>
      <c r="N9" s="101"/>
      <c r="O9" s="101"/>
      <c r="P9" s="101"/>
      <c r="Q9" s="101"/>
      <c r="R9" s="101"/>
      <c r="S9" s="10"/>
      <c r="T9" s="101"/>
      <c r="U9" s="101"/>
      <c r="V9" s="101"/>
      <c r="W9" s="43" t="str">
        <f>IF(SUM(L9:V9)=0,"",SUM(L9:V9))</f>
        <v/>
      </c>
      <c r="X9" s="43" t="str">
        <f>IFERROR(K9-W9,"")</f>
        <v/>
      </c>
      <c r="Y9" s="5" t="s">
        <v>120</v>
      </c>
      <c r="Z9" s="5" t="s">
        <v>120</v>
      </c>
    </row>
    <row r="10" spans="1:27" ht="24.95" customHeight="1" x14ac:dyDescent="0.25">
      <c r="A10" s="10">
        <v>2</v>
      </c>
      <c r="B10" s="100">
        <v>43922</v>
      </c>
      <c r="C10" s="101"/>
      <c r="D10" s="43" t="str">
        <f>IF($G$5="Probation","",IF(C10="","",ROUND(C10*'Master Data'!$C$4,0)))</f>
        <v/>
      </c>
      <c r="E10" s="43" t="str">
        <f>IF($G$5="Probation","",IF(C10="","",ROUND(C10*'Master Data'!$G$4,0)))</f>
        <v/>
      </c>
      <c r="F10" s="43" t="str">
        <f t="shared" si="0"/>
        <v/>
      </c>
      <c r="G10" s="43" t="str">
        <f t="shared" si="1"/>
        <v/>
      </c>
      <c r="H10" s="43" t="str">
        <f t="shared" si="2"/>
        <v/>
      </c>
      <c r="I10" s="43" t="str">
        <f t="shared" ref="I10:I20" si="3">IFERROR(IF(IF($L$5="YES","",IF(OR($L$5="NO",G6="Probation",),ROUND(C10*10%,0),ROUND(SUM(C10+D10)*10%,0)))=0,"",IF($L$5="YES","",IF(OR($L$5="NO",G6="Probation",),ROUND(C10*10%,0),ROUND(SUM(C10+D10)*10%,0)))),"")</f>
        <v/>
      </c>
      <c r="J10" s="39"/>
      <c r="K10" s="43" t="str">
        <f t="shared" ref="K10:K20" si="4">IF(SUM(C10:J10)=0,"",SUM(C10:J10))</f>
        <v/>
      </c>
      <c r="L10" s="101"/>
      <c r="M10" s="43" t="str">
        <f t="shared" ref="M10:M20" si="5">IFERROR(IF(IF($L$5="YES","",IF(OR($L$5="NO",G6="Probation",),ROUND(C10*10%,0),ROUND(SUM(C10+D10)*10%,0)))=0,"",IF($L$5="YES","",IF(OR($L$5="NO",G6="Probation",),ROUND(C10*10%,0),ROUND(SUM(C10+D10)*10%,0)))),"")</f>
        <v/>
      </c>
      <c r="N10" s="101"/>
      <c r="O10" s="101"/>
      <c r="P10" s="101"/>
      <c r="Q10" s="101"/>
      <c r="R10" s="101"/>
      <c r="S10" s="10">
        <v>220</v>
      </c>
      <c r="T10" s="101"/>
      <c r="U10" s="101"/>
      <c r="V10" s="101"/>
      <c r="W10" s="43">
        <f t="shared" ref="W10:W20" si="6">IF(SUM(L10:V10)=0,"",SUM(L10:V10))</f>
        <v>220</v>
      </c>
      <c r="X10" s="43" t="str">
        <f t="shared" ref="X10:X20" si="7">IFERROR(K10-W10,"")</f>
        <v/>
      </c>
      <c r="Y10" s="5" t="s">
        <v>120</v>
      </c>
      <c r="Z10" s="5" t="s">
        <v>120</v>
      </c>
    </row>
    <row r="11" spans="1:27" ht="24.95" customHeight="1" x14ac:dyDescent="0.25">
      <c r="A11" s="10">
        <v>3</v>
      </c>
      <c r="B11" s="100">
        <v>43952</v>
      </c>
      <c r="C11" s="101"/>
      <c r="D11" s="43" t="str">
        <f>IF($G$5="Probation","",IF(C11="","",ROUND(C11*'Master Data'!$C$4,0)))</f>
        <v/>
      </c>
      <c r="E11" s="43" t="str">
        <f>IF($G$5="Probation","",IF(C11="","",ROUND(C11*'Master Data'!$G$4,0)))</f>
        <v/>
      </c>
      <c r="F11" s="43" t="str">
        <f t="shared" si="0"/>
        <v/>
      </c>
      <c r="G11" s="43" t="str">
        <f t="shared" si="1"/>
        <v/>
      </c>
      <c r="H11" s="43" t="str">
        <f t="shared" si="2"/>
        <v/>
      </c>
      <c r="I11" s="43" t="str">
        <f t="shared" si="3"/>
        <v/>
      </c>
      <c r="J11" s="39"/>
      <c r="K11" s="43" t="str">
        <f t="shared" si="4"/>
        <v/>
      </c>
      <c r="L11" s="101"/>
      <c r="M11" s="43" t="str">
        <f t="shared" si="5"/>
        <v/>
      </c>
      <c r="N11" s="101"/>
      <c r="O11" s="101"/>
      <c r="P11" s="101"/>
      <c r="Q11" s="101"/>
      <c r="R11" s="101"/>
      <c r="S11" s="10"/>
      <c r="T11" s="101"/>
      <c r="U11" s="101"/>
      <c r="V11" s="101"/>
      <c r="W11" s="43" t="str">
        <f t="shared" si="6"/>
        <v/>
      </c>
      <c r="X11" s="43" t="str">
        <f t="shared" si="7"/>
        <v/>
      </c>
      <c r="Y11" s="5" t="s">
        <v>120</v>
      </c>
      <c r="Z11" s="5" t="s">
        <v>120</v>
      </c>
    </row>
    <row r="12" spans="1:27" ht="24.95" customHeight="1" x14ac:dyDescent="0.25">
      <c r="A12" s="10">
        <v>4</v>
      </c>
      <c r="B12" s="100">
        <v>43983</v>
      </c>
      <c r="C12" s="101"/>
      <c r="D12" s="43" t="str">
        <f>IF($G$5="Probation","",IF(C12="","",ROUND(C12*'Master Data'!$C$4,0)))</f>
        <v/>
      </c>
      <c r="E12" s="43" t="str">
        <f>IF($G$5="Probation","",IF(C12="","",ROUND(C12*'Master Data'!$G$4,0)))</f>
        <v/>
      </c>
      <c r="F12" s="43" t="str">
        <f t="shared" si="0"/>
        <v/>
      </c>
      <c r="G12" s="43" t="str">
        <f t="shared" si="1"/>
        <v/>
      </c>
      <c r="H12" s="43" t="str">
        <f t="shared" si="2"/>
        <v/>
      </c>
      <c r="I12" s="43" t="str">
        <f t="shared" si="3"/>
        <v/>
      </c>
      <c r="J12" s="39"/>
      <c r="K12" s="43" t="str">
        <f t="shared" si="4"/>
        <v/>
      </c>
      <c r="L12" s="101"/>
      <c r="M12" s="43" t="str">
        <f t="shared" si="5"/>
        <v/>
      </c>
      <c r="N12" s="101"/>
      <c r="O12" s="101"/>
      <c r="P12" s="101"/>
      <c r="Q12" s="101"/>
      <c r="R12" s="101"/>
      <c r="S12" s="10"/>
      <c r="T12" s="101"/>
      <c r="U12" s="101"/>
      <c r="V12" s="101"/>
      <c r="W12" s="43" t="str">
        <f t="shared" si="6"/>
        <v/>
      </c>
      <c r="X12" s="43" t="str">
        <f t="shared" si="7"/>
        <v/>
      </c>
      <c r="Y12" s="5" t="s">
        <v>120</v>
      </c>
      <c r="Z12" s="5" t="s">
        <v>120</v>
      </c>
    </row>
    <row r="13" spans="1:27" ht="24.95" customHeight="1" x14ac:dyDescent="0.25">
      <c r="A13" s="10">
        <v>5</v>
      </c>
      <c r="B13" s="100">
        <v>44013</v>
      </c>
      <c r="C13" s="101"/>
      <c r="D13" s="43" t="str">
        <f>IF($G$5="Probation","",IF(C13="","",ROUND(C13*'Master Data'!$C$4,0)))</f>
        <v/>
      </c>
      <c r="E13" s="43" t="str">
        <f>IF($G$5="Probation","",IF(C13="","",ROUND(C13*'Master Data'!$G$4,0)))</f>
        <v/>
      </c>
      <c r="F13" s="43" t="str">
        <f t="shared" si="0"/>
        <v/>
      </c>
      <c r="G13" s="43" t="str">
        <f t="shared" si="1"/>
        <v/>
      </c>
      <c r="H13" s="43" t="str">
        <f t="shared" si="2"/>
        <v/>
      </c>
      <c r="I13" s="43" t="str">
        <f t="shared" si="3"/>
        <v/>
      </c>
      <c r="J13" s="39"/>
      <c r="K13" s="43" t="str">
        <f t="shared" si="4"/>
        <v/>
      </c>
      <c r="L13" s="101"/>
      <c r="M13" s="43" t="str">
        <f t="shared" si="5"/>
        <v/>
      </c>
      <c r="N13" s="101"/>
      <c r="O13" s="101"/>
      <c r="P13" s="101"/>
      <c r="Q13" s="101"/>
      <c r="R13" s="101"/>
      <c r="S13" s="10"/>
      <c r="T13" s="101"/>
      <c r="U13" s="101"/>
      <c r="V13" s="101"/>
      <c r="W13" s="43" t="str">
        <f t="shared" si="6"/>
        <v/>
      </c>
      <c r="X13" s="43" t="str">
        <f t="shared" si="7"/>
        <v/>
      </c>
      <c r="Y13" s="5" t="s">
        <v>120</v>
      </c>
      <c r="Z13" s="5" t="s">
        <v>120</v>
      </c>
    </row>
    <row r="14" spans="1:27" ht="24.95" customHeight="1" x14ac:dyDescent="0.25">
      <c r="A14" s="10">
        <v>6</v>
      </c>
      <c r="B14" s="100">
        <v>44044</v>
      </c>
      <c r="C14" s="101"/>
      <c r="D14" s="43" t="str">
        <f>IF($G$5="Probation","",IF(C14="","",ROUND(C14*'Master Data'!$C$4,0)))</f>
        <v/>
      </c>
      <c r="E14" s="43" t="str">
        <f>IF($G$5="Probation","",IF(C14="","",ROUND(C14*'Master Data'!$G$4,0)))</f>
        <v/>
      </c>
      <c r="F14" s="43" t="str">
        <f t="shared" si="0"/>
        <v/>
      </c>
      <c r="G14" s="43" t="str">
        <f t="shared" si="1"/>
        <v/>
      </c>
      <c r="H14" s="43" t="str">
        <f t="shared" si="2"/>
        <v/>
      </c>
      <c r="I14" s="43" t="str">
        <f t="shared" si="3"/>
        <v/>
      </c>
      <c r="J14" s="39"/>
      <c r="K14" s="43" t="str">
        <f t="shared" si="4"/>
        <v/>
      </c>
      <c r="L14" s="101"/>
      <c r="M14" s="43" t="str">
        <f t="shared" si="5"/>
        <v/>
      </c>
      <c r="N14" s="101"/>
      <c r="O14" s="101"/>
      <c r="P14" s="101"/>
      <c r="Q14" s="101"/>
      <c r="R14" s="101"/>
      <c r="S14" s="10"/>
      <c r="T14" s="101"/>
      <c r="U14" s="101"/>
      <c r="V14" s="101"/>
      <c r="W14" s="43" t="str">
        <f t="shared" si="6"/>
        <v/>
      </c>
      <c r="X14" s="43" t="str">
        <f t="shared" si="7"/>
        <v/>
      </c>
      <c r="Y14" s="5" t="s">
        <v>120</v>
      </c>
      <c r="Z14" s="5" t="s">
        <v>120</v>
      </c>
    </row>
    <row r="15" spans="1:27" ht="24.95" customHeight="1" x14ac:dyDescent="0.25">
      <c r="A15" s="10">
        <v>7</v>
      </c>
      <c r="B15" s="100">
        <v>44075</v>
      </c>
      <c r="C15" s="101"/>
      <c r="D15" s="43" t="str">
        <f>IF($G$5="Probation","",IF(C15="","",ROUND(C15*'Master Data'!$C$4,0)))</f>
        <v/>
      </c>
      <c r="E15" s="43" t="str">
        <f>IF($G$5="Probation","",IF(C15="","",ROUND(C15*'Master Data'!$G$4,0)))</f>
        <v/>
      </c>
      <c r="F15" s="43" t="str">
        <f t="shared" si="0"/>
        <v/>
      </c>
      <c r="G15" s="43" t="str">
        <f t="shared" si="1"/>
        <v/>
      </c>
      <c r="H15" s="43" t="str">
        <f t="shared" si="2"/>
        <v/>
      </c>
      <c r="I15" s="43" t="str">
        <f t="shared" si="3"/>
        <v/>
      </c>
      <c r="J15" s="39"/>
      <c r="K15" s="43" t="str">
        <f t="shared" si="4"/>
        <v/>
      </c>
      <c r="L15" s="101"/>
      <c r="M15" s="43" t="str">
        <f t="shared" si="5"/>
        <v/>
      </c>
      <c r="N15" s="101"/>
      <c r="O15" s="101"/>
      <c r="P15" s="101"/>
      <c r="Q15" s="101"/>
      <c r="R15" s="101"/>
      <c r="S15" s="10"/>
      <c r="T15" s="101"/>
      <c r="U15" s="101"/>
      <c r="V15" s="101"/>
      <c r="W15" s="43" t="str">
        <f t="shared" si="6"/>
        <v/>
      </c>
      <c r="X15" s="43" t="str">
        <f t="shared" si="7"/>
        <v/>
      </c>
      <c r="Y15" s="5" t="s">
        <v>120</v>
      </c>
      <c r="Z15" s="5" t="s">
        <v>120</v>
      </c>
    </row>
    <row r="16" spans="1:27" ht="24.95" customHeight="1" x14ac:dyDescent="0.25">
      <c r="A16" s="10">
        <v>8</v>
      </c>
      <c r="B16" s="100">
        <v>44105</v>
      </c>
      <c r="C16" s="101"/>
      <c r="D16" s="43" t="str">
        <f>IF($G$5="Probation","",IF(C16="","",ROUND(C16*'Master Data'!$C$4,0)))</f>
        <v/>
      </c>
      <c r="E16" s="43" t="str">
        <f>IF($G$5="Probation","",IF(C16="","",ROUND(C16*'Master Data'!$G$4,0)))</f>
        <v/>
      </c>
      <c r="F16" s="43" t="str">
        <f t="shared" si="0"/>
        <v/>
      </c>
      <c r="G16" s="43" t="str">
        <f t="shared" si="1"/>
        <v/>
      </c>
      <c r="H16" s="43" t="str">
        <f t="shared" si="2"/>
        <v/>
      </c>
      <c r="I16" s="43" t="str">
        <f t="shared" si="3"/>
        <v/>
      </c>
      <c r="J16" s="39"/>
      <c r="K16" s="43" t="str">
        <f t="shared" si="4"/>
        <v/>
      </c>
      <c r="L16" s="101"/>
      <c r="M16" s="43" t="str">
        <f t="shared" si="5"/>
        <v/>
      </c>
      <c r="N16" s="101"/>
      <c r="O16" s="101"/>
      <c r="P16" s="101"/>
      <c r="Q16" s="101"/>
      <c r="R16" s="101"/>
      <c r="S16" s="10"/>
      <c r="T16" s="101"/>
      <c r="U16" s="101"/>
      <c r="V16" s="101"/>
      <c r="W16" s="43" t="str">
        <f t="shared" si="6"/>
        <v/>
      </c>
      <c r="X16" s="43" t="str">
        <f t="shared" si="7"/>
        <v/>
      </c>
      <c r="Y16" s="5" t="s">
        <v>120</v>
      </c>
      <c r="Z16" s="5" t="s">
        <v>120</v>
      </c>
    </row>
    <row r="17" spans="1:26" ht="24.95" customHeight="1" x14ac:dyDescent="0.25">
      <c r="A17" s="10">
        <v>9</v>
      </c>
      <c r="B17" s="100">
        <v>44136</v>
      </c>
      <c r="C17" s="101"/>
      <c r="D17" s="43" t="str">
        <f>IF($G$5="Probation","",IF(C17="","",ROUND(C17*'Master Data'!$C$4,0)))</f>
        <v/>
      </c>
      <c r="E17" s="43" t="str">
        <f>IF($G$5="Probation","",IF(C17="","",ROUND(C17*'Master Data'!$G$4,0)))</f>
        <v/>
      </c>
      <c r="F17" s="43" t="str">
        <f t="shared" si="0"/>
        <v/>
      </c>
      <c r="G17" s="43" t="str">
        <f t="shared" si="1"/>
        <v/>
      </c>
      <c r="H17" s="43" t="str">
        <f t="shared" si="2"/>
        <v/>
      </c>
      <c r="I17" s="43" t="str">
        <f t="shared" si="3"/>
        <v/>
      </c>
      <c r="J17" s="39"/>
      <c r="K17" s="43" t="str">
        <f t="shared" si="4"/>
        <v/>
      </c>
      <c r="L17" s="101"/>
      <c r="M17" s="43" t="str">
        <f t="shared" si="5"/>
        <v/>
      </c>
      <c r="N17" s="101"/>
      <c r="O17" s="101"/>
      <c r="P17" s="101"/>
      <c r="Q17" s="101"/>
      <c r="R17" s="101"/>
      <c r="S17" s="10"/>
      <c r="T17" s="101"/>
      <c r="U17" s="101"/>
      <c r="V17" s="101"/>
      <c r="W17" s="43" t="str">
        <f t="shared" si="6"/>
        <v/>
      </c>
      <c r="X17" s="43" t="str">
        <f t="shared" si="7"/>
        <v/>
      </c>
      <c r="Y17" s="5" t="s">
        <v>120</v>
      </c>
      <c r="Z17" s="5" t="s">
        <v>120</v>
      </c>
    </row>
    <row r="18" spans="1:26" ht="24.95" customHeight="1" x14ac:dyDescent="0.25">
      <c r="A18" s="10">
        <v>10</v>
      </c>
      <c r="B18" s="100">
        <v>44166</v>
      </c>
      <c r="C18" s="101"/>
      <c r="D18" s="43" t="str">
        <f>IF($G$5="Probation","",IF(C18="","",ROUND(C18*'Master Data'!$C$4,0)))</f>
        <v/>
      </c>
      <c r="E18" s="43" t="str">
        <f>IF($G$5="Probation","",IF(C18="","",ROUND(C18*'Master Data'!$G$4,0)))</f>
        <v/>
      </c>
      <c r="F18" s="43" t="str">
        <f t="shared" si="0"/>
        <v/>
      </c>
      <c r="G18" s="43" t="str">
        <f t="shared" si="1"/>
        <v/>
      </c>
      <c r="H18" s="43" t="str">
        <f t="shared" si="2"/>
        <v/>
      </c>
      <c r="I18" s="43" t="str">
        <f t="shared" si="3"/>
        <v/>
      </c>
      <c r="J18" s="39"/>
      <c r="K18" s="43" t="str">
        <f t="shared" si="4"/>
        <v/>
      </c>
      <c r="L18" s="101"/>
      <c r="M18" s="43" t="str">
        <f t="shared" si="5"/>
        <v/>
      </c>
      <c r="N18" s="101"/>
      <c r="O18" s="101"/>
      <c r="P18" s="101"/>
      <c r="Q18" s="101"/>
      <c r="R18" s="101"/>
      <c r="S18" s="10"/>
      <c r="T18" s="101"/>
      <c r="U18" s="101"/>
      <c r="V18" s="101"/>
      <c r="W18" s="43" t="str">
        <f t="shared" si="6"/>
        <v/>
      </c>
      <c r="X18" s="43" t="str">
        <f t="shared" si="7"/>
        <v/>
      </c>
      <c r="Y18" s="5" t="s">
        <v>120</v>
      </c>
      <c r="Z18" s="5" t="s">
        <v>120</v>
      </c>
    </row>
    <row r="19" spans="1:26" ht="24.95" customHeight="1" x14ac:dyDescent="0.25">
      <c r="A19" s="10">
        <v>11</v>
      </c>
      <c r="B19" s="100">
        <v>44197</v>
      </c>
      <c r="C19" s="101"/>
      <c r="D19" s="43" t="str">
        <f>IF($G$5="Probation","",IF(C19="","",ROUND(C19*'Master Data'!$C$4,0)))</f>
        <v/>
      </c>
      <c r="E19" s="43" t="str">
        <f>IF($G$5="Probation","",IF(C19="","",ROUND(C19*'Master Data'!$G$4,0)))</f>
        <v/>
      </c>
      <c r="F19" s="43" t="str">
        <f t="shared" si="0"/>
        <v/>
      </c>
      <c r="G19" s="43" t="str">
        <f t="shared" si="1"/>
        <v/>
      </c>
      <c r="H19" s="43" t="str">
        <f t="shared" si="2"/>
        <v/>
      </c>
      <c r="I19" s="43" t="str">
        <f t="shared" si="3"/>
        <v/>
      </c>
      <c r="J19" s="39"/>
      <c r="K19" s="43" t="str">
        <f t="shared" si="4"/>
        <v/>
      </c>
      <c r="L19" s="101"/>
      <c r="M19" s="43" t="str">
        <f t="shared" si="5"/>
        <v/>
      </c>
      <c r="N19" s="101"/>
      <c r="O19" s="101"/>
      <c r="P19" s="101"/>
      <c r="Q19" s="101"/>
      <c r="R19" s="101"/>
      <c r="S19" s="10"/>
      <c r="T19" s="101"/>
      <c r="U19" s="101"/>
      <c r="V19" s="101"/>
      <c r="W19" s="43" t="str">
        <f t="shared" si="6"/>
        <v/>
      </c>
      <c r="X19" s="43" t="str">
        <f t="shared" si="7"/>
        <v/>
      </c>
      <c r="Y19" s="5" t="s">
        <v>120</v>
      </c>
      <c r="Z19" s="5" t="s">
        <v>120</v>
      </c>
    </row>
    <row r="20" spans="1:26" ht="24.95" customHeight="1" x14ac:dyDescent="0.25">
      <c r="A20" s="10">
        <v>12</v>
      </c>
      <c r="B20" s="100">
        <v>44228</v>
      </c>
      <c r="C20" s="101"/>
      <c r="D20" s="43" t="str">
        <f>IF($G$5="Probation","",IF(C20="","",ROUND(C20*'Master Data'!$C$4,0)))</f>
        <v/>
      </c>
      <c r="E20" s="43" t="str">
        <f>IF($G$5="Probation","",IF(C20="","",ROUND(C20*'Master Data'!$G$4,0)))</f>
        <v/>
      </c>
      <c r="F20" s="43" t="str">
        <f t="shared" si="0"/>
        <v/>
      </c>
      <c r="G20" s="43" t="str">
        <f t="shared" si="1"/>
        <v/>
      </c>
      <c r="H20" s="43" t="str">
        <f t="shared" si="2"/>
        <v/>
      </c>
      <c r="I20" s="43" t="str">
        <f t="shared" si="3"/>
        <v/>
      </c>
      <c r="J20" s="39"/>
      <c r="K20" s="43" t="str">
        <f t="shared" si="4"/>
        <v/>
      </c>
      <c r="L20" s="101"/>
      <c r="M20" s="43" t="str">
        <f t="shared" si="5"/>
        <v/>
      </c>
      <c r="N20" s="101"/>
      <c r="O20" s="101"/>
      <c r="P20" s="101"/>
      <c r="Q20" s="101"/>
      <c r="R20" s="101"/>
      <c r="S20" s="10"/>
      <c r="T20" s="101"/>
      <c r="U20" s="101"/>
      <c r="V20" s="101"/>
      <c r="W20" s="43" t="str">
        <f t="shared" si="6"/>
        <v/>
      </c>
      <c r="X20" s="43" t="str">
        <f t="shared" si="7"/>
        <v/>
      </c>
      <c r="Y20" s="5" t="s">
        <v>120</v>
      </c>
      <c r="Z20" s="5" t="s">
        <v>120</v>
      </c>
    </row>
    <row r="21" spans="1:26" ht="9.9499999999999993" customHeight="1" x14ac:dyDescent="0.25">
      <c r="A21" s="85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7"/>
    </row>
    <row r="22" spans="1:26" ht="24.95" customHeight="1" x14ac:dyDescent="0.25">
      <c r="A22" s="10">
        <v>13</v>
      </c>
      <c r="B22" s="102" t="s">
        <v>126</v>
      </c>
      <c r="C22" s="103"/>
      <c r="D22" s="10" t="s">
        <v>120</v>
      </c>
      <c r="E22" s="10" t="s">
        <v>120</v>
      </c>
      <c r="F22" s="10" t="s">
        <v>120</v>
      </c>
      <c r="G22" s="10" t="s">
        <v>120</v>
      </c>
      <c r="H22" s="10" t="s">
        <v>120</v>
      </c>
      <c r="I22" s="10" t="s">
        <v>120</v>
      </c>
      <c r="J22" s="10" t="s">
        <v>120</v>
      </c>
      <c r="K22" s="43">
        <f>IF($W$5="Yes",6774,0)</f>
        <v>0</v>
      </c>
      <c r="L22" s="10" t="s">
        <v>120</v>
      </c>
      <c r="M22" s="10" t="s">
        <v>120</v>
      </c>
      <c r="N22" s="10"/>
      <c r="O22" s="10" t="s">
        <v>120</v>
      </c>
      <c r="P22" s="10" t="s">
        <v>120</v>
      </c>
      <c r="Q22" s="10"/>
      <c r="R22" s="10" t="s">
        <v>120</v>
      </c>
      <c r="S22" s="10" t="s">
        <v>120</v>
      </c>
      <c r="T22" s="10" t="s">
        <v>120</v>
      </c>
      <c r="U22" s="10"/>
      <c r="V22" s="10" t="s">
        <v>120</v>
      </c>
      <c r="W22" s="44">
        <f>SUM(L22:V22)</f>
        <v>0</v>
      </c>
      <c r="X22" s="44">
        <f>K22-W22</f>
        <v>0</v>
      </c>
      <c r="Y22" s="5" t="s">
        <v>120</v>
      </c>
      <c r="Z22" s="5" t="s">
        <v>120</v>
      </c>
    </row>
    <row r="23" spans="1:26" ht="24.95" customHeight="1" x14ac:dyDescent="0.25">
      <c r="A23" s="10">
        <v>14</v>
      </c>
      <c r="B23" s="102" t="s">
        <v>137</v>
      </c>
      <c r="C23" s="45" t="str">
        <f>IFERROR(ROUND(VLOOKUP($R$5,month_basic,2,0)/2,0),"")</f>
        <v/>
      </c>
      <c r="D23" s="44" t="str">
        <f>IF($G$5="Probation","",IF($C$23="","",ROUND($C$23*'Master Data'!$C$4,0)))</f>
        <v/>
      </c>
      <c r="E23" s="40"/>
      <c r="F23" s="40"/>
      <c r="G23" s="40"/>
      <c r="H23" s="40"/>
      <c r="I23" s="40"/>
      <c r="J23" s="40"/>
      <c r="K23" s="44">
        <f>SUM(C23:J23)</f>
        <v>0</v>
      </c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4">
        <f>SUM(L23:V23)</f>
        <v>0</v>
      </c>
      <c r="X23" s="44">
        <f>K23-W23</f>
        <v>0</v>
      </c>
      <c r="Z23" s="5" t="s">
        <v>120</v>
      </c>
    </row>
    <row r="24" spans="1:26" ht="24.95" customHeight="1" x14ac:dyDescent="0.25">
      <c r="A24" s="10">
        <v>15</v>
      </c>
      <c r="B24" s="104" t="s">
        <v>144</v>
      </c>
      <c r="C24" s="41"/>
      <c r="D24" s="41"/>
      <c r="E24" s="41"/>
      <c r="F24" s="41"/>
      <c r="G24" s="41"/>
      <c r="H24" s="41"/>
      <c r="I24" s="41"/>
      <c r="J24" s="41"/>
      <c r="K24" s="44">
        <f t="shared" ref="K24:K26" si="8">SUM(C24:J24)</f>
        <v>0</v>
      </c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4">
        <f t="shared" ref="W24:W26" si="9">SUM(L24:V24)</f>
        <v>0</v>
      </c>
      <c r="X24" s="44">
        <f t="shared" ref="X24:X26" si="10">K24-W24</f>
        <v>0</v>
      </c>
      <c r="Z24" s="5" t="s">
        <v>120</v>
      </c>
    </row>
    <row r="25" spans="1:26" ht="24.95" customHeight="1" x14ac:dyDescent="0.25">
      <c r="A25" s="10">
        <v>16</v>
      </c>
      <c r="B25" s="104" t="s">
        <v>144</v>
      </c>
      <c r="C25" s="41"/>
      <c r="D25" s="41"/>
      <c r="E25" s="41"/>
      <c r="F25" s="41"/>
      <c r="G25" s="41"/>
      <c r="H25" s="41"/>
      <c r="I25" s="41"/>
      <c r="J25" s="41"/>
      <c r="K25" s="44">
        <f t="shared" si="8"/>
        <v>0</v>
      </c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4">
        <f t="shared" si="9"/>
        <v>0</v>
      </c>
      <c r="X25" s="44">
        <f t="shared" si="10"/>
        <v>0</v>
      </c>
      <c r="Z25" s="5" t="s">
        <v>120</v>
      </c>
    </row>
    <row r="26" spans="1:26" ht="24.95" customHeight="1" thickBot="1" x14ac:dyDescent="0.3">
      <c r="A26" s="40">
        <v>17</v>
      </c>
      <c r="B26" s="105" t="s">
        <v>138</v>
      </c>
      <c r="C26" s="42"/>
      <c r="D26" s="42"/>
      <c r="E26" s="42"/>
      <c r="F26" s="42"/>
      <c r="G26" s="42"/>
      <c r="H26" s="42"/>
      <c r="I26" s="42"/>
      <c r="J26" s="42"/>
      <c r="K26" s="44">
        <f t="shared" si="8"/>
        <v>0</v>
      </c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4">
        <f t="shared" si="9"/>
        <v>0</v>
      </c>
      <c r="X26" s="44">
        <f t="shared" si="10"/>
        <v>0</v>
      </c>
      <c r="Z26" s="5" t="s">
        <v>120</v>
      </c>
    </row>
    <row r="27" spans="1:26" ht="42.75" customHeight="1" thickBot="1" x14ac:dyDescent="0.3">
      <c r="A27" s="106" t="s">
        <v>128</v>
      </c>
      <c r="B27" s="107"/>
      <c r="C27" s="46">
        <f>SUM(C9:C20,C22:C26)</f>
        <v>0</v>
      </c>
      <c r="D27" s="46">
        <f t="shared" ref="D27:X27" si="11">SUM(D9:D20,D22:D26)</f>
        <v>0</v>
      </c>
      <c r="E27" s="46">
        <f t="shared" si="11"/>
        <v>0</v>
      </c>
      <c r="F27" s="46">
        <f t="shared" si="11"/>
        <v>0</v>
      </c>
      <c r="G27" s="46">
        <f t="shared" si="11"/>
        <v>0</v>
      </c>
      <c r="H27" s="46">
        <f t="shared" si="11"/>
        <v>0</v>
      </c>
      <c r="I27" s="46">
        <f t="shared" si="11"/>
        <v>0</v>
      </c>
      <c r="J27" s="46">
        <f t="shared" si="11"/>
        <v>0</v>
      </c>
      <c r="K27" s="46">
        <f t="shared" si="11"/>
        <v>0</v>
      </c>
      <c r="L27" s="46">
        <f t="shared" si="11"/>
        <v>0</v>
      </c>
      <c r="M27" s="46">
        <f t="shared" si="11"/>
        <v>0</v>
      </c>
      <c r="N27" s="46">
        <f t="shared" si="11"/>
        <v>0</v>
      </c>
      <c r="O27" s="46">
        <f t="shared" si="11"/>
        <v>0</v>
      </c>
      <c r="P27" s="46">
        <f t="shared" si="11"/>
        <v>0</v>
      </c>
      <c r="Q27" s="46">
        <f t="shared" si="11"/>
        <v>0</v>
      </c>
      <c r="R27" s="46">
        <f t="shared" si="11"/>
        <v>0</v>
      </c>
      <c r="S27" s="46">
        <f t="shared" si="11"/>
        <v>220</v>
      </c>
      <c r="T27" s="46">
        <f t="shared" si="11"/>
        <v>0</v>
      </c>
      <c r="U27" s="46">
        <f t="shared" si="11"/>
        <v>0</v>
      </c>
      <c r="V27" s="46">
        <f t="shared" si="11"/>
        <v>0</v>
      </c>
      <c r="W27" s="46">
        <f t="shared" si="11"/>
        <v>220</v>
      </c>
      <c r="X27" s="47">
        <f t="shared" si="11"/>
        <v>0</v>
      </c>
    </row>
  </sheetData>
  <sheetProtection password="E410" sheet="1" objects="1" scenarios="1" formatCells="0" formatColumns="0" formatRows="0"/>
  <mergeCells count="31">
    <mergeCell ref="Z1:AA2"/>
    <mergeCell ref="S3:T3"/>
    <mergeCell ref="A3:C3"/>
    <mergeCell ref="A4:B4"/>
    <mergeCell ref="S4:T4"/>
    <mergeCell ref="A1:X1"/>
    <mergeCell ref="A2:X2"/>
    <mergeCell ref="I3:K3"/>
    <mergeCell ref="K4:L4"/>
    <mergeCell ref="A21:X21"/>
    <mergeCell ref="U4:X4"/>
    <mergeCell ref="M4:R4"/>
    <mergeCell ref="U3:X3"/>
    <mergeCell ref="D3:H3"/>
    <mergeCell ref="L3:R3"/>
    <mergeCell ref="C4:E4"/>
    <mergeCell ref="A7:K7"/>
    <mergeCell ref="L7:W7"/>
    <mergeCell ref="X7:X8"/>
    <mergeCell ref="W5:X5"/>
    <mergeCell ref="N5:Q5"/>
    <mergeCell ref="A5:F5"/>
    <mergeCell ref="G5:H5"/>
    <mergeCell ref="A6:X6"/>
    <mergeCell ref="R5:S5"/>
    <mergeCell ref="H4:J4"/>
    <mergeCell ref="F4:G4"/>
    <mergeCell ref="A27:B27"/>
    <mergeCell ref="I5:K5"/>
    <mergeCell ref="L5:M5"/>
    <mergeCell ref="T5:V5"/>
  </mergeCells>
  <dataValidations disablePrompts="1" count="2">
    <dataValidation type="list" allowBlank="1" showInputMessage="1" showErrorMessage="1" sqref="R5:S5">
      <formula1>surrender_month</formula1>
    </dataValidation>
    <dataValidation type="list" allowBlank="1" showInputMessage="1" showErrorMessage="1" sqref="W5:X5">
      <formula1>"YES,NO"</formula1>
    </dataValidation>
  </dataValidations>
  <pageMargins left="0.27559055118110237" right="0.27559055118110237" top="0.27559055118110237" bottom="0.27559055118110237" header="0" footer="0"/>
  <pageSetup paperSize="9" scale="76" orientation="landscape" r:id="rId1"/>
  <colBreaks count="1" manualBreakCount="1"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Master Data</vt:lpstr>
      <vt:lpstr>Salary Data</vt:lpstr>
      <vt:lpstr>Pay Slip</vt:lpstr>
      <vt:lpstr>Yearly</vt:lpstr>
      <vt:lpstr>Levels</vt:lpstr>
      <vt:lpstr>master_data</vt:lpstr>
      <vt:lpstr>master_data_ga55</vt:lpstr>
      <vt:lpstr>month_basic</vt:lpstr>
      <vt:lpstr>post_school</vt:lpstr>
      <vt:lpstr>'Master Data'!Print_Titles</vt:lpstr>
      <vt:lpstr>'Salary Data'!Print_Titles</vt:lpstr>
      <vt:lpstr>salary_data</vt:lpstr>
      <vt:lpstr>surrender_month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2020-08-17T08:07:33Z</cp:lastPrinted>
  <dcterms:created xsi:type="dcterms:W3CDTF">2020-08-08T14:22:47Z</dcterms:created>
  <dcterms:modified xsi:type="dcterms:W3CDTF">2020-08-17T15:14:27Z</dcterms:modified>
</cp:coreProperties>
</file>