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ables/table3.xml" ContentType="application/vnd.openxmlformats-officedocument.spreadsheetml.table+xml"/>
  <Override PartName="/xl/tables/table4.xml" ContentType="application/vnd.openxmlformats-officedocument.spreadsheetml.table+xml"/>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Default Extension="wdp" ContentType="image/vnd.ms-photo"/>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240" yWindow="30" windowWidth="15600" windowHeight="7760" tabRatio="840" firstSheet="1" activeTab="12"/>
  </bookViews>
  <sheets>
    <sheet name="Sheet4" sheetId="13" state="hidden" r:id="rId1"/>
    <sheet name="Instruction" sheetId="9" r:id="rId2"/>
    <sheet name="Master" sheetId="1" r:id="rId3"/>
    <sheet name="GA55 Check" sheetId="7" r:id="rId4"/>
    <sheet name="Sheet1" sheetId="11" state="hidden" r:id="rId5"/>
    <sheet name="Sheet3" sheetId="5" state="hidden" r:id="rId6"/>
    <sheet name="GA55 Main" sheetId="14" r:id="rId7"/>
    <sheet name="Other Ded." sheetId="8" r:id="rId8"/>
    <sheet name="Summary" sheetId="12" r:id="rId9"/>
    <sheet name="Tax Calculaton Old" sheetId="6" r:id="rId10"/>
    <sheet name="Tax Calculaton New" sheetId="10" r:id="rId11"/>
    <sheet name="7TH Pay Chart" sheetId="4" r:id="rId12"/>
    <sheet name="Post at Office" sheetId="2" r:id="rId13"/>
  </sheets>
  <definedNames>
    <definedName name="Employee_Data" localSheetId="3">Table3[[#All],[कर्मचारी का नाम]:[60-80 वर्ग]]</definedName>
    <definedName name="Employee_Data" localSheetId="6">Table3[[#All],[कर्मचारी का नाम]:[60-80 वर्ग]]</definedName>
    <definedName name="Employee_Data" localSheetId="10">Table3[[#All],[कर्मचारी का नाम]:[60-80 वर्ग]]</definedName>
    <definedName name="Employee_Data">Table3[[#All],[कर्मचारी का नाम]:[60-80 वर्ग]]</definedName>
    <definedName name="Employee_Data_2">Sheet3!$J$5:$X$251</definedName>
    <definedName name="Employee_Names" localSheetId="3">Table3[कर्मचारी का नाम]</definedName>
    <definedName name="Employee_Names" localSheetId="6">Table3[कर्मचारी का नाम]</definedName>
    <definedName name="Employee_Names" localSheetId="10">Table3[कर्मचारी का नाम]</definedName>
    <definedName name="Employee_Names">Table3[कर्मचारी का नाम]</definedName>
    <definedName name="Months_Name" localSheetId="3">Table4[[#All],[Months]]</definedName>
    <definedName name="Months_Name" localSheetId="6">Table4[[#All],[Months]]</definedName>
    <definedName name="Months_Name" localSheetId="10">Table4[[#All],[Months]]</definedName>
    <definedName name="Months_Name">Table4[[#All],[Months]]</definedName>
    <definedName name="Pay_Level" localSheetId="3">Table2[[#All],[पे लेवल]]</definedName>
    <definedName name="Pay_Level" localSheetId="6">Table2[[#All],[पे लेवल]]</definedName>
    <definedName name="Pay_Level" localSheetId="10">Table2[[#All],[पे लेवल]]</definedName>
    <definedName name="Pay_Level">Table2[[#All],[पे लेवल]]</definedName>
    <definedName name="Post_At_Office" localSheetId="3">Table1[[#All],[कार्यालय में पोस्ट विवरण]]</definedName>
    <definedName name="Post_At_Office" localSheetId="6">Table1[[#All],[कार्यालय में पोस्ट विवरण]]</definedName>
    <definedName name="Post_At_Office" localSheetId="10">Table1[[#All],[कार्यालय में पोस्ट विवरण]]</definedName>
    <definedName name="Post_At_Office">Table1[[#All],[कार्यालय में पोस्ट विवरण]]</definedName>
    <definedName name="SI_GPF">Sheet1!$I$3:$AF$5</definedName>
    <definedName name="Tax_data">'Other Ded.'!$B$3:$BF$254</definedName>
  </definedNames>
  <calcPr calcId="144525"/>
</workbook>
</file>

<file path=xl/calcChain.xml><?xml version="1.0" encoding="utf-8"?>
<calcChain xmlns="http://schemas.openxmlformats.org/spreadsheetml/2006/main">
  <c r="L55" i="10"/>
  <c r="J55"/>
  <c r="H55"/>
  <c r="F55"/>
  <c r="D55"/>
  <c r="W251" i="5"/>
  <c r="V251"/>
  <c r="U251"/>
  <c r="T251"/>
  <c r="S251"/>
  <c r="R251"/>
  <c r="W250"/>
  <c r="V250"/>
  <c r="U250"/>
  <c r="T250"/>
  <c r="S250"/>
  <c r="R250"/>
  <c r="W249"/>
  <c r="V249"/>
  <c r="U249"/>
  <c r="T249"/>
  <c r="S249"/>
  <c r="R249"/>
  <c r="W248"/>
  <c r="V248"/>
  <c r="U248"/>
  <c r="T248"/>
  <c r="S248"/>
  <c r="R248"/>
  <c r="W247"/>
  <c r="V247"/>
  <c r="U247"/>
  <c r="T247"/>
  <c r="S247"/>
  <c r="R247"/>
  <c r="W246"/>
  <c r="V246"/>
  <c r="U246"/>
  <c r="T246"/>
  <c r="S246"/>
  <c r="R246"/>
  <c r="W245"/>
  <c r="V245"/>
  <c r="U245"/>
  <c r="T245"/>
  <c r="S245"/>
  <c r="R245"/>
  <c r="W244"/>
  <c r="V244"/>
  <c r="U244"/>
  <c r="T244"/>
  <c r="S244"/>
  <c r="R244"/>
  <c r="W243"/>
  <c r="V243"/>
  <c r="U243"/>
  <c r="T243"/>
  <c r="S243"/>
  <c r="R243"/>
  <c r="W242"/>
  <c r="V242"/>
  <c r="U242"/>
  <c r="T242"/>
  <c r="S242"/>
  <c r="R242"/>
  <c r="W241"/>
  <c r="V241"/>
  <c r="U241"/>
  <c r="T241"/>
  <c r="S241"/>
  <c r="R241"/>
  <c r="W240"/>
  <c r="V240"/>
  <c r="U240"/>
  <c r="T240"/>
  <c r="S240"/>
  <c r="R240"/>
  <c r="W239"/>
  <c r="V239"/>
  <c r="U239"/>
  <c r="T239"/>
  <c r="S239"/>
  <c r="R239"/>
  <c r="W238"/>
  <c r="V238"/>
  <c r="U238"/>
  <c r="T238"/>
  <c r="S238"/>
  <c r="R238"/>
  <c r="W237"/>
  <c r="V237"/>
  <c r="U237"/>
  <c r="T237"/>
  <c r="S237"/>
  <c r="R237"/>
  <c r="W236"/>
  <c r="V236"/>
  <c r="U236"/>
  <c r="T236"/>
  <c r="S236"/>
  <c r="R236"/>
  <c r="W235"/>
  <c r="V235"/>
  <c r="U235"/>
  <c r="T235"/>
  <c r="S235"/>
  <c r="R235"/>
  <c r="W234"/>
  <c r="V234"/>
  <c r="U234"/>
  <c r="T234"/>
  <c r="S234"/>
  <c r="R234"/>
  <c r="W233"/>
  <c r="V233"/>
  <c r="U233"/>
  <c r="T233"/>
  <c r="S233"/>
  <c r="R233"/>
  <c r="W232"/>
  <c r="V232"/>
  <c r="U232"/>
  <c r="T232"/>
  <c r="S232"/>
  <c r="R232"/>
  <c r="W231"/>
  <c r="V231"/>
  <c r="U231"/>
  <c r="T231"/>
  <c r="S231"/>
  <c r="R231"/>
  <c r="W230"/>
  <c r="V230"/>
  <c r="U230"/>
  <c r="T230"/>
  <c r="S230"/>
  <c r="R230"/>
  <c r="W229"/>
  <c r="V229"/>
  <c r="U229"/>
  <c r="T229"/>
  <c r="S229"/>
  <c r="R229"/>
  <c r="W228"/>
  <c r="V228"/>
  <c r="U228"/>
  <c r="T228"/>
  <c r="S228"/>
  <c r="R228"/>
  <c r="W227"/>
  <c r="V227"/>
  <c r="U227"/>
  <c r="T227"/>
  <c r="S227"/>
  <c r="R227"/>
  <c r="W226"/>
  <c r="V226"/>
  <c r="U226"/>
  <c r="T226"/>
  <c r="S226"/>
  <c r="R226"/>
  <c r="W225"/>
  <c r="V225"/>
  <c r="U225"/>
  <c r="T225"/>
  <c r="S225"/>
  <c r="R225"/>
  <c r="W224"/>
  <c r="V224"/>
  <c r="U224"/>
  <c r="T224"/>
  <c r="S224"/>
  <c r="R224"/>
  <c r="W223"/>
  <c r="V223"/>
  <c r="U223"/>
  <c r="T223"/>
  <c r="S223"/>
  <c r="R223"/>
  <c r="W222"/>
  <c r="V222"/>
  <c r="U222"/>
  <c r="T222"/>
  <c r="S222"/>
  <c r="R222"/>
  <c r="W221"/>
  <c r="V221"/>
  <c r="U221"/>
  <c r="T221"/>
  <c r="S221"/>
  <c r="R221"/>
  <c r="W220"/>
  <c r="V220"/>
  <c r="U220"/>
  <c r="T220"/>
  <c r="S220"/>
  <c r="R220"/>
  <c r="W219"/>
  <c r="V219"/>
  <c r="U219"/>
  <c r="T219"/>
  <c r="S219"/>
  <c r="R219"/>
  <c r="W218"/>
  <c r="V218"/>
  <c r="U218"/>
  <c r="T218"/>
  <c r="S218"/>
  <c r="R218"/>
  <c r="W217"/>
  <c r="V217"/>
  <c r="U217"/>
  <c r="T217"/>
  <c r="S217"/>
  <c r="R217"/>
  <c r="W216"/>
  <c r="V216"/>
  <c r="U216"/>
  <c r="T216"/>
  <c r="S216"/>
  <c r="R216"/>
  <c r="W215"/>
  <c r="V215"/>
  <c r="U215"/>
  <c r="T215"/>
  <c r="S215"/>
  <c r="R215"/>
  <c r="W214"/>
  <c r="V214"/>
  <c r="U214"/>
  <c r="T214"/>
  <c r="S214"/>
  <c r="R214"/>
  <c r="W213"/>
  <c r="V213"/>
  <c r="U213"/>
  <c r="T213"/>
  <c r="S213"/>
  <c r="R213"/>
  <c r="W212"/>
  <c r="V212"/>
  <c r="U212"/>
  <c r="T212"/>
  <c r="S212"/>
  <c r="R212"/>
  <c r="W211"/>
  <c r="V211"/>
  <c r="U211"/>
  <c r="T211"/>
  <c r="S211"/>
  <c r="R211"/>
  <c r="W210"/>
  <c r="V210"/>
  <c r="U210"/>
  <c r="T210"/>
  <c r="S210"/>
  <c r="R210"/>
  <c r="W209"/>
  <c r="V209"/>
  <c r="U209"/>
  <c r="T209"/>
  <c r="S209"/>
  <c r="R209"/>
  <c r="W208"/>
  <c r="V208"/>
  <c r="U208"/>
  <c r="T208"/>
  <c r="S208"/>
  <c r="R208"/>
  <c r="W207"/>
  <c r="V207"/>
  <c r="U207"/>
  <c r="T207"/>
  <c r="S207"/>
  <c r="R207"/>
  <c r="W206"/>
  <c r="V206"/>
  <c r="U206"/>
  <c r="T206"/>
  <c r="S206"/>
  <c r="R206"/>
  <c r="W205"/>
  <c r="V205"/>
  <c r="U205"/>
  <c r="T205"/>
  <c r="S205"/>
  <c r="R205"/>
  <c r="W204"/>
  <c r="V204"/>
  <c r="U204"/>
  <c r="T204"/>
  <c r="S204"/>
  <c r="R204"/>
  <c r="W203"/>
  <c r="V203"/>
  <c r="U203"/>
  <c r="T203"/>
  <c r="S203"/>
  <c r="R203"/>
  <c r="W202"/>
  <c r="V202"/>
  <c r="U202"/>
  <c r="T202"/>
  <c r="S202"/>
  <c r="R202"/>
  <c r="W201"/>
  <c r="V201"/>
  <c r="U201"/>
  <c r="T201"/>
  <c r="S201"/>
  <c r="R201"/>
  <c r="W200"/>
  <c r="V200"/>
  <c r="U200"/>
  <c r="T200"/>
  <c r="S200"/>
  <c r="R200"/>
  <c r="W199"/>
  <c r="V199"/>
  <c r="U199"/>
  <c r="T199"/>
  <c r="S199"/>
  <c r="R199"/>
  <c r="W198"/>
  <c r="V198"/>
  <c r="U198"/>
  <c r="T198"/>
  <c r="S198"/>
  <c r="R198"/>
  <c r="W197"/>
  <c r="V197"/>
  <c r="U197"/>
  <c r="T197"/>
  <c r="S197"/>
  <c r="R197"/>
  <c r="W196"/>
  <c r="V196"/>
  <c r="U196"/>
  <c r="T196"/>
  <c r="S196"/>
  <c r="R196"/>
  <c r="W195"/>
  <c r="V195"/>
  <c r="U195"/>
  <c r="T195"/>
  <c r="S195"/>
  <c r="R195"/>
  <c r="W194"/>
  <c r="V194"/>
  <c r="U194"/>
  <c r="T194"/>
  <c r="S194"/>
  <c r="R194"/>
  <c r="W193"/>
  <c r="V193"/>
  <c r="U193"/>
  <c r="T193"/>
  <c r="S193"/>
  <c r="R193"/>
  <c r="W192"/>
  <c r="V192"/>
  <c r="U192"/>
  <c r="T192"/>
  <c r="S192"/>
  <c r="R192"/>
  <c r="W191"/>
  <c r="V191"/>
  <c r="U191"/>
  <c r="T191"/>
  <c r="S191"/>
  <c r="R191"/>
  <c r="W190"/>
  <c r="V190"/>
  <c r="U190"/>
  <c r="T190"/>
  <c r="S190"/>
  <c r="R190"/>
  <c r="W189"/>
  <c r="V189"/>
  <c r="U189"/>
  <c r="T189"/>
  <c r="S189"/>
  <c r="R189"/>
  <c r="W188"/>
  <c r="V188"/>
  <c r="U188"/>
  <c r="T188"/>
  <c r="S188"/>
  <c r="R188"/>
  <c r="W187"/>
  <c r="V187"/>
  <c r="U187"/>
  <c r="T187"/>
  <c r="S187"/>
  <c r="R187"/>
  <c r="W186"/>
  <c r="V186"/>
  <c r="U186"/>
  <c r="T186"/>
  <c r="S186"/>
  <c r="R186"/>
  <c r="W185"/>
  <c r="V185"/>
  <c r="U185"/>
  <c r="T185"/>
  <c r="S185"/>
  <c r="R185"/>
  <c r="W184"/>
  <c r="V184"/>
  <c r="U184"/>
  <c r="T184"/>
  <c r="S184"/>
  <c r="R184"/>
  <c r="W183"/>
  <c r="V183"/>
  <c r="U183"/>
  <c r="T183"/>
  <c r="S183"/>
  <c r="R183"/>
  <c r="W182"/>
  <c r="V182"/>
  <c r="U182"/>
  <c r="T182"/>
  <c r="S182"/>
  <c r="R182"/>
  <c r="W181"/>
  <c r="V181"/>
  <c r="U181"/>
  <c r="T181"/>
  <c r="S181"/>
  <c r="R181"/>
  <c r="W180"/>
  <c r="V180"/>
  <c r="U180"/>
  <c r="T180"/>
  <c r="S180"/>
  <c r="R180"/>
  <c r="W179"/>
  <c r="V179"/>
  <c r="U179"/>
  <c r="T179"/>
  <c r="S179"/>
  <c r="R179"/>
  <c r="W178"/>
  <c r="V178"/>
  <c r="U178"/>
  <c r="T178"/>
  <c r="S178"/>
  <c r="R178"/>
  <c r="W177"/>
  <c r="V177"/>
  <c r="U177"/>
  <c r="T177"/>
  <c r="S177"/>
  <c r="R177"/>
  <c r="W176"/>
  <c r="V176"/>
  <c r="U176"/>
  <c r="T176"/>
  <c r="S176"/>
  <c r="R176"/>
  <c r="W175"/>
  <c r="V175"/>
  <c r="U175"/>
  <c r="T175"/>
  <c r="S175"/>
  <c r="R175"/>
  <c r="W174"/>
  <c r="V174"/>
  <c r="U174"/>
  <c r="T174"/>
  <c r="S174"/>
  <c r="R174"/>
  <c r="W173"/>
  <c r="V173"/>
  <c r="U173"/>
  <c r="T173"/>
  <c r="S173"/>
  <c r="R173"/>
  <c r="W172"/>
  <c r="V172"/>
  <c r="U172"/>
  <c r="T172"/>
  <c r="S172"/>
  <c r="R172"/>
  <c r="W171"/>
  <c r="V171"/>
  <c r="U171"/>
  <c r="T171"/>
  <c r="S171"/>
  <c r="R171"/>
  <c r="W170"/>
  <c r="V170"/>
  <c r="U170"/>
  <c r="T170"/>
  <c r="S170"/>
  <c r="R170"/>
  <c r="W169"/>
  <c r="V169"/>
  <c r="U169"/>
  <c r="T169"/>
  <c r="S169"/>
  <c r="R169"/>
  <c r="W168"/>
  <c r="V168"/>
  <c r="U168"/>
  <c r="T168"/>
  <c r="S168"/>
  <c r="R168"/>
  <c r="W167"/>
  <c r="V167"/>
  <c r="U167"/>
  <c r="T167"/>
  <c r="S167"/>
  <c r="R167"/>
  <c r="W166"/>
  <c r="V166"/>
  <c r="U166"/>
  <c r="T166"/>
  <c r="S166"/>
  <c r="R166"/>
  <c r="W165"/>
  <c r="V165"/>
  <c r="U165"/>
  <c r="T165"/>
  <c r="S165"/>
  <c r="R165"/>
  <c r="W164"/>
  <c r="V164"/>
  <c r="U164"/>
  <c r="T164"/>
  <c r="S164"/>
  <c r="R164"/>
  <c r="W163"/>
  <c r="V163"/>
  <c r="U163"/>
  <c r="T163"/>
  <c r="S163"/>
  <c r="R163"/>
  <c r="W162"/>
  <c r="V162"/>
  <c r="U162"/>
  <c r="T162"/>
  <c r="S162"/>
  <c r="R162"/>
  <c r="W161"/>
  <c r="V161"/>
  <c r="U161"/>
  <c r="T161"/>
  <c r="S161"/>
  <c r="R161"/>
  <c r="W160"/>
  <c r="V160"/>
  <c r="U160"/>
  <c r="T160"/>
  <c r="S160"/>
  <c r="R160"/>
  <c r="W159"/>
  <c r="V159"/>
  <c r="U159"/>
  <c r="T159"/>
  <c r="S159"/>
  <c r="R159"/>
  <c r="W158"/>
  <c r="V158"/>
  <c r="U158"/>
  <c r="T158"/>
  <c r="S158"/>
  <c r="R158"/>
  <c r="W157"/>
  <c r="V157"/>
  <c r="U157"/>
  <c r="T157"/>
  <c r="S157"/>
  <c r="R157"/>
  <c r="W156"/>
  <c r="V156"/>
  <c r="U156"/>
  <c r="T156"/>
  <c r="S156"/>
  <c r="R156"/>
  <c r="W155"/>
  <c r="V155"/>
  <c r="U155"/>
  <c r="T155"/>
  <c r="S155"/>
  <c r="R155"/>
  <c r="W154"/>
  <c r="V154"/>
  <c r="U154"/>
  <c r="T154"/>
  <c r="S154"/>
  <c r="R154"/>
  <c r="W153"/>
  <c r="V153"/>
  <c r="U153"/>
  <c r="T153"/>
  <c r="S153"/>
  <c r="R153"/>
  <c r="W152"/>
  <c r="V152"/>
  <c r="U152"/>
  <c r="T152"/>
  <c r="S152"/>
  <c r="R152"/>
  <c r="W151"/>
  <c r="V151"/>
  <c r="U151"/>
  <c r="T151"/>
  <c r="S151"/>
  <c r="R151"/>
  <c r="W150"/>
  <c r="V150"/>
  <c r="U150"/>
  <c r="T150"/>
  <c r="S150"/>
  <c r="R150"/>
  <c r="W149"/>
  <c r="V149"/>
  <c r="U149"/>
  <c r="T149"/>
  <c r="S149"/>
  <c r="R149"/>
  <c r="W148"/>
  <c r="V148"/>
  <c r="U148"/>
  <c r="T148"/>
  <c r="S148"/>
  <c r="R148"/>
  <c r="W147"/>
  <c r="V147"/>
  <c r="U147"/>
  <c r="T147"/>
  <c r="S147"/>
  <c r="R147"/>
  <c r="W146"/>
  <c r="V146"/>
  <c r="U146"/>
  <c r="T146"/>
  <c r="S146"/>
  <c r="R146"/>
  <c r="W145"/>
  <c r="V145"/>
  <c r="U145"/>
  <c r="T145"/>
  <c r="S145"/>
  <c r="R145"/>
  <c r="W144"/>
  <c r="V144"/>
  <c r="U144"/>
  <c r="T144"/>
  <c r="S144"/>
  <c r="R144"/>
  <c r="W143"/>
  <c r="V143"/>
  <c r="U143"/>
  <c r="T143"/>
  <c r="S143"/>
  <c r="R143"/>
  <c r="W142"/>
  <c r="V142"/>
  <c r="U142"/>
  <c r="T142"/>
  <c r="S142"/>
  <c r="R142"/>
  <c r="W141"/>
  <c r="V141"/>
  <c r="U141"/>
  <c r="T141"/>
  <c r="S141"/>
  <c r="R141"/>
  <c r="W140"/>
  <c r="V140"/>
  <c r="U140"/>
  <c r="T140"/>
  <c r="S140"/>
  <c r="R140"/>
  <c r="W139"/>
  <c r="V139"/>
  <c r="U139"/>
  <c r="T139"/>
  <c r="S139"/>
  <c r="R139"/>
  <c r="W138"/>
  <c r="V138"/>
  <c r="U138"/>
  <c r="T138"/>
  <c r="S138"/>
  <c r="R138"/>
  <c r="W137"/>
  <c r="V137"/>
  <c r="U137"/>
  <c r="T137"/>
  <c r="S137"/>
  <c r="R137"/>
  <c r="W136"/>
  <c r="V136"/>
  <c r="U136"/>
  <c r="T136"/>
  <c r="S136"/>
  <c r="R136"/>
  <c r="W135"/>
  <c r="V135"/>
  <c r="U135"/>
  <c r="T135"/>
  <c r="S135"/>
  <c r="R135"/>
  <c r="W134"/>
  <c r="V134"/>
  <c r="U134"/>
  <c r="T134"/>
  <c r="S134"/>
  <c r="R134"/>
  <c r="W133"/>
  <c r="V133"/>
  <c r="U133"/>
  <c r="T133"/>
  <c r="S133"/>
  <c r="R133"/>
  <c r="W132"/>
  <c r="V132"/>
  <c r="U132"/>
  <c r="T132"/>
  <c r="S132"/>
  <c r="R132"/>
  <c r="W131"/>
  <c r="V131"/>
  <c r="U131"/>
  <c r="T131"/>
  <c r="S131"/>
  <c r="R131"/>
  <c r="W130"/>
  <c r="V130"/>
  <c r="U130"/>
  <c r="T130"/>
  <c r="S130"/>
  <c r="R130"/>
  <c r="W129"/>
  <c r="V129"/>
  <c r="U129"/>
  <c r="T129"/>
  <c r="S129"/>
  <c r="R129"/>
  <c r="W128"/>
  <c r="V128"/>
  <c r="U128"/>
  <c r="T128"/>
  <c r="S128"/>
  <c r="R128"/>
  <c r="W127"/>
  <c r="V127"/>
  <c r="U127"/>
  <c r="T127"/>
  <c r="S127"/>
  <c r="R127"/>
  <c r="W126"/>
  <c r="V126"/>
  <c r="U126"/>
  <c r="T126"/>
  <c r="S126"/>
  <c r="R126"/>
  <c r="W125"/>
  <c r="V125"/>
  <c r="U125"/>
  <c r="T125"/>
  <c r="S125"/>
  <c r="R125"/>
  <c r="W124"/>
  <c r="V124"/>
  <c r="U124"/>
  <c r="T124"/>
  <c r="S124"/>
  <c r="R124"/>
  <c r="W123"/>
  <c r="V123"/>
  <c r="U123"/>
  <c r="T123"/>
  <c r="S123"/>
  <c r="R123"/>
  <c r="W122"/>
  <c r="V122"/>
  <c r="U122"/>
  <c r="T122"/>
  <c r="S122"/>
  <c r="R122"/>
  <c r="W121"/>
  <c r="V121"/>
  <c r="U121"/>
  <c r="T121"/>
  <c r="S121"/>
  <c r="R121"/>
  <c r="W120"/>
  <c r="V120"/>
  <c r="U120"/>
  <c r="T120"/>
  <c r="S120"/>
  <c r="R120"/>
  <c r="W119"/>
  <c r="V119"/>
  <c r="U119"/>
  <c r="T119"/>
  <c r="S119"/>
  <c r="R119"/>
  <c r="W118"/>
  <c r="V118"/>
  <c r="U118"/>
  <c r="T118"/>
  <c r="S118"/>
  <c r="R118"/>
  <c r="W117"/>
  <c r="V117"/>
  <c r="U117"/>
  <c r="T117"/>
  <c r="S117"/>
  <c r="R117"/>
  <c r="W116"/>
  <c r="V116"/>
  <c r="U116"/>
  <c r="T116"/>
  <c r="S116"/>
  <c r="R116"/>
  <c r="W115"/>
  <c r="V115"/>
  <c r="U115"/>
  <c r="T115"/>
  <c r="S115"/>
  <c r="R115"/>
  <c r="W114"/>
  <c r="V114"/>
  <c r="U114"/>
  <c r="T114"/>
  <c r="S114"/>
  <c r="R114"/>
  <c r="W113"/>
  <c r="V113"/>
  <c r="U113"/>
  <c r="T113"/>
  <c r="S113"/>
  <c r="R113"/>
  <c r="W112"/>
  <c r="V112"/>
  <c r="U112"/>
  <c r="T112"/>
  <c r="S112"/>
  <c r="R112"/>
  <c r="W111"/>
  <c r="V111"/>
  <c r="U111"/>
  <c r="T111"/>
  <c r="S111"/>
  <c r="R111"/>
  <c r="W110"/>
  <c r="V110"/>
  <c r="U110"/>
  <c r="T110"/>
  <c r="S110"/>
  <c r="R110"/>
  <c r="W109"/>
  <c r="V109"/>
  <c r="U109"/>
  <c r="T109"/>
  <c r="S109"/>
  <c r="R109"/>
  <c r="W108"/>
  <c r="V108"/>
  <c r="U108"/>
  <c r="T108"/>
  <c r="S108"/>
  <c r="R108"/>
  <c r="W107"/>
  <c r="V107"/>
  <c r="U107"/>
  <c r="T107"/>
  <c r="S107"/>
  <c r="R107"/>
  <c r="W106"/>
  <c r="V106"/>
  <c r="U106"/>
  <c r="T106"/>
  <c r="S106"/>
  <c r="R106"/>
  <c r="W105"/>
  <c r="V105"/>
  <c r="U105"/>
  <c r="T105"/>
  <c r="S105"/>
  <c r="R105"/>
  <c r="W104"/>
  <c r="V104"/>
  <c r="U104"/>
  <c r="T104"/>
  <c r="S104"/>
  <c r="R104"/>
  <c r="W103"/>
  <c r="V103"/>
  <c r="U103"/>
  <c r="T103"/>
  <c r="S103"/>
  <c r="R103"/>
  <c r="W102"/>
  <c r="V102"/>
  <c r="U102"/>
  <c r="T102"/>
  <c r="S102"/>
  <c r="R102"/>
  <c r="W101"/>
  <c r="V101"/>
  <c r="U101"/>
  <c r="T101"/>
  <c r="S101"/>
  <c r="R101"/>
  <c r="W100"/>
  <c r="V100"/>
  <c r="U100"/>
  <c r="T100"/>
  <c r="S100"/>
  <c r="R100"/>
  <c r="W99"/>
  <c r="V99"/>
  <c r="U99"/>
  <c r="T99"/>
  <c r="S99"/>
  <c r="R99"/>
  <c r="W98"/>
  <c r="V98"/>
  <c r="U98"/>
  <c r="T98"/>
  <c r="S98"/>
  <c r="R98"/>
  <c r="W97"/>
  <c r="V97"/>
  <c r="U97"/>
  <c r="T97"/>
  <c r="S97"/>
  <c r="R97"/>
  <c r="W96"/>
  <c r="V96"/>
  <c r="U96"/>
  <c r="T96"/>
  <c r="S96"/>
  <c r="R96"/>
  <c r="W95"/>
  <c r="V95"/>
  <c r="U95"/>
  <c r="T95"/>
  <c r="S95"/>
  <c r="R95"/>
  <c r="W94"/>
  <c r="V94"/>
  <c r="U94"/>
  <c r="T94"/>
  <c r="S94"/>
  <c r="R94"/>
  <c r="W93"/>
  <c r="V93"/>
  <c r="U93"/>
  <c r="T93"/>
  <c r="S93"/>
  <c r="R93"/>
  <c r="W92"/>
  <c r="V92"/>
  <c r="U92"/>
  <c r="T92"/>
  <c r="S92"/>
  <c r="R92"/>
  <c r="W91"/>
  <c r="V91"/>
  <c r="U91"/>
  <c r="T91"/>
  <c r="S91"/>
  <c r="R91"/>
  <c r="W90"/>
  <c r="V90"/>
  <c r="U90"/>
  <c r="T90"/>
  <c r="S90"/>
  <c r="R90"/>
  <c r="W89"/>
  <c r="V89"/>
  <c r="U89"/>
  <c r="T89"/>
  <c r="S89"/>
  <c r="R89"/>
  <c r="W88"/>
  <c r="V88"/>
  <c r="U88"/>
  <c r="T88"/>
  <c r="S88"/>
  <c r="R88"/>
  <c r="W87"/>
  <c r="V87"/>
  <c r="U87"/>
  <c r="T87"/>
  <c r="S87"/>
  <c r="R87"/>
  <c r="W86"/>
  <c r="V86"/>
  <c r="U86"/>
  <c r="T86"/>
  <c r="S86"/>
  <c r="R86"/>
  <c r="W85"/>
  <c r="V85"/>
  <c r="U85"/>
  <c r="T85"/>
  <c r="S85"/>
  <c r="R85"/>
  <c r="W84"/>
  <c r="V84"/>
  <c r="U84"/>
  <c r="T84"/>
  <c r="S84"/>
  <c r="R84"/>
  <c r="W83"/>
  <c r="V83"/>
  <c r="U83"/>
  <c r="T83"/>
  <c r="S83"/>
  <c r="R83"/>
  <c r="W82"/>
  <c r="V82"/>
  <c r="U82"/>
  <c r="T82"/>
  <c r="S82"/>
  <c r="R82"/>
  <c r="W81"/>
  <c r="V81"/>
  <c r="U81"/>
  <c r="T81"/>
  <c r="S81"/>
  <c r="R81"/>
  <c r="W80"/>
  <c r="V80"/>
  <c r="U80"/>
  <c r="T80"/>
  <c r="S80"/>
  <c r="R80"/>
  <c r="W79"/>
  <c r="V79"/>
  <c r="U79"/>
  <c r="T79"/>
  <c r="S79"/>
  <c r="R79"/>
  <c r="W78"/>
  <c r="V78"/>
  <c r="U78"/>
  <c r="T78"/>
  <c r="S78"/>
  <c r="R78"/>
  <c r="W77"/>
  <c r="V77"/>
  <c r="U77"/>
  <c r="T77"/>
  <c r="S77"/>
  <c r="R77"/>
  <c r="W76"/>
  <c r="V76"/>
  <c r="U76"/>
  <c r="T76"/>
  <c r="S76"/>
  <c r="R76"/>
  <c r="W75"/>
  <c r="V75"/>
  <c r="U75"/>
  <c r="T75"/>
  <c r="S75"/>
  <c r="R75"/>
  <c r="W74"/>
  <c r="V74"/>
  <c r="U74"/>
  <c r="T74"/>
  <c r="S74"/>
  <c r="R74"/>
  <c r="W73"/>
  <c r="V73"/>
  <c r="U73"/>
  <c r="T73"/>
  <c r="S73"/>
  <c r="R73"/>
  <c r="W72"/>
  <c r="V72"/>
  <c r="U72"/>
  <c r="T72"/>
  <c r="S72"/>
  <c r="R72"/>
  <c r="W71"/>
  <c r="V71"/>
  <c r="U71"/>
  <c r="T71"/>
  <c r="S71"/>
  <c r="R71"/>
  <c r="W70"/>
  <c r="V70"/>
  <c r="U70"/>
  <c r="T70"/>
  <c r="S70"/>
  <c r="R70"/>
  <c r="W69"/>
  <c r="V69"/>
  <c r="U69"/>
  <c r="T69"/>
  <c r="S69"/>
  <c r="R69"/>
  <c r="W68"/>
  <c r="V68"/>
  <c r="U68"/>
  <c r="T68"/>
  <c r="S68"/>
  <c r="R68"/>
  <c r="W67"/>
  <c r="V67"/>
  <c r="U67"/>
  <c r="T67"/>
  <c r="S67"/>
  <c r="R67"/>
  <c r="W66"/>
  <c r="V66"/>
  <c r="U66"/>
  <c r="T66"/>
  <c r="S66"/>
  <c r="R66"/>
  <c r="W65"/>
  <c r="V65"/>
  <c r="U65"/>
  <c r="T65"/>
  <c r="S65"/>
  <c r="R65"/>
  <c r="W64"/>
  <c r="V64"/>
  <c r="U64"/>
  <c r="T64"/>
  <c r="S64"/>
  <c r="R64"/>
  <c r="W63"/>
  <c r="V63"/>
  <c r="U63"/>
  <c r="T63"/>
  <c r="S63"/>
  <c r="R63"/>
  <c r="W62"/>
  <c r="V62"/>
  <c r="U62"/>
  <c r="T62"/>
  <c r="S62"/>
  <c r="R62"/>
  <c r="W61"/>
  <c r="V61"/>
  <c r="U61"/>
  <c r="T61"/>
  <c r="S61"/>
  <c r="R61"/>
  <c r="W60"/>
  <c r="V60"/>
  <c r="U60"/>
  <c r="T60"/>
  <c r="S60"/>
  <c r="R60"/>
  <c r="W59"/>
  <c r="V59"/>
  <c r="U59"/>
  <c r="T59"/>
  <c r="S59"/>
  <c r="R59"/>
  <c r="W58"/>
  <c r="V58"/>
  <c r="U58"/>
  <c r="T58"/>
  <c r="S58"/>
  <c r="R58"/>
  <c r="W57"/>
  <c r="V57"/>
  <c r="U57"/>
  <c r="T57"/>
  <c r="S57"/>
  <c r="R57"/>
  <c r="W56"/>
  <c r="V56"/>
  <c r="U56"/>
  <c r="T56"/>
  <c r="S56"/>
  <c r="R56"/>
  <c r="W55"/>
  <c r="V55"/>
  <c r="U55"/>
  <c r="T55"/>
  <c r="S55"/>
  <c r="R55"/>
  <c r="W54"/>
  <c r="V54"/>
  <c r="U54"/>
  <c r="T54"/>
  <c r="S54"/>
  <c r="R54"/>
  <c r="W53"/>
  <c r="V53"/>
  <c r="U53"/>
  <c r="T53"/>
  <c r="S53"/>
  <c r="R53"/>
  <c r="W52"/>
  <c r="V52"/>
  <c r="U52"/>
  <c r="T52"/>
  <c r="S52"/>
  <c r="R52"/>
  <c r="W51"/>
  <c r="V51"/>
  <c r="U51"/>
  <c r="T51"/>
  <c r="S51"/>
  <c r="R51"/>
  <c r="W50"/>
  <c r="V50"/>
  <c r="U50"/>
  <c r="T50"/>
  <c r="S50"/>
  <c r="R50"/>
  <c r="W49"/>
  <c r="V49"/>
  <c r="U49"/>
  <c r="T49"/>
  <c r="S49"/>
  <c r="R49"/>
  <c r="W48"/>
  <c r="V48"/>
  <c r="U48"/>
  <c r="T48"/>
  <c r="S48"/>
  <c r="R48"/>
  <c r="W47"/>
  <c r="V47"/>
  <c r="U47"/>
  <c r="T47"/>
  <c r="S47"/>
  <c r="R47"/>
  <c r="W46"/>
  <c r="V46"/>
  <c r="U46"/>
  <c r="T46"/>
  <c r="S46"/>
  <c r="R46"/>
  <c r="W45"/>
  <c r="V45"/>
  <c r="U45"/>
  <c r="T45"/>
  <c r="S45"/>
  <c r="R45"/>
  <c r="W44"/>
  <c r="V44"/>
  <c r="U44"/>
  <c r="T44"/>
  <c r="S44"/>
  <c r="R44"/>
  <c r="W43"/>
  <c r="V43"/>
  <c r="U43"/>
  <c r="T43"/>
  <c r="S43"/>
  <c r="R43"/>
  <c r="W42"/>
  <c r="V42"/>
  <c r="U42"/>
  <c r="T42"/>
  <c r="S42"/>
  <c r="R42"/>
  <c r="W41"/>
  <c r="V41"/>
  <c r="U41"/>
  <c r="T41"/>
  <c r="S41"/>
  <c r="R41"/>
  <c r="W40"/>
  <c r="V40"/>
  <c r="U40"/>
  <c r="T40"/>
  <c r="S40"/>
  <c r="R40"/>
  <c r="W39"/>
  <c r="V39"/>
  <c r="U39"/>
  <c r="T39"/>
  <c r="S39"/>
  <c r="R39"/>
  <c r="W38"/>
  <c r="V38"/>
  <c r="U38"/>
  <c r="T38"/>
  <c r="S38"/>
  <c r="R38"/>
  <c r="W37"/>
  <c r="V37"/>
  <c r="U37"/>
  <c r="T37"/>
  <c r="S37"/>
  <c r="R37"/>
  <c r="W36"/>
  <c r="V36"/>
  <c r="U36"/>
  <c r="T36"/>
  <c r="S36"/>
  <c r="R36"/>
  <c r="W35"/>
  <c r="V35"/>
  <c r="U35"/>
  <c r="T35"/>
  <c r="S35"/>
  <c r="R35"/>
  <c r="W34"/>
  <c r="V34"/>
  <c r="U34"/>
  <c r="T34"/>
  <c r="S34"/>
  <c r="R34"/>
  <c r="W33"/>
  <c r="V33"/>
  <c r="U33"/>
  <c r="T33"/>
  <c r="S33"/>
  <c r="R33"/>
  <c r="W32"/>
  <c r="V32"/>
  <c r="U32"/>
  <c r="T32"/>
  <c r="S32"/>
  <c r="R32"/>
  <c r="W31"/>
  <c r="V31"/>
  <c r="U31"/>
  <c r="T31"/>
  <c r="S31"/>
  <c r="R31"/>
  <c r="W30"/>
  <c r="V30"/>
  <c r="U30"/>
  <c r="T30"/>
  <c r="S30"/>
  <c r="R30"/>
  <c r="W29"/>
  <c r="V29"/>
  <c r="U29"/>
  <c r="T29"/>
  <c r="S29"/>
  <c r="R29"/>
  <c r="W28"/>
  <c r="V28"/>
  <c r="U28"/>
  <c r="T28"/>
  <c r="S28"/>
  <c r="R28"/>
  <c r="W27"/>
  <c r="V27"/>
  <c r="U27"/>
  <c r="T27"/>
  <c r="S27"/>
  <c r="R27"/>
  <c r="W26"/>
  <c r="V26"/>
  <c r="U26"/>
  <c r="T26"/>
  <c r="S26"/>
  <c r="R26"/>
  <c r="W25"/>
  <c r="V25"/>
  <c r="U25"/>
  <c r="T25"/>
  <c r="S25"/>
  <c r="R25"/>
  <c r="W24"/>
  <c r="V24"/>
  <c r="U24"/>
  <c r="T24"/>
  <c r="S24"/>
  <c r="R24"/>
  <c r="W23"/>
  <c r="V23"/>
  <c r="U23"/>
  <c r="T23"/>
  <c r="S23"/>
  <c r="R23"/>
  <c r="W22"/>
  <c r="V22"/>
  <c r="U22"/>
  <c r="T22"/>
  <c r="S22"/>
  <c r="R22"/>
  <c r="W21"/>
  <c r="V21"/>
  <c r="U21"/>
  <c r="T21"/>
  <c r="S21"/>
  <c r="R21"/>
  <c r="W20"/>
  <c r="V20"/>
  <c r="U20"/>
  <c r="T20"/>
  <c r="S20"/>
  <c r="R20"/>
  <c r="W19"/>
  <c r="V19"/>
  <c r="U19"/>
  <c r="T19"/>
  <c r="S19"/>
  <c r="R19"/>
  <c r="W18"/>
  <c r="V18"/>
  <c r="U18"/>
  <c r="T18"/>
  <c r="S18"/>
  <c r="R18"/>
  <c r="W17"/>
  <c r="V17"/>
  <c r="U17"/>
  <c r="T17"/>
  <c r="S17"/>
  <c r="R17"/>
  <c r="W16"/>
  <c r="V16"/>
  <c r="U16"/>
  <c r="T16"/>
  <c r="S16"/>
  <c r="R16"/>
  <c r="W15"/>
  <c r="V15"/>
  <c r="U15"/>
  <c r="T15"/>
  <c r="S15"/>
  <c r="R15"/>
  <c r="W14"/>
  <c r="V14"/>
  <c r="U14"/>
  <c r="T14"/>
  <c r="S14"/>
  <c r="R14"/>
  <c r="W13"/>
  <c r="V13"/>
  <c r="U13"/>
  <c r="T13"/>
  <c r="S13"/>
  <c r="R13"/>
  <c r="W12"/>
  <c r="V12"/>
  <c r="U12"/>
  <c r="T12"/>
  <c r="S12"/>
  <c r="R12"/>
  <c r="W10"/>
  <c r="V10"/>
  <c r="U10"/>
  <c r="T10"/>
  <c r="S10"/>
  <c r="R10"/>
  <c r="AD5" i="11"/>
  <c r="AC5"/>
  <c r="AB5"/>
  <c r="Y5"/>
  <c r="X5"/>
  <c r="U5"/>
  <c r="P5"/>
  <c r="O5"/>
  <c r="N5"/>
  <c r="M5"/>
  <c r="L63" i="6"/>
  <c r="J63"/>
  <c r="H63"/>
  <c r="F63"/>
  <c r="D63"/>
  <c r="Y24" i="7" l="1"/>
  <c r="Y25"/>
  <c r="Y26"/>
  <c r="K9"/>
  <c r="K9" i="14" s="1"/>
  <c r="J26" i="7"/>
  <c r="J25"/>
  <c r="J24"/>
  <c r="J24" i="14" s="1"/>
  <c r="J25"/>
  <c r="F9"/>
  <c r="G9"/>
  <c r="H9"/>
  <c r="I9"/>
  <c r="N9"/>
  <c r="P9"/>
  <c r="Q9"/>
  <c r="R9"/>
  <c r="T9"/>
  <c r="U9"/>
  <c r="V9"/>
  <c r="W9"/>
  <c r="F10"/>
  <c r="G10"/>
  <c r="H10"/>
  <c r="I10"/>
  <c r="N10"/>
  <c r="Q10"/>
  <c r="R10"/>
  <c r="T10"/>
  <c r="U10"/>
  <c r="V10"/>
  <c r="W10"/>
  <c r="F11"/>
  <c r="G11"/>
  <c r="H11"/>
  <c r="I11"/>
  <c r="N11"/>
  <c r="P11"/>
  <c r="Q11"/>
  <c r="R11"/>
  <c r="T11"/>
  <c r="U11"/>
  <c r="V11"/>
  <c r="W11"/>
  <c r="F12"/>
  <c r="G12"/>
  <c r="H12"/>
  <c r="I12"/>
  <c r="N12"/>
  <c r="P12"/>
  <c r="Q12"/>
  <c r="R12"/>
  <c r="T12"/>
  <c r="U12"/>
  <c r="V12"/>
  <c r="W12"/>
  <c r="F13"/>
  <c r="G13"/>
  <c r="H13"/>
  <c r="I13"/>
  <c r="N13"/>
  <c r="P13"/>
  <c r="Q13"/>
  <c r="R13"/>
  <c r="T13"/>
  <c r="U13"/>
  <c r="V13"/>
  <c r="W13"/>
  <c r="F14"/>
  <c r="G14"/>
  <c r="H14"/>
  <c r="I14"/>
  <c r="N14"/>
  <c r="P14"/>
  <c r="Q14"/>
  <c r="R14"/>
  <c r="U14"/>
  <c r="V14"/>
  <c r="W14"/>
  <c r="F15"/>
  <c r="G15"/>
  <c r="H15"/>
  <c r="I15"/>
  <c r="N15"/>
  <c r="P15"/>
  <c r="Q15"/>
  <c r="R15"/>
  <c r="U15"/>
  <c r="V15"/>
  <c r="W15"/>
  <c r="F16"/>
  <c r="G16"/>
  <c r="H16"/>
  <c r="I16"/>
  <c r="N16"/>
  <c r="P16"/>
  <c r="Q16"/>
  <c r="R16"/>
  <c r="U16"/>
  <c r="V16"/>
  <c r="W16"/>
  <c r="F17"/>
  <c r="G17"/>
  <c r="H17"/>
  <c r="I17"/>
  <c r="N17"/>
  <c r="P17"/>
  <c r="Q17"/>
  <c r="R17"/>
  <c r="U17"/>
  <c r="V17"/>
  <c r="W17"/>
  <c r="F18"/>
  <c r="G18"/>
  <c r="H18"/>
  <c r="I18"/>
  <c r="N18"/>
  <c r="P18"/>
  <c r="Q18"/>
  <c r="R18"/>
  <c r="U18"/>
  <c r="V18"/>
  <c r="W18"/>
  <c r="F19"/>
  <c r="G19"/>
  <c r="H19"/>
  <c r="I19"/>
  <c r="N19"/>
  <c r="P19"/>
  <c r="Q19"/>
  <c r="R19"/>
  <c r="U19"/>
  <c r="V19"/>
  <c r="W19"/>
  <c r="C20"/>
  <c r="E20"/>
  <c r="F20"/>
  <c r="G20"/>
  <c r="H20"/>
  <c r="H27" s="1"/>
  <c r="I20"/>
  <c r="K20"/>
  <c r="N20"/>
  <c r="O20"/>
  <c r="P20"/>
  <c r="Q20"/>
  <c r="R20"/>
  <c r="S20"/>
  <c r="T20"/>
  <c r="U20"/>
  <c r="V20"/>
  <c r="W20"/>
  <c r="C21"/>
  <c r="E21"/>
  <c r="F21"/>
  <c r="G21"/>
  <c r="H21"/>
  <c r="I21"/>
  <c r="K21"/>
  <c r="N21"/>
  <c r="O21"/>
  <c r="P21"/>
  <c r="Q21"/>
  <c r="R21"/>
  <c r="S21"/>
  <c r="T21"/>
  <c r="U21"/>
  <c r="V21"/>
  <c r="W21"/>
  <c r="D22"/>
  <c r="E22"/>
  <c r="F22"/>
  <c r="G22"/>
  <c r="H22"/>
  <c r="I22"/>
  <c r="K22"/>
  <c r="L22"/>
  <c r="M22"/>
  <c r="N22"/>
  <c r="O22"/>
  <c r="P22"/>
  <c r="Q22"/>
  <c r="R22"/>
  <c r="S22"/>
  <c r="T22"/>
  <c r="U22"/>
  <c r="V22"/>
  <c r="W22"/>
  <c r="X22"/>
  <c r="E23"/>
  <c r="F23"/>
  <c r="G23"/>
  <c r="H23"/>
  <c r="I23"/>
  <c r="K23"/>
  <c r="L23"/>
  <c r="M23"/>
  <c r="N23"/>
  <c r="O23"/>
  <c r="P23"/>
  <c r="Q23"/>
  <c r="R23"/>
  <c r="S23"/>
  <c r="T23"/>
  <c r="U23"/>
  <c r="V23"/>
  <c r="W23"/>
  <c r="X23"/>
  <c r="C24"/>
  <c r="D24"/>
  <c r="E24"/>
  <c r="F24"/>
  <c r="G24"/>
  <c r="H24"/>
  <c r="I24"/>
  <c r="K24"/>
  <c r="L24"/>
  <c r="M24"/>
  <c r="N24"/>
  <c r="O24"/>
  <c r="P24"/>
  <c r="Q24"/>
  <c r="R24"/>
  <c r="S24"/>
  <c r="T24"/>
  <c r="U24"/>
  <c r="V24"/>
  <c r="W24"/>
  <c r="X24"/>
  <c r="C25"/>
  <c r="D25"/>
  <c r="E25"/>
  <c r="F25"/>
  <c r="G25"/>
  <c r="H25"/>
  <c r="I25"/>
  <c r="K25"/>
  <c r="L25"/>
  <c r="M25"/>
  <c r="N25"/>
  <c r="O25"/>
  <c r="P25"/>
  <c r="Q25"/>
  <c r="R25"/>
  <c r="S25"/>
  <c r="T25"/>
  <c r="U25"/>
  <c r="V25"/>
  <c r="W25"/>
  <c r="X25"/>
  <c r="C26"/>
  <c r="D26"/>
  <c r="E26"/>
  <c r="F26"/>
  <c r="G26"/>
  <c r="H26"/>
  <c r="I26"/>
  <c r="J26"/>
  <c r="K26"/>
  <c r="L26"/>
  <c r="M26"/>
  <c r="N26"/>
  <c r="O26"/>
  <c r="P26"/>
  <c r="Q26"/>
  <c r="R26"/>
  <c r="S26"/>
  <c r="T26"/>
  <c r="U26"/>
  <c r="V26"/>
  <c r="W26"/>
  <c r="X26"/>
  <c r="F8"/>
  <c r="G8"/>
  <c r="H8"/>
  <c r="I8"/>
  <c r="N8"/>
  <c r="P8"/>
  <c r="Q8"/>
  <c r="R8"/>
  <c r="S8"/>
  <c r="U8"/>
  <c r="V8"/>
  <c r="W8"/>
  <c r="R27"/>
  <c r="C4"/>
  <c r="B1"/>
  <c r="I5" i="11" l="1"/>
  <c r="D3" i="6"/>
  <c r="AY254" i="8"/>
  <c r="AN254"/>
  <c r="BC253"/>
  <c r="AT253"/>
  <c r="BD252"/>
  <c r="AU252"/>
  <c r="BE251"/>
  <c r="AX251"/>
  <c r="AM251"/>
  <c r="AY250"/>
  <c r="AN250"/>
  <c r="BC249"/>
  <c r="AT249"/>
  <c r="BD248"/>
  <c r="AU248"/>
  <c r="BE247"/>
  <c r="AX247"/>
  <c r="AM247"/>
  <c r="AY246"/>
  <c r="AN246"/>
  <c r="BC245"/>
  <c r="AT245"/>
  <c r="BD244"/>
  <c r="AU244"/>
  <c r="BE243"/>
  <c r="AX243"/>
  <c r="AM243"/>
  <c r="AY242"/>
  <c r="AN242"/>
  <c r="BC241"/>
  <c r="AT241"/>
  <c r="BD240"/>
  <c r="AU240"/>
  <c r="BE239"/>
  <c r="AX239"/>
  <c r="AM239"/>
  <c r="AY238"/>
  <c r="AN238"/>
  <c r="BC237"/>
  <c r="AT237"/>
  <c r="BD236"/>
  <c r="AU236"/>
  <c r="BE235"/>
  <c r="AX235"/>
  <c r="AM235"/>
  <c r="AY234"/>
  <c r="AN234"/>
  <c r="BC233"/>
  <c r="AT233"/>
  <c r="BD232"/>
  <c r="AU232"/>
  <c r="BE231"/>
  <c r="AX231"/>
  <c r="AM231"/>
  <c r="AY230"/>
  <c r="AN230"/>
  <c r="BC229"/>
  <c r="AT229"/>
  <c r="BD228"/>
  <c r="AU228"/>
  <c r="BE227"/>
  <c r="AX227"/>
  <c r="AM227"/>
  <c r="AY226"/>
  <c r="AN226"/>
  <c r="BE254"/>
  <c r="AX254"/>
  <c r="AM254"/>
  <c r="AY253"/>
  <c r="AN253"/>
  <c r="BC252"/>
  <c r="AT252"/>
  <c r="BD251"/>
  <c r="AU251"/>
  <c r="BE250"/>
  <c r="AX250"/>
  <c r="AM250"/>
  <c r="AY249"/>
  <c r="AN249"/>
  <c r="BC248"/>
  <c r="AT248"/>
  <c r="BD247"/>
  <c r="AU247"/>
  <c r="BE246"/>
  <c r="AX246"/>
  <c r="AM246"/>
  <c r="AY245"/>
  <c r="AN245"/>
  <c r="BC244"/>
  <c r="AT244"/>
  <c r="BD243"/>
  <c r="AU243"/>
  <c r="BE242"/>
  <c r="AX242"/>
  <c r="AM242"/>
  <c r="AY241"/>
  <c r="AN241"/>
  <c r="BC240"/>
  <c r="AT240"/>
  <c r="BD239"/>
  <c r="AU239"/>
  <c r="BE238"/>
  <c r="AX238"/>
  <c r="AM238"/>
  <c r="AY237"/>
  <c r="AN237"/>
  <c r="BC236"/>
  <c r="AT236"/>
  <c r="BD235"/>
  <c r="AU235"/>
  <c r="BE234"/>
  <c r="AX234"/>
  <c r="AM234"/>
  <c r="AY233"/>
  <c r="AN233"/>
  <c r="BC232"/>
  <c r="AT232"/>
  <c r="BD231"/>
  <c r="AU231"/>
  <c r="BE230"/>
  <c r="AX230"/>
  <c r="AM230"/>
  <c r="AY229"/>
  <c r="AN229"/>
  <c r="BC228"/>
  <c r="AT228"/>
  <c r="BD227"/>
  <c r="AU227"/>
  <c r="BE226"/>
  <c r="AX226"/>
  <c r="AM226"/>
  <c r="AY225"/>
  <c r="AN225"/>
  <c r="BC224"/>
  <c r="AT224"/>
  <c r="BD223"/>
  <c r="AU223"/>
  <c r="BE222"/>
  <c r="AX222"/>
  <c r="AM222"/>
  <c r="AY221"/>
  <c r="AN221"/>
  <c r="BD254"/>
  <c r="AU254"/>
  <c r="BE253"/>
  <c r="AX253"/>
  <c r="AM253"/>
  <c r="AY252"/>
  <c r="AN252"/>
  <c r="BC251"/>
  <c r="AT251"/>
  <c r="BD250"/>
  <c r="AU250"/>
  <c r="BE249"/>
  <c r="AX249"/>
  <c r="AM249"/>
  <c r="AY248"/>
  <c r="AN248"/>
  <c r="BC247"/>
  <c r="AT247"/>
  <c r="BD246"/>
  <c r="AU246"/>
  <c r="BE245"/>
  <c r="AX245"/>
  <c r="AM245"/>
  <c r="AY244"/>
  <c r="AN244"/>
  <c r="BC243"/>
  <c r="AT243"/>
  <c r="BD242"/>
  <c r="AU242"/>
  <c r="BE241"/>
  <c r="AX241"/>
  <c r="AM241"/>
  <c r="AY240"/>
  <c r="AN240"/>
  <c r="BC239"/>
  <c r="AT239"/>
  <c r="BD238"/>
  <c r="AU238"/>
  <c r="BE237"/>
  <c r="AX237"/>
  <c r="AM237"/>
  <c r="AY236"/>
  <c r="AN236"/>
  <c r="BC235"/>
  <c r="AT235"/>
  <c r="BD234"/>
  <c r="AU234"/>
  <c r="BE233"/>
  <c r="AX233"/>
  <c r="AM233"/>
  <c r="AY232"/>
  <c r="AN232"/>
  <c r="BC231"/>
  <c r="AT231"/>
  <c r="BD230"/>
  <c r="AU230"/>
  <c r="BE229"/>
  <c r="AX229"/>
  <c r="AM229"/>
  <c r="AY228"/>
  <c r="BC254"/>
  <c r="AT254"/>
  <c r="BD253"/>
  <c r="AU253"/>
  <c r="BE252"/>
  <c r="AX252"/>
  <c r="AM252"/>
  <c r="AY251"/>
  <c r="AN251"/>
  <c r="BC250"/>
  <c r="AT250"/>
  <c r="BD249"/>
  <c r="AU249"/>
  <c r="BE248"/>
  <c r="AX248"/>
  <c r="AM248"/>
  <c r="AY247"/>
  <c r="AN247"/>
  <c r="BC246"/>
  <c r="AT246"/>
  <c r="BD245"/>
  <c r="AU245"/>
  <c r="BE244"/>
  <c r="AX244"/>
  <c r="AM244"/>
  <c r="AY243"/>
  <c r="AN243"/>
  <c r="BC242"/>
  <c r="AT242"/>
  <c r="BD241"/>
  <c r="AU241"/>
  <c r="BE240"/>
  <c r="AX240"/>
  <c r="AM240"/>
  <c r="AY239"/>
  <c r="AN239"/>
  <c r="BC238"/>
  <c r="AT238"/>
  <c r="BD237"/>
  <c r="AU237"/>
  <c r="BE236"/>
  <c r="AX236"/>
  <c r="AM236"/>
  <c r="AY235"/>
  <c r="AN235"/>
  <c r="BC234"/>
  <c r="AT234"/>
  <c r="BD233"/>
  <c r="AU233"/>
  <c r="BE232"/>
  <c r="AX232"/>
  <c r="AM232"/>
  <c r="AY231"/>
  <c r="AN231"/>
  <c r="BC230"/>
  <c r="AT230"/>
  <c r="BD229"/>
  <c r="AU229"/>
  <c r="BE228"/>
  <c r="AX228"/>
  <c r="AM228"/>
  <c r="AY227"/>
  <c r="AN227"/>
  <c r="BC226"/>
  <c r="AT226"/>
  <c r="BD225"/>
  <c r="AU225"/>
  <c r="BE224"/>
  <c r="AX224"/>
  <c r="AM224"/>
  <c r="AY223"/>
  <c r="AN223"/>
  <c r="BC222"/>
  <c r="AT222"/>
  <c r="BD221"/>
  <c r="AU221"/>
  <c r="BE220"/>
  <c r="AX220"/>
  <c r="AM220"/>
  <c r="AY219"/>
  <c r="AN219"/>
  <c r="BC218"/>
  <c r="AT218"/>
  <c r="BD217"/>
  <c r="AU217"/>
  <c r="AN228"/>
  <c r="AU226"/>
  <c r="AT225"/>
  <c r="AU224"/>
  <c r="AX223"/>
  <c r="AY222"/>
  <c r="BC221"/>
  <c r="BD220"/>
  <c r="AT220"/>
  <c r="BC219"/>
  <c r="AM219"/>
  <c r="AX218"/>
  <c r="BE217"/>
  <c r="AT217"/>
  <c r="BD216"/>
  <c r="AU216"/>
  <c r="BE215"/>
  <c r="AX215"/>
  <c r="AM215"/>
  <c r="AY214"/>
  <c r="AN214"/>
  <c r="BC213"/>
  <c r="AT213"/>
  <c r="BD212"/>
  <c r="AU212"/>
  <c r="BE211"/>
  <c r="AX211"/>
  <c r="AM211"/>
  <c r="AY210"/>
  <c r="AN210"/>
  <c r="BC209"/>
  <c r="AT209"/>
  <c r="BD208"/>
  <c r="AU208"/>
  <c r="BE207"/>
  <c r="AX207"/>
  <c r="AM207"/>
  <c r="AY206"/>
  <c r="AN206"/>
  <c r="BC205"/>
  <c r="AT205"/>
  <c r="BD204"/>
  <c r="AU204"/>
  <c r="BE203"/>
  <c r="AX203"/>
  <c r="AM203"/>
  <c r="AY202"/>
  <c r="AN202"/>
  <c r="BC201"/>
  <c r="AT201"/>
  <c r="BD200"/>
  <c r="AU200"/>
  <c r="BE199"/>
  <c r="AX199"/>
  <c r="AM199"/>
  <c r="AY198"/>
  <c r="AN198"/>
  <c r="BC197"/>
  <c r="AT197"/>
  <c r="BD196"/>
  <c r="AU196"/>
  <c r="BE195"/>
  <c r="AX195"/>
  <c r="AM195"/>
  <c r="AY194"/>
  <c r="AN194"/>
  <c r="BC193"/>
  <c r="AT193"/>
  <c r="BD192"/>
  <c r="AU192"/>
  <c r="BE191"/>
  <c r="AX191"/>
  <c r="AM191"/>
  <c r="AY190"/>
  <c r="AN190"/>
  <c r="BC189"/>
  <c r="AT189"/>
  <c r="BD188"/>
  <c r="AU188"/>
  <c r="BE187"/>
  <c r="AX187"/>
  <c r="AM187"/>
  <c r="AY186"/>
  <c r="AN186"/>
  <c r="BC185"/>
  <c r="AT227"/>
  <c r="BC225"/>
  <c r="BD224"/>
  <c r="BE223"/>
  <c r="AM223"/>
  <c r="AN222"/>
  <c r="AT221"/>
  <c r="AY220"/>
  <c r="BE219"/>
  <c r="AU219"/>
  <c r="BD218"/>
  <c r="AN218"/>
  <c r="AY217"/>
  <c r="AM217"/>
  <c r="AY216"/>
  <c r="AN216"/>
  <c r="BC215"/>
  <c r="AT215"/>
  <c r="BD214"/>
  <c r="AU214"/>
  <c r="BE213"/>
  <c r="AX213"/>
  <c r="AM213"/>
  <c r="AY212"/>
  <c r="AN212"/>
  <c r="BC211"/>
  <c r="AT211"/>
  <c r="BD210"/>
  <c r="AU210"/>
  <c r="BE209"/>
  <c r="AX209"/>
  <c r="AM209"/>
  <c r="AY208"/>
  <c r="AN208"/>
  <c r="BC207"/>
  <c r="AT207"/>
  <c r="BD206"/>
  <c r="AU206"/>
  <c r="BE205"/>
  <c r="AX205"/>
  <c r="AM205"/>
  <c r="AY204"/>
  <c r="AN204"/>
  <c r="BC203"/>
  <c r="AT203"/>
  <c r="BD202"/>
  <c r="AU202"/>
  <c r="BE201"/>
  <c r="AX201"/>
  <c r="AM201"/>
  <c r="AY200"/>
  <c r="AN200"/>
  <c r="BC199"/>
  <c r="AT199"/>
  <c r="BD198"/>
  <c r="AU198"/>
  <c r="BE197"/>
  <c r="AX197"/>
  <c r="AM197"/>
  <c r="AY196"/>
  <c r="AN196"/>
  <c r="BC195"/>
  <c r="AT195"/>
  <c r="BD194"/>
  <c r="AU194"/>
  <c r="BE193"/>
  <c r="AX193"/>
  <c r="AM193"/>
  <c r="AY192"/>
  <c r="AN192"/>
  <c r="BC191"/>
  <c r="AT191"/>
  <c r="BD190"/>
  <c r="AU190"/>
  <c r="BE189"/>
  <c r="AX189"/>
  <c r="AM189"/>
  <c r="AY188"/>
  <c r="AN188"/>
  <c r="BC187"/>
  <c r="AT187"/>
  <c r="BD186"/>
  <c r="AU186"/>
  <c r="BE185"/>
  <c r="AX185"/>
  <c r="BC227"/>
  <c r="AM225"/>
  <c r="AT223"/>
  <c r="AX221"/>
  <c r="AN220"/>
  <c r="BE218"/>
  <c r="BC217"/>
  <c r="BC216"/>
  <c r="BD215"/>
  <c r="BE214"/>
  <c r="AM214"/>
  <c r="AN213"/>
  <c r="AT212"/>
  <c r="AU211"/>
  <c r="AX210"/>
  <c r="AY209"/>
  <c r="BC208"/>
  <c r="BD207"/>
  <c r="BE206"/>
  <c r="AM206"/>
  <c r="AN205"/>
  <c r="AT204"/>
  <c r="AU203"/>
  <c r="AX202"/>
  <c r="AY201"/>
  <c r="BC200"/>
  <c r="BD199"/>
  <c r="BE198"/>
  <c r="AM198"/>
  <c r="AN197"/>
  <c r="AT196"/>
  <c r="AU195"/>
  <c r="AX194"/>
  <c r="AY193"/>
  <c r="BC192"/>
  <c r="BD191"/>
  <c r="BE190"/>
  <c r="AM190"/>
  <c r="AN189"/>
  <c r="AT188"/>
  <c r="AU187"/>
  <c r="AX186"/>
  <c r="AY185"/>
  <c r="AM185"/>
  <c r="AY184"/>
  <c r="AN184"/>
  <c r="BC183"/>
  <c r="AT183"/>
  <c r="BD182"/>
  <c r="AU182"/>
  <c r="BE181"/>
  <c r="AX181"/>
  <c r="AM181"/>
  <c r="AY180"/>
  <c r="AN180"/>
  <c r="BC179"/>
  <c r="AT179"/>
  <c r="BD178"/>
  <c r="AU178"/>
  <c r="BE177"/>
  <c r="AX177"/>
  <c r="AM177"/>
  <c r="AY176"/>
  <c r="AN176"/>
  <c r="BC175"/>
  <c r="AT175"/>
  <c r="BD174"/>
  <c r="AU174"/>
  <c r="BE173"/>
  <c r="AX173"/>
  <c r="AM173"/>
  <c r="AY172"/>
  <c r="AN172"/>
  <c r="BC171"/>
  <c r="AT171"/>
  <c r="BD170"/>
  <c r="AU170"/>
  <c r="BE169"/>
  <c r="AX169"/>
  <c r="AM169"/>
  <c r="AY168"/>
  <c r="AN168"/>
  <c r="BC167"/>
  <c r="AT167"/>
  <c r="BD166"/>
  <c r="AU166"/>
  <c r="BE165"/>
  <c r="AX165"/>
  <c r="AM165"/>
  <c r="AY164"/>
  <c r="AN164"/>
  <c r="BC163"/>
  <c r="AT163"/>
  <c r="BD162"/>
  <c r="AU162"/>
  <c r="BE161"/>
  <c r="AX161"/>
  <c r="AM161"/>
  <c r="AY160"/>
  <c r="AN160"/>
  <c r="BC159"/>
  <c r="AT159"/>
  <c r="BD158"/>
  <c r="AU158"/>
  <c r="BE157"/>
  <c r="AX157"/>
  <c r="AM157"/>
  <c r="AY156"/>
  <c r="AN156"/>
  <c r="BC155"/>
  <c r="AT155"/>
  <c r="BD154"/>
  <c r="AU154"/>
  <c r="BE153"/>
  <c r="AX153"/>
  <c r="AM153"/>
  <c r="AY152"/>
  <c r="AN152"/>
  <c r="BC151"/>
  <c r="AT151"/>
  <c r="BD150"/>
  <c r="AU150"/>
  <c r="BE149"/>
  <c r="AX149"/>
  <c r="AM149"/>
  <c r="AY148"/>
  <c r="AN148"/>
  <c r="BC147"/>
  <c r="AT147"/>
  <c r="BD146"/>
  <c r="AU146"/>
  <c r="BE145"/>
  <c r="AX145"/>
  <c r="AM145"/>
  <c r="AY144"/>
  <c r="AN144"/>
  <c r="BC143"/>
  <c r="AT143"/>
  <c r="BD142"/>
  <c r="AU142"/>
  <c r="BE141"/>
  <c r="AX141"/>
  <c r="AM141"/>
  <c r="AY140"/>
  <c r="AN140"/>
  <c r="BC139"/>
  <c r="AT139"/>
  <c r="BD138"/>
  <c r="AU138"/>
  <c r="BE137"/>
  <c r="AX137"/>
  <c r="AM137"/>
  <c r="AY136"/>
  <c r="AN136"/>
  <c r="BC135"/>
  <c r="AT135"/>
  <c r="BD134"/>
  <c r="AU134"/>
  <c r="BE133"/>
  <c r="AX133"/>
  <c r="AM133"/>
  <c r="AY132"/>
  <c r="AN132"/>
  <c r="BC131"/>
  <c r="AT131"/>
  <c r="BD130"/>
  <c r="AU130"/>
  <c r="BE129"/>
  <c r="AX129"/>
  <c r="BE225"/>
  <c r="AN224"/>
  <c r="AU222"/>
  <c r="BC220"/>
  <c r="AX219"/>
  <c r="AU218"/>
  <c r="AN217"/>
  <c r="AT216"/>
  <c r="AU215"/>
  <c r="AX214"/>
  <c r="AY213"/>
  <c r="BC212"/>
  <c r="BD211"/>
  <c r="BE210"/>
  <c r="AM210"/>
  <c r="AN209"/>
  <c r="AT208"/>
  <c r="AU207"/>
  <c r="AX206"/>
  <c r="AY205"/>
  <c r="BC204"/>
  <c r="BD203"/>
  <c r="BE202"/>
  <c r="AM202"/>
  <c r="AN201"/>
  <c r="AT200"/>
  <c r="AU199"/>
  <c r="AX198"/>
  <c r="AY197"/>
  <c r="BC196"/>
  <c r="BD195"/>
  <c r="BE194"/>
  <c r="AM194"/>
  <c r="AN193"/>
  <c r="AT192"/>
  <c r="AU191"/>
  <c r="AX190"/>
  <c r="AY189"/>
  <c r="BC188"/>
  <c r="BD187"/>
  <c r="BE186"/>
  <c r="AM186"/>
  <c r="AT185"/>
  <c r="BD184"/>
  <c r="AU184"/>
  <c r="BE183"/>
  <c r="AX183"/>
  <c r="AM183"/>
  <c r="AY182"/>
  <c r="AN182"/>
  <c r="BC181"/>
  <c r="AT181"/>
  <c r="BD180"/>
  <c r="AU180"/>
  <c r="BE179"/>
  <c r="AX179"/>
  <c r="AM179"/>
  <c r="AY178"/>
  <c r="AN178"/>
  <c r="BC177"/>
  <c r="AT177"/>
  <c r="BD176"/>
  <c r="AU176"/>
  <c r="BE175"/>
  <c r="AX175"/>
  <c r="AM175"/>
  <c r="AY174"/>
  <c r="AN174"/>
  <c r="BC173"/>
  <c r="AT173"/>
  <c r="BD172"/>
  <c r="AU172"/>
  <c r="BE171"/>
  <c r="AX171"/>
  <c r="AM171"/>
  <c r="AY170"/>
  <c r="AN170"/>
  <c r="BC169"/>
  <c r="AT169"/>
  <c r="BD168"/>
  <c r="AU168"/>
  <c r="BE167"/>
  <c r="AX167"/>
  <c r="AM167"/>
  <c r="AY166"/>
  <c r="AN166"/>
  <c r="BC165"/>
  <c r="AT165"/>
  <c r="BD164"/>
  <c r="AU164"/>
  <c r="BE163"/>
  <c r="AX163"/>
  <c r="AM163"/>
  <c r="AY162"/>
  <c r="AN162"/>
  <c r="BC161"/>
  <c r="AT161"/>
  <c r="BD160"/>
  <c r="AU160"/>
  <c r="BE159"/>
  <c r="AX159"/>
  <c r="AM159"/>
  <c r="AY158"/>
  <c r="AN158"/>
  <c r="BC157"/>
  <c r="AT157"/>
  <c r="BD156"/>
  <c r="AU156"/>
  <c r="BE155"/>
  <c r="AX155"/>
  <c r="AM155"/>
  <c r="AY154"/>
  <c r="AN154"/>
  <c r="BC153"/>
  <c r="AT153"/>
  <c r="BD152"/>
  <c r="AU152"/>
  <c r="BE151"/>
  <c r="AX151"/>
  <c r="AM151"/>
  <c r="AY150"/>
  <c r="AN150"/>
  <c r="BC149"/>
  <c r="AT149"/>
  <c r="BD148"/>
  <c r="AU148"/>
  <c r="BE147"/>
  <c r="AX147"/>
  <c r="AM147"/>
  <c r="AY146"/>
  <c r="AN146"/>
  <c r="BC145"/>
  <c r="AT145"/>
  <c r="BD144"/>
  <c r="AU144"/>
  <c r="BE143"/>
  <c r="AX143"/>
  <c r="AM143"/>
  <c r="AY142"/>
  <c r="AN142"/>
  <c r="BC141"/>
  <c r="AT141"/>
  <c r="BD140"/>
  <c r="AU140"/>
  <c r="BE139"/>
  <c r="AX139"/>
  <c r="AM139"/>
  <c r="AY138"/>
  <c r="AN138"/>
  <c r="BC137"/>
  <c r="AT137"/>
  <c r="BD136"/>
  <c r="AU136"/>
  <c r="BE135"/>
  <c r="AX135"/>
  <c r="AM135"/>
  <c r="AY134"/>
  <c r="AN134"/>
  <c r="BC133"/>
  <c r="AT133"/>
  <c r="BD132"/>
  <c r="AU132"/>
  <c r="BE131"/>
  <c r="AX131"/>
  <c r="AM131"/>
  <c r="AY130"/>
  <c r="AN130"/>
  <c r="BC129"/>
  <c r="AT129"/>
  <c r="BD128"/>
  <c r="BC223"/>
  <c r="AU220"/>
  <c r="AM218"/>
  <c r="AM216"/>
  <c r="AT214"/>
  <c r="AX212"/>
  <c r="BC210"/>
  <c r="BE208"/>
  <c r="AN207"/>
  <c r="AU205"/>
  <c r="AY203"/>
  <c r="BD201"/>
  <c r="AM200"/>
  <c r="AT198"/>
  <c r="AX196"/>
  <c r="BC194"/>
  <c r="BE192"/>
  <c r="AN191"/>
  <c r="AU189"/>
  <c r="AY187"/>
  <c r="BD185"/>
  <c r="BC184"/>
  <c r="BD183"/>
  <c r="BD226"/>
  <c r="BD222"/>
  <c r="BD219"/>
  <c r="AX217"/>
  <c r="AY215"/>
  <c r="BD213"/>
  <c r="AM212"/>
  <c r="AT210"/>
  <c r="AX208"/>
  <c r="BC206"/>
  <c r="BE204"/>
  <c r="AN203"/>
  <c r="AU201"/>
  <c r="AY199"/>
  <c r="BD197"/>
  <c r="AM196"/>
  <c r="AT194"/>
  <c r="AX192"/>
  <c r="BC190"/>
  <c r="BE188"/>
  <c r="AN187"/>
  <c r="AU185"/>
  <c r="AX184"/>
  <c r="AY183"/>
  <c r="BC182"/>
  <c r="BD181"/>
  <c r="BE180"/>
  <c r="AM180"/>
  <c r="AN179"/>
  <c r="AT178"/>
  <c r="AU177"/>
  <c r="AX176"/>
  <c r="AY175"/>
  <c r="BC174"/>
  <c r="BD173"/>
  <c r="BE172"/>
  <c r="AM172"/>
  <c r="AN171"/>
  <c r="AT170"/>
  <c r="AU169"/>
  <c r="AX168"/>
  <c r="AY167"/>
  <c r="BC166"/>
  <c r="BD165"/>
  <c r="BE164"/>
  <c r="AM164"/>
  <c r="AN163"/>
  <c r="AT162"/>
  <c r="AU161"/>
  <c r="AX160"/>
  <c r="AY159"/>
  <c r="BC158"/>
  <c r="BD157"/>
  <c r="BE156"/>
  <c r="AM156"/>
  <c r="AN155"/>
  <c r="AT154"/>
  <c r="AU153"/>
  <c r="AX152"/>
  <c r="AY151"/>
  <c r="BC150"/>
  <c r="BD149"/>
  <c r="BE148"/>
  <c r="AM148"/>
  <c r="AN147"/>
  <c r="AT146"/>
  <c r="AU145"/>
  <c r="AX144"/>
  <c r="AY143"/>
  <c r="BC142"/>
  <c r="BD141"/>
  <c r="BE140"/>
  <c r="AM140"/>
  <c r="AN139"/>
  <c r="AT138"/>
  <c r="AU137"/>
  <c r="AX136"/>
  <c r="AY135"/>
  <c r="BC134"/>
  <c r="BD133"/>
  <c r="BE132"/>
  <c r="AM132"/>
  <c r="AN131"/>
  <c r="AT130"/>
  <c r="AU129"/>
  <c r="BC128"/>
  <c r="AT128"/>
  <c r="BD127"/>
  <c r="AU127"/>
  <c r="BE126"/>
  <c r="AX126"/>
  <c r="AM126"/>
  <c r="AY125"/>
  <c r="AN125"/>
  <c r="BC124"/>
  <c r="AT124"/>
  <c r="BD123"/>
  <c r="AU123"/>
  <c r="BE122"/>
  <c r="AX122"/>
  <c r="AM122"/>
  <c r="AY121"/>
  <c r="AN121"/>
  <c r="BC120"/>
  <c r="AT120"/>
  <c r="BD119"/>
  <c r="AU119"/>
  <c r="BE118"/>
  <c r="AX118"/>
  <c r="AM118"/>
  <c r="AY117"/>
  <c r="AN117"/>
  <c r="BC116"/>
  <c r="AT116"/>
  <c r="BD115"/>
  <c r="AU115"/>
  <c r="BE114"/>
  <c r="AX114"/>
  <c r="AM114"/>
  <c r="AY113"/>
  <c r="AN113"/>
  <c r="BC112"/>
  <c r="AT112"/>
  <c r="BD111"/>
  <c r="AU111"/>
  <c r="BE110"/>
  <c r="AX110"/>
  <c r="AM110"/>
  <c r="AY109"/>
  <c r="AN109"/>
  <c r="BC108"/>
  <c r="AT108"/>
  <c r="BD107"/>
  <c r="AU107"/>
  <c r="BE106"/>
  <c r="AX106"/>
  <c r="AM106"/>
  <c r="AY105"/>
  <c r="AN105"/>
  <c r="BC104"/>
  <c r="AT104"/>
  <c r="BD103"/>
  <c r="AU103"/>
  <c r="BE102"/>
  <c r="AX102"/>
  <c r="AM102"/>
  <c r="AY101"/>
  <c r="AN101"/>
  <c r="BC100"/>
  <c r="AT100"/>
  <c r="BD99"/>
  <c r="AU99"/>
  <c r="BE98"/>
  <c r="AX98"/>
  <c r="AM98"/>
  <c r="AY97"/>
  <c r="AN97"/>
  <c r="BC96"/>
  <c r="AT96"/>
  <c r="BD95"/>
  <c r="AU95"/>
  <c r="BE94"/>
  <c r="AX94"/>
  <c r="AM94"/>
  <c r="AY93"/>
  <c r="AN93"/>
  <c r="BC92"/>
  <c r="AT92"/>
  <c r="BD91"/>
  <c r="AU91"/>
  <c r="AX225"/>
  <c r="BE221"/>
  <c r="AT219"/>
  <c r="BE216"/>
  <c r="AN215"/>
  <c r="AU213"/>
  <c r="AY211"/>
  <c r="BD209"/>
  <c r="AM208"/>
  <c r="AT206"/>
  <c r="AX204"/>
  <c r="BC202"/>
  <c r="BE200"/>
  <c r="AN199"/>
  <c r="AU197"/>
  <c r="AY195"/>
  <c r="BD193"/>
  <c r="AM192"/>
  <c r="AT190"/>
  <c r="AX188"/>
  <c r="BC186"/>
  <c r="AN185"/>
  <c r="AT184"/>
  <c r="AY224"/>
  <c r="AM221"/>
  <c r="AY218"/>
  <c r="AX216"/>
  <c r="BC214"/>
  <c r="BE212"/>
  <c r="AN211"/>
  <c r="AU209"/>
  <c r="AY207"/>
  <c r="BD205"/>
  <c r="AM204"/>
  <c r="AT202"/>
  <c r="AX200"/>
  <c r="BC198"/>
  <c r="BE196"/>
  <c r="AN195"/>
  <c r="AU193"/>
  <c r="AY191"/>
  <c r="BD189"/>
  <c r="AM188"/>
  <c r="AT186"/>
  <c r="BE184"/>
  <c r="AM184"/>
  <c r="AN183"/>
  <c r="AT182"/>
  <c r="AU181"/>
  <c r="AX180"/>
  <c r="AY179"/>
  <c r="BC178"/>
  <c r="BD177"/>
  <c r="BE176"/>
  <c r="AM176"/>
  <c r="AN175"/>
  <c r="AT174"/>
  <c r="AU173"/>
  <c r="AX172"/>
  <c r="AY171"/>
  <c r="BC170"/>
  <c r="BD169"/>
  <c r="BE168"/>
  <c r="AM168"/>
  <c r="AN167"/>
  <c r="AT166"/>
  <c r="AU165"/>
  <c r="AX164"/>
  <c r="AY163"/>
  <c r="BC162"/>
  <c r="BD161"/>
  <c r="BE160"/>
  <c r="AM160"/>
  <c r="AN159"/>
  <c r="AT158"/>
  <c r="AU157"/>
  <c r="AX156"/>
  <c r="AY155"/>
  <c r="BC154"/>
  <c r="BD153"/>
  <c r="BE152"/>
  <c r="AM152"/>
  <c r="AN151"/>
  <c r="AT150"/>
  <c r="AU149"/>
  <c r="AX148"/>
  <c r="AY147"/>
  <c r="BC146"/>
  <c r="BD145"/>
  <c r="BE144"/>
  <c r="AM144"/>
  <c r="AN143"/>
  <c r="AT142"/>
  <c r="AU141"/>
  <c r="AX140"/>
  <c r="AY139"/>
  <c r="BC138"/>
  <c r="BD137"/>
  <c r="BE136"/>
  <c r="AM136"/>
  <c r="AN135"/>
  <c r="AT134"/>
  <c r="AU133"/>
  <c r="AX132"/>
  <c r="AY131"/>
  <c r="BC130"/>
  <c r="BD129"/>
  <c r="AM129"/>
  <c r="AX128"/>
  <c r="AM128"/>
  <c r="AY127"/>
  <c r="AN127"/>
  <c r="BC126"/>
  <c r="AT126"/>
  <c r="BD125"/>
  <c r="AU125"/>
  <c r="BE124"/>
  <c r="AX124"/>
  <c r="AM124"/>
  <c r="AY123"/>
  <c r="AN123"/>
  <c r="BC122"/>
  <c r="AT122"/>
  <c r="BD121"/>
  <c r="AU121"/>
  <c r="BE120"/>
  <c r="AX120"/>
  <c r="AM120"/>
  <c r="AY119"/>
  <c r="AN119"/>
  <c r="BC118"/>
  <c r="AT118"/>
  <c r="BD117"/>
  <c r="AU117"/>
  <c r="BE116"/>
  <c r="AX116"/>
  <c r="AM116"/>
  <c r="AY115"/>
  <c r="AN115"/>
  <c r="BC114"/>
  <c r="AT114"/>
  <c r="BD113"/>
  <c r="AU113"/>
  <c r="BE112"/>
  <c r="AX112"/>
  <c r="AM112"/>
  <c r="AY111"/>
  <c r="AN111"/>
  <c r="BC110"/>
  <c r="AT110"/>
  <c r="BD109"/>
  <c r="AU109"/>
  <c r="BE108"/>
  <c r="AX108"/>
  <c r="AM108"/>
  <c r="AY107"/>
  <c r="AN107"/>
  <c r="BC106"/>
  <c r="AT106"/>
  <c r="BD105"/>
  <c r="AU105"/>
  <c r="BE104"/>
  <c r="AX104"/>
  <c r="AM104"/>
  <c r="AY103"/>
  <c r="AN103"/>
  <c r="BC102"/>
  <c r="AT102"/>
  <c r="BD101"/>
  <c r="AU101"/>
  <c r="BE100"/>
  <c r="AX100"/>
  <c r="AM100"/>
  <c r="AY99"/>
  <c r="AN99"/>
  <c r="BC98"/>
  <c r="AT98"/>
  <c r="BD97"/>
  <c r="AU97"/>
  <c r="BE96"/>
  <c r="AX96"/>
  <c r="AM96"/>
  <c r="AY95"/>
  <c r="AN95"/>
  <c r="BC94"/>
  <c r="AT94"/>
  <c r="BD93"/>
  <c r="AU93"/>
  <c r="BE92"/>
  <c r="AX92"/>
  <c r="AM92"/>
  <c r="AY91"/>
  <c r="AN91"/>
  <c r="BC90"/>
  <c r="AT90"/>
  <c r="BD89"/>
  <c r="AU89"/>
  <c r="BE88"/>
  <c r="AX88"/>
  <c r="AM88"/>
  <c r="AY87"/>
  <c r="AN87"/>
  <c r="AM182"/>
  <c r="AT180"/>
  <c r="AX178"/>
  <c r="BC176"/>
  <c r="BE174"/>
  <c r="AN173"/>
  <c r="AU171"/>
  <c r="AY169"/>
  <c r="BD167"/>
  <c r="AM166"/>
  <c r="AT164"/>
  <c r="AX162"/>
  <c r="BC160"/>
  <c r="BE158"/>
  <c r="AN157"/>
  <c r="AU155"/>
  <c r="AY153"/>
  <c r="BD151"/>
  <c r="AM150"/>
  <c r="AT148"/>
  <c r="AX146"/>
  <c r="BC144"/>
  <c r="BE142"/>
  <c r="AN141"/>
  <c r="AU139"/>
  <c r="AY137"/>
  <c r="BD135"/>
  <c r="AM134"/>
  <c r="AT132"/>
  <c r="AX130"/>
  <c r="BE128"/>
  <c r="BE127"/>
  <c r="AM127"/>
  <c r="AN126"/>
  <c r="AT125"/>
  <c r="AU124"/>
  <c r="AX123"/>
  <c r="AY122"/>
  <c r="BC121"/>
  <c r="BD120"/>
  <c r="BE119"/>
  <c r="AM119"/>
  <c r="AN118"/>
  <c r="AT117"/>
  <c r="AU116"/>
  <c r="AX115"/>
  <c r="AY114"/>
  <c r="BC113"/>
  <c r="BD112"/>
  <c r="BE111"/>
  <c r="AM111"/>
  <c r="AN110"/>
  <c r="AT109"/>
  <c r="AU108"/>
  <c r="AX107"/>
  <c r="AY106"/>
  <c r="BC105"/>
  <c r="BD104"/>
  <c r="BE103"/>
  <c r="AM103"/>
  <c r="AN102"/>
  <c r="AT101"/>
  <c r="AU100"/>
  <c r="AX99"/>
  <c r="AY98"/>
  <c r="BC97"/>
  <c r="BD96"/>
  <c r="BE95"/>
  <c r="AM95"/>
  <c r="AN94"/>
  <c r="AT93"/>
  <c r="AU92"/>
  <c r="AX91"/>
  <c r="BD90"/>
  <c r="AN90"/>
  <c r="AY89"/>
  <c r="AM89"/>
  <c r="AU88"/>
  <c r="BD87"/>
  <c r="AT87"/>
  <c r="BC86"/>
  <c r="AT86"/>
  <c r="BD85"/>
  <c r="AU85"/>
  <c r="BE84"/>
  <c r="AU183"/>
  <c r="AY181"/>
  <c r="BD179"/>
  <c r="AM178"/>
  <c r="AT176"/>
  <c r="AX174"/>
  <c r="BC172"/>
  <c r="BE170"/>
  <c r="AN169"/>
  <c r="AU167"/>
  <c r="AY165"/>
  <c r="BD163"/>
  <c r="AM162"/>
  <c r="AT160"/>
  <c r="AX158"/>
  <c r="BC156"/>
  <c r="BE154"/>
  <c r="AN153"/>
  <c r="AU151"/>
  <c r="AY149"/>
  <c r="BD147"/>
  <c r="AM146"/>
  <c r="AT144"/>
  <c r="AX142"/>
  <c r="BC140"/>
  <c r="BE138"/>
  <c r="AN137"/>
  <c r="AU135"/>
  <c r="AY133"/>
  <c r="BD131"/>
  <c r="AM130"/>
  <c r="AY128"/>
  <c r="BC127"/>
  <c r="BD126"/>
  <c r="BE125"/>
  <c r="AM125"/>
  <c r="AN124"/>
  <c r="AT123"/>
  <c r="AU122"/>
  <c r="AX121"/>
  <c r="AY120"/>
  <c r="BC119"/>
  <c r="BD118"/>
  <c r="BE117"/>
  <c r="AM117"/>
  <c r="AN116"/>
  <c r="AT115"/>
  <c r="AU114"/>
  <c r="AX113"/>
  <c r="AY112"/>
  <c r="BC111"/>
  <c r="BD110"/>
  <c r="BE109"/>
  <c r="AM109"/>
  <c r="AN108"/>
  <c r="AT107"/>
  <c r="AU106"/>
  <c r="AX105"/>
  <c r="AY104"/>
  <c r="BC103"/>
  <c r="BD102"/>
  <c r="BE101"/>
  <c r="AM101"/>
  <c r="AN100"/>
  <c r="AT99"/>
  <c r="AU98"/>
  <c r="AX97"/>
  <c r="AY96"/>
  <c r="BC95"/>
  <c r="BD94"/>
  <c r="BE93"/>
  <c r="BE182"/>
  <c r="AN181"/>
  <c r="AU179"/>
  <c r="AY177"/>
  <c r="BD175"/>
  <c r="AM174"/>
  <c r="AT172"/>
  <c r="AX170"/>
  <c r="BC168"/>
  <c r="BE166"/>
  <c r="AN165"/>
  <c r="AU163"/>
  <c r="AY161"/>
  <c r="BD159"/>
  <c r="AM158"/>
  <c r="AT156"/>
  <c r="AX154"/>
  <c r="BC152"/>
  <c r="BE150"/>
  <c r="AN149"/>
  <c r="AU147"/>
  <c r="AY145"/>
  <c r="BD143"/>
  <c r="AM142"/>
  <c r="AT140"/>
  <c r="AX138"/>
  <c r="BC136"/>
  <c r="BE134"/>
  <c r="AN133"/>
  <c r="AU131"/>
  <c r="AY129"/>
  <c r="AU128"/>
  <c r="AX127"/>
  <c r="AY126"/>
  <c r="BC125"/>
  <c r="BD124"/>
  <c r="BE123"/>
  <c r="AM123"/>
  <c r="AN122"/>
  <c r="AT121"/>
  <c r="AU120"/>
  <c r="AX119"/>
  <c r="AY118"/>
  <c r="BC117"/>
  <c r="BD116"/>
  <c r="BE115"/>
  <c r="AM115"/>
  <c r="AN114"/>
  <c r="AT113"/>
  <c r="AU112"/>
  <c r="AX111"/>
  <c r="AY110"/>
  <c r="BC109"/>
  <c r="BD108"/>
  <c r="BE107"/>
  <c r="AM107"/>
  <c r="AN106"/>
  <c r="AT105"/>
  <c r="AU104"/>
  <c r="AX103"/>
  <c r="AY102"/>
  <c r="BC101"/>
  <c r="BD100"/>
  <c r="BE99"/>
  <c r="AM99"/>
  <c r="AN98"/>
  <c r="AT97"/>
  <c r="AU96"/>
  <c r="AX95"/>
  <c r="AY94"/>
  <c r="BC93"/>
  <c r="BD92"/>
  <c r="BE91"/>
  <c r="AM91"/>
  <c r="AX90"/>
  <c r="BE89"/>
  <c r="AT89"/>
  <c r="AX182"/>
  <c r="BC180"/>
  <c r="BE178"/>
  <c r="AN177"/>
  <c r="AU175"/>
  <c r="AY173"/>
  <c r="BD171"/>
  <c r="AM170"/>
  <c r="AT168"/>
  <c r="AX166"/>
  <c r="BC164"/>
  <c r="BE162"/>
  <c r="AN161"/>
  <c r="AU159"/>
  <c r="AY157"/>
  <c r="BD155"/>
  <c r="AM154"/>
  <c r="AT152"/>
  <c r="AX150"/>
  <c r="BC148"/>
  <c r="BE146"/>
  <c r="AN145"/>
  <c r="AU143"/>
  <c r="AY141"/>
  <c r="BD139"/>
  <c r="AM138"/>
  <c r="AT136"/>
  <c r="AX134"/>
  <c r="BC132"/>
  <c r="BE130"/>
  <c r="AN129"/>
  <c r="AN128"/>
  <c r="AT127"/>
  <c r="AU126"/>
  <c r="AX125"/>
  <c r="AY124"/>
  <c r="BC123"/>
  <c r="BD122"/>
  <c r="BE121"/>
  <c r="AM121"/>
  <c r="AN120"/>
  <c r="AT119"/>
  <c r="AU118"/>
  <c r="AX117"/>
  <c r="AY116"/>
  <c r="BC115"/>
  <c r="BD114"/>
  <c r="BE113"/>
  <c r="AM113"/>
  <c r="AN112"/>
  <c r="AT111"/>
  <c r="AU110"/>
  <c r="AX109"/>
  <c r="AY108"/>
  <c r="BC107"/>
  <c r="BD106"/>
  <c r="BE105"/>
  <c r="AM105"/>
  <c r="AN104"/>
  <c r="AT103"/>
  <c r="AU102"/>
  <c r="AX101"/>
  <c r="AY100"/>
  <c r="BC99"/>
  <c r="BD98"/>
  <c r="BE97"/>
  <c r="AM97"/>
  <c r="AN96"/>
  <c r="AT95"/>
  <c r="AU94"/>
  <c r="AX93"/>
  <c r="AY92"/>
  <c r="BC91"/>
  <c r="BE90"/>
  <c r="AU90"/>
  <c r="BC89"/>
  <c r="AN89"/>
  <c r="AY88"/>
  <c r="BE87"/>
  <c r="AU87"/>
  <c r="BD86"/>
  <c r="AU86"/>
  <c r="BE85"/>
  <c r="AX85"/>
  <c r="AM85"/>
  <c r="AY84"/>
  <c r="AN84"/>
  <c r="BC83"/>
  <c r="AT83"/>
  <c r="AY90"/>
  <c r="BC88"/>
  <c r="AX87"/>
  <c r="AX86"/>
  <c r="AY85"/>
  <c r="BC84"/>
  <c r="AM84"/>
  <c r="AX83"/>
  <c r="BE82"/>
  <c r="AX82"/>
  <c r="AM82"/>
  <c r="AY81"/>
  <c r="AN81"/>
  <c r="BC80"/>
  <c r="AT80"/>
  <c r="BD79"/>
  <c r="AU79"/>
  <c r="BE78"/>
  <c r="AX78"/>
  <c r="AM78"/>
  <c r="AY77"/>
  <c r="AN77"/>
  <c r="BC76"/>
  <c r="AT76"/>
  <c r="BD75"/>
  <c r="AU75"/>
  <c r="BE74"/>
  <c r="AX74"/>
  <c r="AM74"/>
  <c r="AY73"/>
  <c r="AN73"/>
  <c r="BC72"/>
  <c r="AT72"/>
  <c r="BD71"/>
  <c r="AU71"/>
  <c r="BE70"/>
  <c r="AX70"/>
  <c r="AM70"/>
  <c r="AY69"/>
  <c r="AN69"/>
  <c r="BC68"/>
  <c r="AT68"/>
  <c r="BD67"/>
  <c r="AU67"/>
  <c r="BE66"/>
  <c r="AX66"/>
  <c r="AM66"/>
  <c r="AY65"/>
  <c r="AN65"/>
  <c r="BC64"/>
  <c r="AT64"/>
  <c r="BD63"/>
  <c r="AU63"/>
  <c r="BE62"/>
  <c r="AX62"/>
  <c r="AM62"/>
  <c r="AY61"/>
  <c r="AN61"/>
  <c r="BC60"/>
  <c r="AT60"/>
  <c r="BD59"/>
  <c r="AU59"/>
  <c r="BE58"/>
  <c r="AX58"/>
  <c r="AM58"/>
  <c r="AY57"/>
  <c r="AN57"/>
  <c r="BC56"/>
  <c r="AT56"/>
  <c r="BD55"/>
  <c r="AU55"/>
  <c r="BE54"/>
  <c r="AX54"/>
  <c r="AM54"/>
  <c r="AY53"/>
  <c r="AN53"/>
  <c r="BC52"/>
  <c r="AT52"/>
  <c r="BD51"/>
  <c r="AU51"/>
  <c r="BE50"/>
  <c r="AX50"/>
  <c r="AM93"/>
  <c r="AM90"/>
  <c r="AT88"/>
  <c r="AM87"/>
  <c r="AN86"/>
  <c r="AT85"/>
  <c r="AX84"/>
  <c r="BE83"/>
  <c r="AU83"/>
  <c r="BD82"/>
  <c r="AU82"/>
  <c r="BE81"/>
  <c r="AX81"/>
  <c r="AM81"/>
  <c r="AY80"/>
  <c r="AN80"/>
  <c r="BC79"/>
  <c r="AT79"/>
  <c r="BD78"/>
  <c r="AU78"/>
  <c r="BE77"/>
  <c r="AX77"/>
  <c r="AM77"/>
  <c r="AY76"/>
  <c r="AN76"/>
  <c r="BC75"/>
  <c r="AT75"/>
  <c r="BD74"/>
  <c r="AU74"/>
  <c r="BE73"/>
  <c r="AX73"/>
  <c r="AM73"/>
  <c r="AY72"/>
  <c r="AN72"/>
  <c r="BC71"/>
  <c r="AT71"/>
  <c r="BD70"/>
  <c r="AU70"/>
  <c r="BE69"/>
  <c r="AX69"/>
  <c r="AM69"/>
  <c r="AY68"/>
  <c r="AN68"/>
  <c r="BC67"/>
  <c r="AT67"/>
  <c r="BD66"/>
  <c r="AU66"/>
  <c r="BE65"/>
  <c r="AX65"/>
  <c r="AM65"/>
  <c r="AY64"/>
  <c r="AN64"/>
  <c r="BC63"/>
  <c r="AT63"/>
  <c r="BD62"/>
  <c r="AU62"/>
  <c r="BE61"/>
  <c r="AX61"/>
  <c r="AM61"/>
  <c r="AY60"/>
  <c r="AN60"/>
  <c r="BC59"/>
  <c r="AT59"/>
  <c r="BD58"/>
  <c r="AU58"/>
  <c r="BE57"/>
  <c r="AX57"/>
  <c r="AM57"/>
  <c r="AY56"/>
  <c r="AN56"/>
  <c r="BC55"/>
  <c r="AT55"/>
  <c r="BD54"/>
  <c r="AU54"/>
  <c r="BE53"/>
  <c r="AX53"/>
  <c r="AM53"/>
  <c r="AY52"/>
  <c r="AN52"/>
  <c r="BC51"/>
  <c r="AT51"/>
  <c r="BD50"/>
  <c r="AU50"/>
  <c r="BE49"/>
  <c r="AX49"/>
  <c r="AN92"/>
  <c r="AX89"/>
  <c r="AN88"/>
  <c r="BE86"/>
  <c r="AM86"/>
  <c r="AN85"/>
  <c r="AU84"/>
  <c r="BD83"/>
  <c r="AN83"/>
  <c r="BC82"/>
  <c r="AT82"/>
  <c r="BD81"/>
  <c r="AU81"/>
  <c r="BE80"/>
  <c r="AX80"/>
  <c r="AM80"/>
  <c r="AY79"/>
  <c r="AN79"/>
  <c r="BC78"/>
  <c r="AT78"/>
  <c r="BD77"/>
  <c r="AU77"/>
  <c r="BE76"/>
  <c r="AX76"/>
  <c r="AM76"/>
  <c r="AY75"/>
  <c r="AN75"/>
  <c r="BC74"/>
  <c r="AT74"/>
  <c r="BD73"/>
  <c r="AU73"/>
  <c r="BE72"/>
  <c r="AX72"/>
  <c r="AM72"/>
  <c r="AY71"/>
  <c r="AN71"/>
  <c r="BC70"/>
  <c r="AT70"/>
  <c r="BD69"/>
  <c r="AU69"/>
  <c r="BE68"/>
  <c r="AX68"/>
  <c r="AM68"/>
  <c r="AY67"/>
  <c r="AN67"/>
  <c r="BC66"/>
  <c r="AT66"/>
  <c r="BD65"/>
  <c r="AU65"/>
  <c r="BE64"/>
  <c r="AX64"/>
  <c r="AM64"/>
  <c r="AY63"/>
  <c r="AN63"/>
  <c r="BC62"/>
  <c r="AT62"/>
  <c r="BD61"/>
  <c r="AU61"/>
  <c r="BE60"/>
  <c r="AX60"/>
  <c r="AM60"/>
  <c r="AY59"/>
  <c r="AN59"/>
  <c r="BC58"/>
  <c r="AT58"/>
  <c r="BD57"/>
  <c r="AU57"/>
  <c r="BE56"/>
  <c r="AX56"/>
  <c r="AM56"/>
  <c r="AY55"/>
  <c r="AN55"/>
  <c r="BC54"/>
  <c r="AT54"/>
  <c r="BD53"/>
  <c r="AU53"/>
  <c r="BE52"/>
  <c r="AX52"/>
  <c r="AM52"/>
  <c r="AY51"/>
  <c r="AN51"/>
  <c r="BC50"/>
  <c r="AT50"/>
  <c r="BD49"/>
  <c r="AU49"/>
  <c r="AT91"/>
  <c r="BD88"/>
  <c r="BC87"/>
  <c r="AY86"/>
  <c r="BC85"/>
  <c r="BD84"/>
  <c r="AT84"/>
  <c r="AY83"/>
  <c r="AM83"/>
  <c r="AY82"/>
  <c r="AN82"/>
  <c r="BC81"/>
  <c r="AT81"/>
  <c r="BD80"/>
  <c r="AU80"/>
  <c r="BE79"/>
  <c r="AX79"/>
  <c r="AM79"/>
  <c r="AY78"/>
  <c r="AN78"/>
  <c r="BC77"/>
  <c r="AT77"/>
  <c r="BD76"/>
  <c r="AU76"/>
  <c r="BE75"/>
  <c r="AX75"/>
  <c r="AM75"/>
  <c r="AY74"/>
  <c r="AN74"/>
  <c r="BC73"/>
  <c r="AT73"/>
  <c r="BD72"/>
  <c r="AU72"/>
  <c r="BE71"/>
  <c r="AX71"/>
  <c r="AM71"/>
  <c r="AY70"/>
  <c r="AN70"/>
  <c r="BC69"/>
  <c r="AT69"/>
  <c r="BD68"/>
  <c r="AU68"/>
  <c r="BE67"/>
  <c r="AX67"/>
  <c r="AM67"/>
  <c r="AY66"/>
  <c r="AN66"/>
  <c r="BC65"/>
  <c r="AT65"/>
  <c r="BD64"/>
  <c r="AU64"/>
  <c r="BE63"/>
  <c r="AX63"/>
  <c r="AM63"/>
  <c r="AY62"/>
  <c r="AN62"/>
  <c r="BC61"/>
  <c r="AT61"/>
  <c r="BD60"/>
  <c r="AU60"/>
  <c r="BE59"/>
  <c r="AX59"/>
  <c r="AM59"/>
  <c r="AY58"/>
  <c r="AN58"/>
  <c r="BC57"/>
  <c r="AT57"/>
  <c r="BD56"/>
  <c r="AU56"/>
  <c r="BE55"/>
  <c r="AX55"/>
  <c r="AM55"/>
  <c r="AY54"/>
  <c r="AN54"/>
  <c r="BC53"/>
  <c r="AT53"/>
  <c r="BD52"/>
  <c r="AU52"/>
  <c r="BE51"/>
  <c r="AX51"/>
  <c r="AM51"/>
  <c r="AY50"/>
  <c r="AN50"/>
  <c r="BC49"/>
  <c r="AT49"/>
  <c r="BD48"/>
  <c r="AU48"/>
  <c r="BE47"/>
  <c r="AX47"/>
  <c r="AM47"/>
  <c r="AY46"/>
  <c r="AN46"/>
  <c r="AM49"/>
  <c r="AX48"/>
  <c r="BD47"/>
  <c r="AT47"/>
  <c r="BC46"/>
  <c r="AM46"/>
  <c r="AY45"/>
  <c r="AN45"/>
  <c r="BC44"/>
  <c r="AT44"/>
  <c r="BD43"/>
  <c r="AU43"/>
  <c r="BE42"/>
  <c r="AX42"/>
  <c r="AM42"/>
  <c r="AY41"/>
  <c r="AN41"/>
  <c r="BC40"/>
  <c r="AT40"/>
  <c r="BD39"/>
  <c r="AU39"/>
  <c r="BE38"/>
  <c r="AX38"/>
  <c r="AM38"/>
  <c r="AY37"/>
  <c r="AN37"/>
  <c r="BC36"/>
  <c r="AT36"/>
  <c r="BD35"/>
  <c r="AU35"/>
  <c r="BE34"/>
  <c r="AX34"/>
  <c r="AM34"/>
  <c r="AY33"/>
  <c r="AN33"/>
  <c r="BC32"/>
  <c r="AT32"/>
  <c r="BD31"/>
  <c r="AU31"/>
  <c r="BE30"/>
  <c r="AX30"/>
  <c r="AM30"/>
  <c r="AY29"/>
  <c r="AN29"/>
  <c r="BC28"/>
  <c r="AT28"/>
  <c r="BD27"/>
  <c r="AU27"/>
  <c r="BE26"/>
  <c r="AX26"/>
  <c r="AM26"/>
  <c r="AY25"/>
  <c r="AN25"/>
  <c r="BC24"/>
  <c r="AT24"/>
  <c r="BD23"/>
  <c r="AU23"/>
  <c r="BE22"/>
  <c r="AX22"/>
  <c r="AM22"/>
  <c r="AY21"/>
  <c r="AN21"/>
  <c r="BC20"/>
  <c r="AT20"/>
  <c r="BD19"/>
  <c r="AU19"/>
  <c r="BE18"/>
  <c r="AX18"/>
  <c r="AM18"/>
  <c r="AY17"/>
  <c r="AN17"/>
  <c r="BC16"/>
  <c r="AT16"/>
  <c r="BD15"/>
  <c r="AU15"/>
  <c r="BE14"/>
  <c r="AX14"/>
  <c r="AM14"/>
  <c r="AY13"/>
  <c r="AN13"/>
  <c r="BD11"/>
  <c r="AU11"/>
  <c r="BE10"/>
  <c r="AX10"/>
  <c r="AM10"/>
  <c r="AN9"/>
  <c r="AM50"/>
  <c r="BE48"/>
  <c r="AT48"/>
  <c r="BC47"/>
  <c r="AN47"/>
  <c r="AX46"/>
  <c r="BE45"/>
  <c r="AX45"/>
  <c r="AM45"/>
  <c r="AY44"/>
  <c r="AN44"/>
  <c r="BC43"/>
  <c r="AT43"/>
  <c r="BD42"/>
  <c r="AU42"/>
  <c r="BE41"/>
  <c r="AX41"/>
  <c r="AM41"/>
  <c r="AY40"/>
  <c r="AN40"/>
  <c r="BC39"/>
  <c r="AT39"/>
  <c r="BD38"/>
  <c r="AU38"/>
  <c r="BE37"/>
  <c r="AX37"/>
  <c r="AM37"/>
  <c r="AY36"/>
  <c r="AN36"/>
  <c r="BC35"/>
  <c r="AT35"/>
  <c r="BD34"/>
  <c r="AU34"/>
  <c r="BE33"/>
  <c r="AX33"/>
  <c r="AM33"/>
  <c r="AY32"/>
  <c r="AN32"/>
  <c r="BC31"/>
  <c r="AT31"/>
  <c r="BD30"/>
  <c r="AU30"/>
  <c r="BE29"/>
  <c r="AX29"/>
  <c r="AM29"/>
  <c r="AY28"/>
  <c r="AN28"/>
  <c r="BC27"/>
  <c r="AT27"/>
  <c r="BD26"/>
  <c r="AU26"/>
  <c r="BE25"/>
  <c r="AX25"/>
  <c r="AM25"/>
  <c r="AY24"/>
  <c r="AN24"/>
  <c r="BC23"/>
  <c r="AT23"/>
  <c r="BD22"/>
  <c r="AU22"/>
  <c r="BE21"/>
  <c r="AX21"/>
  <c r="AM21"/>
  <c r="AY20"/>
  <c r="AN20"/>
  <c r="BC19"/>
  <c r="AT19"/>
  <c r="BD18"/>
  <c r="AU18"/>
  <c r="BE17"/>
  <c r="AX17"/>
  <c r="AM17"/>
  <c r="AY16"/>
  <c r="AN16"/>
  <c r="BC15"/>
  <c r="AT15"/>
  <c r="BD14"/>
  <c r="AU14"/>
  <c r="BE13"/>
  <c r="AX13"/>
  <c r="AM13"/>
  <c r="BC11"/>
  <c r="AT11"/>
  <c r="BD10"/>
  <c r="AU10"/>
  <c r="AN8"/>
  <c r="AY49"/>
  <c r="BC48"/>
  <c r="AN48"/>
  <c r="AY47"/>
  <c r="BE46"/>
  <c r="AU46"/>
  <c r="BD45"/>
  <c r="AU45"/>
  <c r="BE44"/>
  <c r="AX44"/>
  <c r="AM44"/>
  <c r="AY43"/>
  <c r="AN43"/>
  <c r="BC42"/>
  <c r="AT42"/>
  <c r="BD41"/>
  <c r="AU41"/>
  <c r="BE40"/>
  <c r="AX40"/>
  <c r="AM40"/>
  <c r="AY39"/>
  <c r="AN39"/>
  <c r="BC38"/>
  <c r="AT38"/>
  <c r="BD37"/>
  <c r="AU37"/>
  <c r="BE36"/>
  <c r="AX36"/>
  <c r="AM36"/>
  <c r="AY35"/>
  <c r="AN35"/>
  <c r="BC34"/>
  <c r="AT34"/>
  <c r="BD33"/>
  <c r="AU33"/>
  <c r="BE32"/>
  <c r="AX32"/>
  <c r="AM32"/>
  <c r="AY31"/>
  <c r="AN31"/>
  <c r="BC30"/>
  <c r="AT30"/>
  <c r="BD29"/>
  <c r="AU29"/>
  <c r="BE28"/>
  <c r="AX28"/>
  <c r="AM28"/>
  <c r="AY27"/>
  <c r="AN27"/>
  <c r="BC26"/>
  <c r="AT26"/>
  <c r="BD25"/>
  <c r="AU25"/>
  <c r="BE24"/>
  <c r="AX24"/>
  <c r="AM24"/>
  <c r="AY23"/>
  <c r="AN23"/>
  <c r="BC22"/>
  <c r="AT22"/>
  <c r="BD21"/>
  <c r="AU21"/>
  <c r="BE20"/>
  <c r="AX20"/>
  <c r="AM20"/>
  <c r="AY19"/>
  <c r="AN19"/>
  <c r="BC18"/>
  <c r="AT18"/>
  <c r="BD17"/>
  <c r="AU17"/>
  <c r="BE16"/>
  <c r="AX16"/>
  <c r="AM16"/>
  <c r="AY15"/>
  <c r="AN15"/>
  <c r="BC14"/>
  <c r="AT14"/>
  <c r="BD13"/>
  <c r="AU13"/>
  <c r="AY11"/>
  <c r="AN11"/>
  <c r="BC10"/>
  <c r="AT10"/>
  <c r="AN7"/>
  <c r="AN49"/>
  <c r="AY48"/>
  <c r="AM48"/>
  <c r="AU47"/>
  <c r="BD46"/>
  <c r="AT46"/>
  <c r="BC45"/>
  <c r="AT45"/>
  <c r="BD44"/>
  <c r="AU44"/>
  <c r="BE43"/>
  <c r="AX43"/>
  <c r="AM43"/>
  <c r="AY42"/>
  <c r="AN42"/>
  <c r="BC41"/>
  <c r="AT41"/>
  <c r="BD40"/>
  <c r="AU40"/>
  <c r="BE39"/>
  <c r="AX39"/>
  <c r="AM39"/>
  <c r="AY38"/>
  <c r="AN38"/>
  <c r="BC37"/>
  <c r="AT37"/>
  <c r="BD36"/>
  <c r="AU36"/>
  <c r="BE35"/>
  <c r="AX35"/>
  <c r="AM35"/>
  <c r="AY34"/>
  <c r="AN34"/>
  <c r="BC33"/>
  <c r="AT33"/>
  <c r="BD32"/>
  <c r="AU32"/>
  <c r="BE31"/>
  <c r="AX31"/>
  <c r="AM31"/>
  <c r="AY30"/>
  <c r="AN30"/>
  <c r="BC29"/>
  <c r="AT29"/>
  <c r="BD28"/>
  <c r="AU28"/>
  <c r="BE27"/>
  <c r="AX27"/>
  <c r="AM27"/>
  <c r="AY26"/>
  <c r="AN26"/>
  <c r="BC25"/>
  <c r="AT25"/>
  <c r="BD24"/>
  <c r="AU24"/>
  <c r="BE23"/>
  <c r="AX23"/>
  <c r="AM23"/>
  <c r="AY22"/>
  <c r="AN22"/>
  <c r="BC21"/>
  <c r="AT21"/>
  <c r="BD20"/>
  <c r="AU20"/>
  <c r="BE19"/>
  <c r="AX19"/>
  <c r="AM19"/>
  <c r="AY18"/>
  <c r="AN18"/>
  <c r="BC17"/>
  <c r="AT17"/>
  <c r="BD16"/>
  <c r="AU16"/>
  <c r="BE15"/>
  <c r="AX15"/>
  <c r="AM15"/>
  <c r="AY14"/>
  <c r="AN14"/>
  <c r="BC13"/>
  <c r="AT13"/>
  <c r="BE11"/>
  <c r="AX11"/>
  <c r="AM11"/>
  <c r="AY10"/>
  <c r="AN10"/>
  <c r="AN6"/>
  <c r="AN5"/>
  <c r="V27" i="14"/>
  <c r="F27"/>
  <c r="N27"/>
  <c r="U27"/>
  <c r="I27"/>
  <c r="W27"/>
  <c r="G27"/>
  <c r="Q27"/>
  <c r="C6" i="12" l="1"/>
  <c r="M60" i="6"/>
  <c r="M41"/>
  <c r="M37"/>
  <c r="L28"/>
  <c r="L24"/>
  <c r="F29"/>
  <c r="F24"/>
  <c r="M5"/>
  <c r="M44"/>
  <c r="M36"/>
  <c r="L27"/>
  <c r="L23"/>
  <c r="F28"/>
  <c r="F14"/>
  <c r="M39"/>
  <c r="M33"/>
  <c r="L26"/>
  <c r="L22"/>
  <c r="F26"/>
  <c r="L9"/>
  <c r="M38"/>
  <c r="L25"/>
  <c r="F25"/>
  <c r="L8"/>
  <c r="A5" i="1"/>
  <c r="A6"/>
  <c r="A7"/>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125"/>
  <c r="A126"/>
  <c r="A127"/>
  <c r="A128"/>
  <c r="A129"/>
  <c r="A130"/>
  <c r="A131"/>
  <c r="A132"/>
  <c r="A133"/>
  <c r="A134"/>
  <c r="A135"/>
  <c r="A136"/>
  <c r="A137"/>
  <c r="A138"/>
  <c r="A139"/>
  <c r="A140"/>
  <c r="A141"/>
  <c r="A142"/>
  <c r="A143"/>
  <c r="A144"/>
  <c r="A145"/>
  <c r="A146"/>
  <c r="A147"/>
  <c r="A148"/>
  <c r="A149"/>
  <c r="A150"/>
  <c r="A151"/>
  <c r="A152"/>
  <c r="A153"/>
  <c r="A154"/>
  <c r="A155"/>
  <c r="A156"/>
  <c r="A157"/>
  <c r="A158"/>
  <c r="A159"/>
  <c r="A160"/>
  <c r="A161"/>
  <c r="A162"/>
  <c r="A163"/>
  <c r="A164"/>
  <c r="A165"/>
  <c r="A166"/>
  <c r="A167"/>
  <c r="A168"/>
  <c r="A169"/>
  <c r="A170"/>
  <c r="A171"/>
  <c r="A172"/>
  <c r="A173"/>
  <c r="A174"/>
  <c r="A175"/>
  <c r="A176"/>
  <c r="A177"/>
  <c r="A178"/>
  <c r="A179"/>
  <c r="A180"/>
  <c r="A181"/>
  <c r="A182"/>
  <c r="A183"/>
  <c r="A184"/>
  <c r="A185"/>
  <c r="A186"/>
  <c r="A187"/>
  <c r="A188"/>
  <c r="A189"/>
  <c r="A190"/>
  <c r="A191"/>
  <c r="A192"/>
  <c r="A193"/>
  <c r="A194"/>
  <c r="A195"/>
  <c r="A196"/>
  <c r="A197"/>
  <c r="A198"/>
  <c r="A199"/>
  <c r="A200"/>
  <c r="A201"/>
  <c r="A202"/>
  <c r="A203"/>
  <c r="A204"/>
  <c r="A205"/>
  <c r="A206"/>
  <c r="A207"/>
  <c r="A208"/>
  <c r="A209"/>
  <c r="A210"/>
  <c r="A211"/>
  <c r="A212"/>
  <c r="A213"/>
  <c r="A214"/>
  <c r="A215"/>
  <c r="A216"/>
  <c r="A217"/>
  <c r="A218"/>
  <c r="A219"/>
  <c r="A220"/>
  <c r="A221"/>
  <c r="A222"/>
  <c r="A223"/>
  <c r="A224"/>
  <c r="A225"/>
  <c r="A226"/>
  <c r="A227"/>
  <c r="A228"/>
  <c r="A229"/>
  <c r="A230"/>
  <c r="A231"/>
  <c r="A232"/>
  <c r="A233"/>
  <c r="A234"/>
  <c r="A235"/>
  <c r="A236"/>
  <c r="A237"/>
  <c r="A238"/>
  <c r="A239"/>
  <c r="A240"/>
  <c r="A241"/>
  <c r="A242"/>
  <c r="A243"/>
  <c r="A244"/>
  <c r="A245"/>
  <c r="A246"/>
  <c r="A247"/>
  <c r="A248"/>
  <c r="A249"/>
  <c r="A250"/>
  <c r="A251"/>
  <c r="A252"/>
  <c r="A253"/>
  <c r="AQ6" i="8"/>
  <c r="AQ7"/>
  <c r="AQ8"/>
  <c r="AQ9"/>
  <c r="AQ10"/>
  <c r="AQ11"/>
  <c r="AQ12"/>
  <c r="AQ13"/>
  <c r="AQ14"/>
  <c r="AQ15"/>
  <c r="AQ16"/>
  <c r="AQ17"/>
  <c r="AQ18"/>
  <c r="AQ19"/>
  <c r="AQ20"/>
  <c r="AQ21"/>
  <c r="AQ22"/>
  <c r="AQ23"/>
  <c r="AQ24"/>
  <c r="AQ25"/>
  <c r="AQ26"/>
  <c r="AQ27"/>
  <c r="AQ28"/>
  <c r="AQ29"/>
  <c r="AQ30"/>
  <c r="AQ31"/>
  <c r="AQ32"/>
  <c r="AQ33"/>
  <c r="AQ34"/>
  <c r="AQ35"/>
  <c r="AQ36"/>
  <c r="AQ37"/>
  <c r="AQ38"/>
  <c r="AQ39"/>
  <c r="AQ40"/>
  <c r="AQ41"/>
  <c r="AQ42"/>
  <c r="AQ43"/>
  <c r="AQ44"/>
  <c r="AQ45"/>
  <c r="AQ46"/>
  <c r="AQ47"/>
  <c r="AQ48"/>
  <c r="AQ49"/>
  <c r="AQ50"/>
  <c r="AQ51"/>
  <c r="AQ52"/>
  <c r="AQ53"/>
  <c r="AQ54"/>
  <c r="AQ55"/>
  <c r="AQ56"/>
  <c r="AQ57"/>
  <c r="AQ58"/>
  <c r="AQ59"/>
  <c r="AQ60"/>
  <c r="AQ61"/>
  <c r="AQ62"/>
  <c r="AQ63"/>
  <c r="AQ64"/>
  <c r="AQ65"/>
  <c r="AQ66"/>
  <c r="AQ67"/>
  <c r="AQ68"/>
  <c r="AQ69"/>
  <c r="AQ70"/>
  <c r="AQ71"/>
  <c r="AQ72"/>
  <c r="AQ73"/>
  <c r="AQ74"/>
  <c r="AQ75"/>
  <c r="AQ76"/>
  <c r="AQ77"/>
  <c r="AQ78"/>
  <c r="AQ79"/>
  <c r="AQ80"/>
  <c r="AQ81"/>
  <c r="AQ82"/>
  <c r="AQ83"/>
  <c r="AQ84"/>
  <c r="AQ85"/>
  <c r="AQ86"/>
  <c r="AQ87"/>
  <c r="AQ88"/>
  <c r="AQ89"/>
  <c r="AQ90"/>
  <c r="AQ91"/>
  <c r="AQ92"/>
  <c r="AQ93"/>
  <c r="AQ94"/>
  <c r="AQ95"/>
  <c r="AQ96"/>
  <c r="AQ97"/>
  <c r="AQ98"/>
  <c r="AQ99"/>
  <c r="AQ100"/>
  <c r="AQ101"/>
  <c r="AQ102"/>
  <c r="AQ103"/>
  <c r="AQ104"/>
  <c r="AQ105"/>
  <c r="AQ106"/>
  <c r="AQ107"/>
  <c r="AQ108"/>
  <c r="AQ109"/>
  <c r="AQ110"/>
  <c r="AQ111"/>
  <c r="AQ112"/>
  <c r="AQ113"/>
  <c r="AQ114"/>
  <c r="AQ115"/>
  <c r="AQ116"/>
  <c r="AQ117"/>
  <c r="AQ118"/>
  <c r="AQ119"/>
  <c r="AQ120"/>
  <c r="AQ121"/>
  <c r="AQ122"/>
  <c r="AQ123"/>
  <c r="AQ124"/>
  <c r="AQ125"/>
  <c r="AQ126"/>
  <c r="AQ127"/>
  <c r="AQ128"/>
  <c r="AQ129"/>
  <c r="AQ130"/>
  <c r="AQ131"/>
  <c r="AQ132"/>
  <c r="AQ133"/>
  <c r="AQ134"/>
  <c r="AQ135"/>
  <c r="AQ136"/>
  <c r="AQ137"/>
  <c r="AQ138"/>
  <c r="AQ139"/>
  <c r="AQ140"/>
  <c r="AQ141"/>
  <c r="AQ142"/>
  <c r="AQ143"/>
  <c r="AQ144"/>
  <c r="AQ145"/>
  <c r="AQ146"/>
  <c r="AQ147"/>
  <c r="AQ148"/>
  <c r="AQ149"/>
  <c r="AQ150"/>
  <c r="AQ151"/>
  <c r="AQ152"/>
  <c r="AQ153"/>
  <c r="AQ154"/>
  <c r="AQ155"/>
  <c r="AQ156"/>
  <c r="AQ157"/>
  <c r="AQ158"/>
  <c r="AQ159"/>
  <c r="AQ160"/>
  <c r="AQ161"/>
  <c r="AQ162"/>
  <c r="AQ163"/>
  <c r="AQ164"/>
  <c r="AQ165"/>
  <c r="AQ166"/>
  <c r="AQ167"/>
  <c r="AQ168"/>
  <c r="AQ169"/>
  <c r="AQ170"/>
  <c r="AQ171"/>
  <c r="AQ172"/>
  <c r="AQ173"/>
  <c r="AQ174"/>
  <c r="AQ175"/>
  <c r="AQ176"/>
  <c r="AQ177"/>
  <c r="AQ178"/>
  <c r="AQ179"/>
  <c r="AQ180"/>
  <c r="AQ181"/>
  <c r="AQ182"/>
  <c r="AQ183"/>
  <c r="AQ184"/>
  <c r="AQ185"/>
  <c r="AQ186"/>
  <c r="AQ187"/>
  <c r="AQ188"/>
  <c r="AQ189"/>
  <c r="AQ190"/>
  <c r="AQ191"/>
  <c r="AQ192"/>
  <c r="AQ193"/>
  <c r="AQ194"/>
  <c r="AQ195"/>
  <c r="AQ196"/>
  <c r="AQ197"/>
  <c r="AQ198"/>
  <c r="AQ199"/>
  <c r="AQ200"/>
  <c r="AQ201"/>
  <c r="AQ202"/>
  <c r="AQ203"/>
  <c r="AQ204"/>
  <c r="AQ205"/>
  <c r="AQ206"/>
  <c r="AQ207"/>
  <c r="AQ208"/>
  <c r="AQ209"/>
  <c r="AQ210"/>
  <c r="AQ211"/>
  <c r="AQ212"/>
  <c r="AQ213"/>
  <c r="AQ214"/>
  <c r="AQ215"/>
  <c r="AQ216"/>
  <c r="AQ217"/>
  <c r="AQ218"/>
  <c r="AQ219"/>
  <c r="AQ220"/>
  <c r="AQ221"/>
  <c r="AQ222"/>
  <c r="AQ223"/>
  <c r="AQ224"/>
  <c r="AQ225"/>
  <c r="AQ226"/>
  <c r="AQ227"/>
  <c r="AQ228"/>
  <c r="AQ229"/>
  <c r="AQ230"/>
  <c r="AQ231"/>
  <c r="AQ232"/>
  <c r="AQ233"/>
  <c r="AQ234"/>
  <c r="AQ235"/>
  <c r="AQ236"/>
  <c r="AQ237"/>
  <c r="AQ238"/>
  <c r="AQ239"/>
  <c r="AQ240"/>
  <c r="AQ241"/>
  <c r="AQ242"/>
  <c r="AQ243"/>
  <c r="AQ244"/>
  <c r="AQ245"/>
  <c r="AQ246"/>
  <c r="AQ247"/>
  <c r="AQ248"/>
  <c r="AQ249"/>
  <c r="AQ250"/>
  <c r="AQ251"/>
  <c r="AQ252"/>
  <c r="AQ253"/>
  <c r="AQ254"/>
  <c r="D3" i="10"/>
  <c r="L9" l="1"/>
  <c r="L8"/>
  <c r="M52"/>
  <c r="M5"/>
  <c r="M3" i="6"/>
  <c r="M3" i="10" s="1"/>
  <c r="J3" i="6"/>
  <c r="J3" i="10" s="1"/>
  <c r="AV6" i="8"/>
  <c r="AW6"/>
  <c r="AV7"/>
  <c r="AW7"/>
  <c r="AV8"/>
  <c r="AW8"/>
  <c r="AV9"/>
  <c r="AW9"/>
  <c r="AV10"/>
  <c r="AW10"/>
  <c r="AV11"/>
  <c r="AW11"/>
  <c r="AV12"/>
  <c r="AW12"/>
  <c r="AV13"/>
  <c r="AW13"/>
  <c r="AV14"/>
  <c r="AW14"/>
  <c r="AV15"/>
  <c r="AW15"/>
  <c r="AV16"/>
  <c r="AW16"/>
  <c r="AV17"/>
  <c r="AW17"/>
  <c r="AV18"/>
  <c r="AW18"/>
  <c r="AV19"/>
  <c r="AW19"/>
  <c r="AV20"/>
  <c r="AW20"/>
  <c r="AV21"/>
  <c r="AW21"/>
  <c r="AV22"/>
  <c r="AW22"/>
  <c r="AV23"/>
  <c r="AW23"/>
  <c r="AV24"/>
  <c r="AW24"/>
  <c r="AV25"/>
  <c r="AW25"/>
  <c r="AV26"/>
  <c r="AW26"/>
  <c r="AV27"/>
  <c r="AW27"/>
  <c r="AV28"/>
  <c r="AW28"/>
  <c r="AV29"/>
  <c r="AW29"/>
  <c r="AV30"/>
  <c r="AW30"/>
  <c r="AV31"/>
  <c r="AW31"/>
  <c r="AV32"/>
  <c r="AW32"/>
  <c r="AV33"/>
  <c r="AW33"/>
  <c r="AV34"/>
  <c r="AW34"/>
  <c r="AV35"/>
  <c r="AW35"/>
  <c r="AV36"/>
  <c r="AW36"/>
  <c r="AV37"/>
  <c r="AW37"/>
  <c r="AV38"/>
  <c r="AW38"/>
  <c r="AV39"/>
  <c r="AW39"/>
  <c r="AV40"/>
  <c r="AW40"/>
  <c r="AV41"/>
  <c r="AW41"/>
  <c r="AV42"/>
  <c r="AW42"/>
  <c r="AV43"/>
  <c r="AW43"/>
  <c r="AV44"/>
  <c r="AW44"/>
  <c r="AV45"/>
  <c r="AW45"/>
  <c r="AV46"/>
  <c r="AW46"/>
  <c r="AV47"/>
  <c r="AW47"/>
  <c r="AV48"/>
  <c r="AW48"/>
  <c r="AV49"/>
  <c r="AW49"/>
  <c r="AV50"/>
  <c r="AW50"/>
  <c r="AV51"/>
  <c r="AW51"/>
  <c r="AV52"/>
  <c r="AW52"/>
  <c r="AV53"/>
  <c r="AW53"/>
  <c r="AV54"/>
  <c r="AW54"/>
  <c r="AV55"/>
  <c r="AW55"/>
  <c r="AV56"/>
  <c r="AW56"/>
  <c r="AV57"/>
  <c r="AW57"/>
  <c r="AV58"/>
  <c r="AW58"/>
  <c r="AV59"/>
  <c r="AW59"/>
  <c r="AV60"/>
  <c r="AW60"/>
  <c r="AV61"/>
  <c r="AW61"/>
  <c r="AV62"/>
  <c r="AW62"/>
  <c r="AV63"/>
  <c r="AW63"/>
  <c r="AV64"/>
  <c r="AW64"/>
  <c r="AV65"/>
  <c r="AW65"/>
  <c r="AV66"/>
  <c r="AW66"/>
  <c r="AV67"/>
  <c r="AW67"/>
  <c r="AV68"/>
  <c r="AW68"/>
  <c r="AV69"/>
  <c r="AW69"/>
  <c r="AV70"/>
  <c r="AW70"/>
  <c r="AV71"/>
  <c r="AW71"/>
  <c r="AV72"/>
  <c r="AW72"/>
  <c r="AV73"/>
  <c r="AW73"/>
  <c r="AV74"/>
  <c r="AW74"/>
  <c r="AV75"/>
  <c r="AW75"/>
  <c r="AV76"/>
  <c r="AW76"/>
  <c r="AV77"/>
  <c r="AW77"/>
  <c r="AV78"/>
  <c r="AW78"/>
  <c r="AV79"/>
  <c r="AW79"/>
  <c r="AV80"/>
  <c r="AW80"/>
  <c r="AV81"/>
  <c r="AW81"/>
  <c r="AV82"/>
  <c r="AW82"/>
  <c r="AV83"/>
  <c r="AW83"/>
  <c r="AV84"/>
  <c r="AW84"/>
  <c r="AV85"/>
  <c r="AW85"/>
  <c r="AV86"/>
  <c r="AW86"/>
  <c r="AV87"/>
  <c r="AW87"/>
  <c r="AV88"/>
  <c r="AW88"/>
  <c r="AV89"/>
  <c r="AW89"/>
  <c r="AV90"/>
  <c r="AW90"/>
  <c r="AV91"/>
  <c r="AW91"/>
  <c r="AV92"/>
  <c r="AW92"/>
  <c r="AV93"/>
  <c r="AW93"/>
  <c r="AV94"/>
  <c r="AW94"/>
  <c r="AV95"/>
  <c r="AW95"/>
  <c r="AV96"/>
  <c r="AW96"/>
  <c r="AV97"/>
  <c r="AW97"/>
  <c r="AV98"/>
  <c r="AW98"/>
  <c r="AV99"/>
  <c r="AW99"/>
  <c r="AV100"/>
  <c r="AW100"/>
  <c r="AV101"/>
  <c r="AW101"/>
  <c r="AV102"/>
  <c r="AW102"/>
  <c r="AV103"/>
  <c r="AW103"/>
  <c r="AV104"/>
  <c r="AW104"/>
  <c r="AV105"/>
  <c r="AW105"/>
  <c r="AV106"/>
  <c r="AW106"/>
  <c r="AV107"/>
  <c r="AW107"/>
  <c r="AV108"/>
  <c r="AW108"/>
  <c r="AV109"/>
  <c r="AW109"/>
  <c r="AV110"/>
  <c r="AW110"/>
  <c r="AV111"/>
  <c r="AW111"/>
  <c r="AV112"/>
  <c r="AW112"/>
  <c r="AV113"/>
  <c r="AW113"/>
  <c r="AV114"/>
  <c r="AW114"/>
  <c r="AV115"/>
  <c r="AW115"/>
  <c r="AV116"/>
  <c r="AW116"/>
  <c r="AV117"/>
  <c r="AW117"/>
  <c r="AV118"/>
  <c r="AW118"/>
  <c r="AV119"/>
  <c r="AW119"/>
  <c r="AV120"/>
  <c r="AW120"/>
  <c r="AV121"/>
  <c r="AW121"/>
  <c r="AV122"/>
  <c r="AW122"/>
  <c r="AV123"/>
  <c r="AW123"/>
  <c r="AV124"/>
  <c r="AW124"/>
  <c r="AV125"/>
  <c r="AW125"/>
  <c r="AV126"/>
  <c r="AW126"/>
  <c r="AV127"/>
  <c r="AW127"/>
  <c r="AV128"/>
  <c r="AW128"/>
  <c r="AV129"/>
  <c r="AW129"/>
  <c r="AV130"/>
  <c r="AW130"/>
  <c r="AV131"/>
  <c r="AW131"/>
  <c r="AV132"/>
  <c r="AW132"/>
  <c r="AV133"/>
  <c r="AW133"/>
  <c r="AV134"/>
  <c r="AW134"/>
  <c r="AV135"/>
  <c r="AW135"/>
  <c r="AV136"/>
  <c r="AW136"/>
  <c r="AV137"/>
  <c r="AW137"/>
  <c r="AV138"/>
  <c r="AW138"/>
  <c r="AV139"/>
  <c r="AW139"/>
  <c r="AV140"/>
  <c r="AW140"/>
  <c r="AV141"/>
  <c r="AW141"/>
  <c r="AV142"/>
  <c r="AW142"/>
  <c r="AV143"/>
  <c r="AW143"/>
  <c r="AV144"/>
  <c r="AW144"/>
  <c r="AV145"/>
  <c r="AW145"/>
  <c r="AV146"/>
  <c r="AW146"/>
  <c r="AV147"/>
  <c r="AW147"/>
  <c r="AV148"/>
  <c r="AW148"/>
  <c r="AV149"/>
  <c r="AW149"/>
  <c r="AV150"/>
  <c r="AW150"/>
  <c r="AV151"/>
  <c r="AW151"/>
  <c r="AV152"/>
  <c r="AW152"/>
  <c r="AV153"/>
  <c r="AW153"/>
  <c r="AV154"/>
  <c r="AW154"/>
  <c r="AV155"/>
  <c r="AW155"/>
  <c r="AV156"/>
  <c r="AW156"/>
  <c r="AV157"/>
  <c r="AW157"/>
  <c r="AV158"/>
  <c r="AW158"/>
  <c r="AV159"/>
  <c r="AW159"/>
  <c r="AV160"/>
  <c r="AW160"/>
  <c r="AV161"/>
  <c r="AW161"/>
  <c r="AV162"/>
  <c r="AW162"/>
  <c r="AV163"/>
  <c r="AW163"/>
  <c r="AV164"/>
  <c r="AW164"/>
  <c r="AV165"/>
  <c r="AW165"/>
  <c r="AV166"/>
  <c r="AW166"/>
  <c r="AV167"/>
  <c r="AW167"/>
  <c r="AV168"/>
  <c r="AW168"/>
  <c r="AV169"/>
  <c r="AW169"/>
  <c r="AV170"/>
  <c r="AW170"/>
  <c r="AV171"/>
  <c r="AW171"/>
  <c r="AV172"/>
  <c r="AW172"/>
  <c r="AV173"/>
  <c r="AW173"/>
  <c r="AV174"/>
  <c r="AW174"/>
  <c r="AV175"/>
  <c r="AW175"/>
  <c r="AV176"/>
  <c r="AW176"/>
  <c r="AV177"/>
  <c r="AW177"/>
  <c r="AV178"/>
  <c r="AW178"/>
  <c r="AV179"/>
  <c r="AW179"/>
  <c r="AV180"/>
  <c r="AW180"/>
  <c r="AV181"/>
  <c r="AW181"/>
  <c r="AV182"/>
  <c r="AW182"/>
  <c r="AV183"/>
  <c r="AW183"/>
  <c r="AV184"/>
  <c r="AW184"/>
  <c r="AV185"/>
  <c r="AW185"/>
  <c r="AV186"/>
  <c r="AW186"/>
  <c r="AV187"/>
  <c r="AW187"/>
  <c r="AV188"/>
  <c r="AW188"/>
  <c r="AV189"/>
  <c r="AW189"/>
  <c r="AV190"/>
  <c r="AW190"/>
  <c r="AV191"/>
  <c r="AW191"/>
  <c r="AV192"/>
  <c r="AW192"/>
  <c r="AV193"/>
  <c r="AW193"/>
  <c r="AV194"/>
  <c r="AW194"/>
  <c r="AV195"/>
  <c r="AW195"/>
  <c r="AV196"/>
  <c r="AW196"/>
  <c r="AV197"/>
  <c r="AW197"/>
  <c r="AV198"/>
  <c r="AW198"/>
  <c r="AV199"/>
  <c r="AW199"/>
  <c r="AV200"/>
  <c r="AW200"/>
  <c r="AV201"/>
  <c r="AW201"/>
  <c r="AV202"/>
  <c r="AW202"/>
  <c r="AV203"/>
  <c r="AW203"/>
  <c r="AV204"/>
  <c r="AW204"/>
  <c r="AV205"/>
  <c r="AW205"/>
  <c r="AV206"/>
  <c r="AW206"/>
  <c r="AV207"/>
  <c r="AW207"/>
  <c r="AV208"/>
  <c r="AW208"/>
  <c r="AV209"/>
  <c r="AW209"/>
  <c r="AV210"/>
  <c r="AW210"/>
  <c r="AV211"/>
  <c r="AW211"/>
  <c r="AV212"/>
  <c r="AW212"/>
  <c r="AV213"/>
  <c r="AW213"/>
  <c r="AV214"/>
  <c r="AW214"/>
  <c r="AV215"/>
  <c r="AW215"/>
  <c r="AV216"/>
  <c r="AW216"/>
  <c r="AV217"/>
  <c r="AW217"/>
  <c r="AV218"/>
  <c r="AW218"/>
  <c r="AV219"/>
  <c r="AW219"/>
  <c r="AV220"/>
  <c r="AW220"/>
  <c r="AV221"/>
  <c r="AW221"/>
  <c r="AV222"/>
  <c r="AW222"/>
  <c r="AV223"/>
  <c r="AW223"/>
  <c r="AV224"/>
  <c r="AW224"/>
  <c r="AV225"/>
  <c r="AW225"/>
  <c r="AV226"/>
  <c r="AW226"/>
  <c r="AV227"/>
  <c r="AW227"/>
  <c r="AV228"/>
  <c r="AW228"/>
  <c r="AV229"/>
  <c r="AW229"/>
  <c r="AV230"/>
  <c r="AW230"/>
  <c r="AV231"/>
  <c r="AW231"/>
  <c r="AV232"/>
  <c r="AW232"/>
  <c r="AV233"/>
  <c r="AW233"/>
  <c r="AV234"/>
  <c r="AW234"/>
  <c r="AV235"/>
  <c r="AW235"/>
  <c r="AV236"/>
  <c r="AW236"/>
  <c r="AV237"/>
  <c r="AW237"/>
  <c r="AV238"/>
  <c r="AW238"/>
  <c r="AV239"/>
  <c r="AW239"/>
  <c r="AV240"/>
  <c r="AW240"/>
  <c r="AV241"/>
  <c r="AW241"/>
  <c r="AV242"/>
  <c r="AW242"/>
  <c r="AV243"/>
  <c r="AW243"/>
  <c r="AV244"/>
  <c r="AW244"/>
  <c r="AV245"/>
  <c r="AW245"/>
  <c r="AV246"/>
  <c r="AW246"/>
  <c r="AV247"/>
  <c r="AW247"/>
  <c r="AV248"/>
  <c r="AW248"/>
  <c r="AV249"/>
  <c r="AW249"/>
  <c r="AV250"/>
  <c r="AW250"/>
  <c r="AV251"/>
  <c r="AW251"/>
  <c r="AV252"/>
  <c r="AW252"/>
  <c r="AV253"/>
  <c r="AW253"/>
  <c r="AV254"/>
  <c r="AW254"/>
  <c r="AW5"/>
  <c r="AV5"/>
  <c r="M17" i="10" l="1"/>
  <c r="M17" i="6"/>
  <c r="L17" i="11"/>
  <c r="L18"/>
  <c r="L19"/>
  <c r="L21"/>
  <c r="L22"/>
  <c r="L23"/>
  <c r="L25"/>
  <c r="L26"/>
  <c r="L27"/>
  <c r="L28"/>
  <c r="L29"/>
  <c r="L30"/>
  <c r="L31"/>
  <c r="K10"/>
  <c r="L20" s="1"/>
  <c r="F27" i="6" l="1"/>
  <c r="B14" i="8"/>
  <c r="B15"/>
  <c r="B16"/>
  <c r="B17"/>
  <c r="B18"/>
  <c r="G18" s="1"/>
  <c r="B19"/>
  <c r="B20"/>
  <c r="B21"/>
  <c r="B22"/>
  <c r="B23"/>
  <c r="B24"/>
  <c r="B25"/>
  <c r="B26"/>
  <c r="B27"/>
  <c r="B28"/>
  <c r="G28" s="1"/>
  <c r="B29"/>
  <c r="B30"/>
  <c r="B31"/>
  <c r="B32"/>
  <c r="B33"/>
  <c r="B34"/>
  <c r="G34" s="1"/>
  <c r="B35"/>
  <c r="B36"/>
  <c r="B37"/>
  <c r="B38"/>
  <c r="B39"/>
  <c r="B40"/>
  <c r="B41"/>
  <c r="B42"/>
  <c r="B43"/>
  <c r="B44"/>
  <c r="G44" s="1"/>
  <c r="B45"/>
  <c r="B46"/>
  <c r="B47"/>
  <c r="B48"/>
  <c r="B49"/>
  <c r="B50"/>
  <c r="G50" s="1"/>
  <c r="B51"/>
  <c r="B52"/>
  <c r="B53"/>
  <c r="B54"/>
  <c r="B55"/>
  <c r="B56"/>
  <c r="B57"/>
  <c r="B58"/>
  <c r="B59"/>
  <c r="B60"/>
  <c r="G60" s="1"/>
  <c r="B61"/>
  <c r="B62"/>
  <c r="B63"/>
  <c r="B64"/>
  <c r="B65"/>
  <c r="B66"/>
  <c r="G66" s="1"/>
  <c r="B67"/>
  <c r="B68"/>
  <c r="B69"/>
  <c r="B70"/>
  <c r="B71"/>
  <c r="B72"/>
  <c r="B73"/>
  <c r="B74"/>
  <c r="B75"/>
  <c r="B76"/>
  <c r="G76" s="1"/>
  <c r="B77"/>
  <c r="B78"/>
  <c r="B79"/>
  <c r="B80"/>
  <c r="B81"/>
  <c r="B82"/>
  <c r="G82" s="1"/>
  <c r="B83"/>
  <c r="B84"/>
  <c r="B85"/>
  <c r="B86"/>
  <c r="B87"/>
  <c r="B88"/>
  <c r="B89"/>
  <c r="B90"/>
  <c r="B91"/>
  <c r="B92"/>
  <c r="G92" s="1"/>
  <c r="B93"/>
  <c r="B94"/>
  <c r="B95"/>
  <c r="B96"/>
  <c r="B97"/>
  <c r="B98"/>
  <c r="G98" s="1"/>
  <c r="B99"/>
  <c r="B100"/>
  <c r="B101"/>
  <c r="B102"/>
  <c r="B103"/>
  <c r="B104"/>
  <c r="B105"/>
  <c r="B106"/>
  <c r="B107"/>
  <c r="B108"/>
  <c r="G108" s="1"/>
  <c r="B109"/>
  <c r="B110"/>
  <c r="B111"/>
  <c r="B112"/>
  <c r="B113"/>
  <c r="B114"/>
  <c r="G114" s="1"/>
  <c r="B115"/>
  <c r="B116"/>
  <c r="B117"/>
  <c r="B118"/>
  <c r="B119"/>
  <c r="B120"/>
  <c r="B121"/>
  <c r="B122"/>
  <c r="B123"/>
  <c r="B124"/>
  <c r="G124" s="1"/>
  <c r="B125"/>
  <c r="B126"/>
  <c r="B127"/>
  <c r="B128"/>
  <c r="B129"/>
  <c r="B130"/>
  <c r="G130" s="1"/>
  <c r="B131"/>
  <c r="B132"/>
  <c r="B133"/>
  <c r="B134"/>
  <c r="B135"/>
  <c r="B136"/>
  <c r="B137"/>
  <c r="B138"/>
  <c r="B139"/>
  <c r="B140"/>
  <c r="G140" s="1"/>
  <c r="B141"/>
  <c r="B142"/>
  <c r="B143"/>
  <c r="B144"/>
  <c r="B145"/>
  <c r="B146"/>
  <c r="G146" s="1"/>
  <c r="B147"/>
  <c r="B148"/>
  <c r="B149"/>
  <c r="B150"/>
  <c r="B151"/>
  <c r="B152"/>
  <c r="B153"/>
  <c r="B154"/>
  <c r="B155"/>
  <c r="B156"/>
  <c r="G156" s="1"/>
  <c r="B157"/>
  <c r="B158"/>
  <c r="B159"/>
  <c r="B160"/>
  <c r="B161"/>
  <c r="B162"/>
  <c r="G162" s="1"/>
  <c r="B163"/>
  <c r="B164"/>
  <c r="B165"/>
  <c r="B166"/>
  <c r="B167"/>
  <c r="B168"/>
  <c r="B169"/>
  <c r="B170"/>
  <c r="B171"/>
  <c r="B172"/>
  <c r="G172" s="1"/>
  <c r="B173"/>
  <c r="B174"/>
  <c r="B175"/>
  <c r="B176"/>
  <c r="B177"/>
  <c r="B178"/>
  <c r="G178" s="1"/>
  <c r="B179"/>
  <c r="B180"/>
  <c r="B181"/>
  <c r="B182"/>
  <c r="B183"/>
  <c r="B184"/>
  <c r="B185"/>
  <c r="B186"/>
  <c r="B187"/>
  <c r="B188"/>
  <c r="G188" s="1"/>
  <c r="B189"/>
  <c r="B190"/>
  <c r="B191"/>
  <c r="B192"/>
  <c r="B193"/>
  <c r="B194"/>
  <c r="G194" s="1"/>
  <c r="B195"/>
  <c r="B196"/>
  <c r="B197"/>
  <c r="B198"/>
  <c r="B199"/>
  <c r="B200"/>
  <c r="B201"/>
  <c r="B202"/>
  <c r="B203"/>
  <c r="B204"/>
  <c r="G204" s="1"/>
  <c r="B205"/>
  <c r="B206"/>
  <c r="B207"/>
  <c r="B208"/>
  <c r="B209"/>
  <c r="B210"/>
  <c r="G210" s="1"/>
  <c r="B211"/>
  <c r="B212"/>
  <c r="B213"/>
  <c r="B214"/>
  <c r="B215"/>
  <c r="B216"/>
  <c r="B217"/>
  <c r="B218"/>
  <c r="B219"/>
  <c r="B220"/>
  <c r="G220" s="1"/>
  <c r="B221"/>
  <c r="B222"/>
  <c r="B223"/>
  <c r="B224"/>
  <c r="B225"/>
  <c r="B226"/>
  <c r="B227"/>
  <c r="B228"/>
  <c r="G228" s="1"/>
  <c r="B229"/>
  <c r="B230"/>
  <c r="G230" s="1"/>
  <c r="B231"/>
  <c r="B232"/>
  <c r="B233"/>
  <c r="B234"/>
  <c r="B235"/>
  <c r="B236"/>
  <c r="G236" s="1"/>
  <c r="B237"/>
  <c r="B238"/>
  <c r="G238" s="1"/>
  <c r="B239"/>
  <c r="B240"/>
  <c r="B241"/>
  <c r="B242"/>
  <c r="G242" s="1"/>
  <c r="B243"/>
  <c r="B244"/>
  <c r="G244" s="1"/>
  <c r="B245"/>
  <c r="B246"/>
  <c r="B247"/>
  <c r="B248"/>
  <c r="B249"/>
  <c r="B250"/>
  <c r="B251"/>
  <c r="B252"/>
  <c r="B253"/>
  <c r="B254"/>
  <c r="G254" s="1"/>
  <c r="B10"/>
  <c r="B11"/>
  <c r="B12"/>
  <c r="B13"/>
  <c r="G13" s="1"/>
  <c r="B6"/>
  <c r="B7"/>
  <c r="B8"/>
  <c r="B9"/>
  <c r="B5"/>
  <c r="AT12" l="1"/>
  <c r="AY12"/>
  <c r="BE12"/>
  <c r="AN12"/>
  <c r="AX12"/>
  <c r="BD12"/>
  <c r="AM12"/>
  <c r="AU12"/>
  <c r="BC12"/>
  <c r="G240"/>
  <c r="G200"/>
  <c r="G168"/>
  <c r="G136"/>
  <c r="G104"/>
  <c r="G72"/>
  <c r="G40"/>
  <c r="G202"/>
  <c r="G170"/>
  <c r="G138"/>
  <c r="G106"/>
  <c r="G74"/>
  <c r="G42"/>
  <c r="G224"/>
  <c r="G192"/>
  <c r="G160"/>
  <c r="G128"/>
  <c r="G96"/>
  <c r="G64"/>
  <c r="G32"/>
  <c r="G216"/>
  <c r="G184"/>
  <c r="G152"/>
  <c r="G120"/>
  <c r="G88"/>
  <c r="G56"/>
  <c r="G24"/>
  <c r="G218"/>
  <c r="G186"/>
  <c r="G154"/>
  <c r="G122"/>
  <c r="G90"/>
  <c r="G58"/>
  <c r="G26"/>
  <c r="G208"/>
  <c r="G176"/>
  <c r="G144"/>
  <c r="G112"/>
  <c r="G80"/>
  <c r="G48"/>
  <c r="G16"/>
  <c r="G253"/>
  <c r="AP245"/>
  <c r="BA245" s="1"/>
  <c r="G245"/>
  <c r="G237"/>
  <c r="G229"/>
  <c r="G221"/>
  <c r="G213"/>
  <c r="AP197"/>
  <c r="BA197" s="1"/>
  <c r="G197"/>
  <c r="G251"/>
  <c r="AP247"/>
  <c r="BA247" s="1"/>
  <c r="G243"/>
  <c r="G235"/>
  <c r="AP231"/>
  <c r="BA231" s="1"/>
  <c r="AP227"/>
  <c r="BA227" s="1"/>
  <c r="G227"/>
  <c r="G219"/>
  <c r="AP215"/>
  <c r="BA215" s="1"/>
  <c r="G211"/>
  <c r="G203"/>
  <c r="AP199"/>
  <c r="BA199" s="1"/>
  <c r="G195"/>
  <c r="G187"/>
  <c r="AP183"/>
  <c r="BA183" s="1"/>
  <c r="G179"/>
  <c r="AP171"/>
  <c r="BA171" s="1"/>
  <c r="G171"/>
  <c r="AP167"/>
  <c r="BA167" s="1"/>
  <c r="G163"/>
  <c r="G155"/>
  <c r="AP151"/>
  <c r="BA151" s="1"/>
  <c r="G147"/>
  <c r="G139"/>
  <c r="AP135"/>
  <c r="BA135" s="1"/>
  <c r="G131"/>
  <c r="G123"/>
  <c r="AP119"/>
  <c r="BA119" s="1"/>
  <c r="AP115"/>
  <c r="BA115" s="1"/>
  <c r="G115"/>
  <c r="G107"/>
  <c r="AP103"/>
  <c r="BA103" s="1"/>
  <c r="G103"/>
  <c r="G99"/>
  <c r="G91"/>
  <c r="AP87"/>
  <c r="BA87" s="1"/>
  <c r="G87"/>
  <c r="AP83"/>
  <c r="BA83" s="1"/>
  <c r="G83"/>
  <c r="G75"/>
  <c r="AP71"/>
  <c r="BA71" s="1"/>
  <c r="G71"/>
  <c r="AP67"/>
  <c r="BA67" s="1"/>
  <c r="G67"/>
  <c r="G59"/>
  <c r="AP55"/>
  <c r="BA55" s="1"/>
  <c r="G55"/>
  <c r="AP51"/>
  <c r="BA51" s="1"/>
  <c r="G51"/>
  <c r="G47"/>
  <c r="G43"/>
  <c r="AP39"/>
  <c r="BA39" s="1"/>
  <c r="G39"/>
  <c r="AP35"/>
  <c r="BA35" s="1"/>
  <c r="G35"/>
  <c r="G31"/>
  <c r="G27"/>
  <c r="AP23"/>
  <c r="BA23" s="1"/>
  <c r="G23"/>
  <c r="AP19"/>
  <c r="BA19" s="1"/>
  <c r="G19"/>
  <c r="G15"/>
  <c r="G223"/>
  <c r="G191"/>
  <c r="G159"/>
  <c r="G127"/>
  <c r="G79"/>
  <c r="G247"/>
  <c r="G215"/>
  <c r="G183"/>
  <c r="G151"/>
  <c r="G119"/>
  <c r="G63"/>
  <c r="AP209"/>
  <c r="BA209" s="1"/>
  <c r="G209"/>
  <c r="G249"/>
  <c r="G241"/>
  <c r="AP233"/>
  <c r="BA233" s="1"/>
  <c r="G233"/>
  <c r="G225"/>
  <c r="G217"/>
  <c r="G205"/>
  <c r="G201"/>
  <c r="G193"/>
  <c r="G189"/>
  <c r="G185"/>
  <c r="AP181"/>
  <c r="BA181" s="1"/>
  <c r="G181"/>
  <c r="G177"/>
  <c r="AP173"/>
  <c r="BA173" s="1"/>
  <c r="G173"/>
  <c r="G169"/>
  <c r="AP165"/>
  <c r="BA165" s="1"/>
  <c r="G165"/>
  <c r="G161"/>
  <c r="G157"/>
  <c r="AP153"/>
  <c r="BA153" s="1"/>
  <c r="G153"/>
  <c r="G149"/>
  <c r="AP145"/>
  <c r="BA145" s="1"/>
  <c r="G145"/>
  <c r="G141"/>
  <c r="G137"/>
  <c r="AP133"/>
  <c r="BA133" s="1"/>
  <c r="G133"/>
  <c r="G129"/>
  <c r="G125"/>
  <c r="G121"/>
  <c r="AP117"/>
  <c r="BA117" s="1"/>
  <c r="G117"/>
  <c r="G113"/>
  <c r="AP109"/>
  <c r="BA109" s="1"/>
  <c r="G109"/>
  <c r="G105"/>
  <c r="AP101"/>
  <c r="BA101" s="1"/>
  <c r="G101"/>
  <c r="G97"/>
  <c r="G93"/>
  <c r="G89"/>
  <c r="AP85"/>
  <c r="BA85" s="1"/>
  <c r="G85"/>
  <c r="G81"/>
  <c r="G77"/>
  <c r="AP73"/>
  <c r="BA73" s="1"/>
  <c r="G73"/>
  <c r="G69"/>
  <c r="AP65"/>
  <c r="BA65" s="1"/>
  <c r="G65"/>
  <c r="G61"/>
  <c r="AP57"/>
  <c r="BA57" s="1"/>
  <c r="G57"/>
  <c r="G53"/>
  <c r="G49"/>
  <c r="G45"/>
  <c r="G41"/>
  <c r="G37"/>
  <c r="G33"/>
  <c r="G29"/>
  <c r="G25"/>
  <c r="AP21"/>
  <c r="BA21" s="1"/>
  <c r="G21"/>
  <c r="G17"/>
  <c r="G239"/>
  <c r="G207"/>
  <c r="G175"/>
  <c r="G143"/>
  <c r="G111"/>
  <c r="G231"/>
  <c r="G199"/>
  <c r="G167"/>
  <c r="G135"/>
  <c r="G95"/>
  <c r="AP13"/>
  <c r="BA13" s="1"/>
  <c r="AP254"/>
  <c r="BA254" s="1"/>
  <c r="AP246"/>
  <c r="BA246" s="1"/>
  <c r="AP242"/>
  <c r="BA242" s="1"/>
  <c r="AP238"/>
  <c r="BA238" s="1"/>
  <c r="AP230"/>
  <c r="BA230" s="1"/>
  <c r="AP226"/>
  <c r="BA226" s="1"/>
  <c r="AP222"/>
  <c r="BA222" s="1"/>
  <c r="AP214"/>
  <c r="BA214" s="1"/>
  <c r="AP210"/>
  <c r="BA210" s="1"/>
  <c r="AP206"/>
  <c r="BA206" s="1"/>
  <c r="AP198"/>
  <c r="BA198" s="1"/>
  <c r="AP194"/>
  <c r="BA194" s="1"/>
  <c r="AP190"/>
  <c r="BA190" s="1"/>
  <c r="AP182"/>
  <c r="BA182" s="1"/>
  <c r="AP178"/>
  <c r="BA178" s="1"/>
  <c r="AP174"/>
  <c r="BA174" s="1"/>
  <c r="AP166"/>
  <c r="BA166" s="1"/>
  <c r="AP162"/>
  <c r="BA162" s="1"/>
  <c r="AP158"/>
  <c r="BA158" s="1"/>
  <c r="AP150"/>
  <c r="BA150" s="1"/>
  <c r="AP146"/>
  <c r="BA146" s="1"/>
  <c r="AP142"/>
  <c r="BA142" s="1"/>
  <c r="AP134"/>
  <c r="BA134" s="1"/>
  <c r="AP130"/>
  <c r="BA130" s="1"/>
  <c r="AP126"/>
  <c r="BA126" s="1"/>
  <c r="AP118"/>
  <c r="BA118" s="1"/>
  <c r="AP114"/>
  <c r="BA114" s="1"/>
  <c r="AP110"/>
  <c r="BA110" s="1"/>
  <c r="AP102"/>
  <c r="BA102" s="1"/>
  <c r="AP98"/>
  <c r="BA98" s="1"/>
  <c r="AP94"/>
  <c r="BA94" s="1"/>
  <c r="AP86"/>
  <c r="BA86" s="1"/>
  <c r="AP82"/>
  <c r="BA82" s="1"/>
  <c r="AP78"/>
  <c r="BA78" s="1"/>
  <c r="AP70"/>
  <c r="BA70" s="1"/>
  <c r="AP66"/>
  <c r="BA66" s="1"/>
  <c r="AP62"/>
  <c r="BA62" s="1"/>
  <c r="AP54"/>
  <c r="BA54" s="1"/>
  <c r="AP50"/>
  <c r="BA50" s="1"/>
  <c r="AP46"/>
  <c r="BA46" s="1"/>
  <c r="AP38"/>
  <c r="BA38" s="1"/>
  <c r="AP34"/>
  <c r="BA34" s="1"/>
  <c r="AP30"/>
  <c r="BA30" s="1"/>
  <c r="AP22"/>
  <c r="BA22" s="1"/>
  <c r="AP18"/>
  <c r="BA18" s="1"/>
  <c r="AP14"/>
  <c r="BA14" s="1"/>
  <c r="G234"/>
  <c r="G214"/>
  <c r="G198"/>
  <c r="G182"/>
  <c r="G166"/>
  <c r="G150"/>
  <c r="G134"/>
  <c r="G118"/>
  <c r="G102"/>
  <c r="G86"/>
  <c r="G70"/>
  <c r="G54"/>
  <c r="G38"/>
  <c r="G22"/>
  <c r="G246"/>
  <c r="G248"/>
  <c r="AP252"/>
  <c r="BA252" s="1"/>
  <c r="AP244"/>
  <c r="BA244" s="1"/>
  <c r="AP236"/>
  <c r="BA236" s="1"/>
  <c r="AP228"/>
  <c r="BA228" s="1"/>
  <c r="AP220"/>
  <c r="BA220" s="1"/>
  <c r="AP212"/>
  <c r="BA212" s="1"/>
  <c r="AP204"/>
  <c r="BA204" s="1"/>
  <c r="AP196"/>
  <c r="BA196" s="1"/>
  <c r="AP188"/>
  <c r="BA188" s="1"/>
  <c r="AP180"/>
  <c r="BA180" s="1"/>
  <c r="AP172"/>
  <c r="BA172" s="1"/>
  <c r="AP164"/>
  <c r="BA164" s="1"/>
  <c r="AP156"/>
  <c r="BA156" s="1"/>
  <c r="AP148"/>
  <c r="BA148" s="1"/>
  <c r="AP140"/>
  <c r="BA140" s="1"/>
  <c r="AP132"/>
  <c r="BA132" s="1"/>
  <c r="AP124"/>
  <c r="BA124" s="1"/>
  <c r="AP116"/>
  <c r="BA116" s="1"/>
  <c r="AP108"/>
  <c r="BA108" s="1"/>
  <c r="AP100"/>
  <c r="BA100" s="1"/>
  <c r="AP92"/>
  <c r="BA92" s="1"/>
  <c r="AP84"/>
  <c r="BA84" s="1"/>
  <c r="AP76"/>
  <c r="BA76" s="1"/>
  <c r="AP68"/>
  <c r="BA68" s="1"/>
  <c r="AP60"/>
  <c r="BA60" s="1"/>
  <c r="AP52"/>
  <c r="BA52" s="1"/>
  <c r="AP44"/>
  <c r="BA44" s="1"/>
  <c r="AP36"/>
  <c r="BA36" s="1"/>
  <c r="AP28"/>
  <c r="BA28" s="1"/>
  <c r="AP20"/>
  <c r="BA20" s="1"/>
  <c r="G252"/>
  <c r="G250"/>
  <c r="G222"/>
  <c r="G206"/>
  <c r="G190"/>
  <c r="G174"/>
  <c r="G158"/>
  <c r="G142"/>
  <c r="G126"/>
  <c r="G110"/>
  <c r="G94"/>
  <c r="G78"/>
  <c r="G62"/>
  <c r="G46"/>
  <c r="G30"/>
  <c r="G14"/>
  <c r="G226"/>
  <c r="G232"/>
  <c r="G212"/>
  <c r="G196"/>
  <c r="G180"/>
  <c r="G164"/>
  <c r="G148"/>
  <c r="G132"/>
  <c r="G116"/>
  <c r="G100"/>
  <c r="G84"/>
  <c r="G68"/>
  <c r="G52"/>
  <c r="G36"/>
  <c r="G20"/>
  <c r="G12"/>
  <c r="G11"/>
  <c r="G10"/>
  <c r="O7" i="6"/>
  <c r="O4"/>
  <c r="F30"/>
  <c r="K12"/>
  <c r="H14"/>
  <c r="P6"/>
  <c r="AO10" i="8"/>
  <c r="AO243"/>
  <c r="AO12"/>
  <c r="AO249"/>
  <c r="AO241"/>
  <c r="AO237"/>
  <c r="AO229"/>
  <c r="AO225"/>
  <c r="AO217"/>
  <c r="AO213"/>
  <c r="AO205"/>
  <c r="AO201"/>
  <c r="AO193"/>
  <c r="AO185"/>
  <c r="AO177"/>
  <c r="AO169"/>
  <c r="AO161"/>
  <c r="AO157"/>
  <c r="AO149"/>
  <c r="AO141"/>
  <c r="AO137"/>
  <c r="AO129"/>
  <c r="AO121"/>
  <c r="AO113"/>
  <c r="AO105"/>
  <c r="AO97"/>
  <c r="AO89"/>
  <c r="AO81"/>
  <c r="AO77"/>
  <c r="AO69"/>
  <c r="AO61"/>
  <c r="AO53"/>
  <c r="AO49"/>
  <c r="AO41"/>
  <c r="AO37"/>
  <c r="AO33"/>
  <c r="AO29"/>
  <c r="AO25"/>
  <c r="AO17"/>
  <c r="AP237"/>
  <c r="BA237" s="1"/>
  <c r="AP205"/>
  <c r="BA205" s="1"/>
  <c r="AP141"/>
  <c r="BA141" s="1"/>
  <c r="AP77"/>
  <c r="BA77" s="1"/>
  <c r="AP61"/>
  <c r="BA61" s="1"/>
  <c r="AO11"/>
  <c r="AO252"/>
  <c r="AO248"/>
  <c r="AO244"/>
  <c r="AO240"/>
  <c r="AO236"/>
  <c r="AO232"/>
  <c r="AO228"/>
  <c r="AO224"/>
  <c r="AO220"/>
  <c r="AO216"/>
  <c r="AO212"/>
  <c r="AO208"/>
  <c r="AO204"/>
  <c r="AO200"/>
  <c r="AO196"/>
  <c r="AO192"/>
  <c r="AO188"/>
  <c r="AO184"/>
  <c r="AO180"/>
  <c r="AO176"/>
  <c r="AO172"/>
  <c r="AO168"/>
  <c r="AO164"/>
  <c r="AO160"/>
  <c r="AO156"/>
  <c r="AO152"/>
  <c r="AO148"/>
  <c r="AO144"/>
  <c r="AO140"/>
  <c r="AO136"/>
  <c r="AO132"/>
  <c r="AO128"/>
  <c r="AO124"/>
  <c r="AO120"/>
  <c r="AO116"/>
  <c r="AO112"/>
  <c r="AO108"/>
  <c r="AO104"/>
  <c r="AO100"/>
  <c r="AO96"/>
  <c r="AO92"/>
  <c r="AO88"/>
  <c r="AO84"/>
  <c r="AO80"/>
  <c r="AO76"/>
  <c r="AO72"/>
  <c r="AO68"/>
  <c r="AO64"/>
  <c r="AO60"/>
  <c r="AO56"/>
  <c r="AO52"/>
  <c r="AO48"/>
  <c r="AO44"/>
  <c r="AO40"/>
  <c r="AO36"/>
  <c r="AO32"/>
  <c r="AO28"/>
  <c r="AO24"/>
  <c r="AO20"/>
  <c r="AO16"/>
  <c r="AP249"/>
  <c r="BA249" s="1"/>
  <c r="AP217"/>
  <c r="BA217" s="1"/>
  <c r="AP201"/>
  <c r="BA201" s="1"/>
  <c r="AP185"/>
  <c r="BA185" s="1"/>
  <c r="AP169"/>
  <c r="BA169" s="1"/>
  <c r="AP137"/>
  <c r="BA137" s="1"/>
  <c r="AP121"/>
  <c r="BA121" s="1"/>
  <c r="AP105"/>
  <c r="BA105" s="1"/>
  <c r="AP89"/>
  <c r="BA89" s="1"/>
  <c r="AP41"/>
  <c r="BA41" s="1"/>
  <c r="AP25"/>
  <c r="BA25" s="1"/>
  <c r="AP240"/>
  <c r="BA240" s="1"/>
  <c r="AP224"/>
  <c r="BA224" s="1"/>
  <c r="AP208"/>
  <c r="BA208" s="1"/>
  <c r="AP192"/>
  <c r="BA192" s="1"/>
  <c r="AP176"/>
  <c r="BA176" s="1"/>
  <c r="AP160"/>
  <c r="BA160" s="1"/>
  <c r="AP144"/>
  <c r="BA144" s="1"/>
  <c r="AP128"/>
  <c r="BA128" s="1"/>
  <c r="AP112"/>
  <c r="BA112" s="1"/>
  <c r="AP96"/>
  <c r="BA96" s="1"/>
  <c r="AP80"/>
  <c r="BA80" s="1"/>
  <c r="AP64"/>
  <c r="BA64" s="1"/>
  <c r="AP48"/>
  <c r="BA48" s="1"/>
  <c r="AP32"/>
  <c r="BA32" s="1"/>
  <c r="AP16"/>
  <c r="BA16" s="1"/>
  <c r="AO251"/>
  <c r="AO239"/>
  <c r="AO231"/>
  <c r="AO219"/>
  <c r="AO211"/>
  <c r="AO203"/>
  <c r="AO195"/>
  <c r="AO187"/>
  <c r="AO179"/>
  <c r="AO171"/>
  <c r="AO163"/>
  <c r="AO155"/>
  <c r="AO147"/>
  <c r="AO139"/>
  <c r="AO131"/>
  <c r="AO119"/>
  <c r="AO111"/>
  <c r="AO103"/>
  <c r="AO95"/>
  <c r="AO87"/>
  <c r="AO79"/>
  <c r="AO71"/>
  <c r="AO63"/>
  <c r="AO55"/>
  <c r="AO47"/>
  <c r="AO39"/>
  <c r="AO31"/>
  <c r="AO15"/>
  <c r="AP229"/>
  <c r="BA229" s="1"/>
  <c r="AP149"/>
  <c r="BA149" s="1"/>
  <c r="AP53"/>
  <c r="BA53" s="1"/>
  <c r="AP243"/>
  <c r="BA243" s="1"/>
  <c r="AP211"/>
  <c r="BA211" s="1"/>
  <c r="AP195"/>
  <c r="BA195" s="1"/>
  <c r="AP179"/>
  <c r="BA179" s="1"/>
  <c r="AP163"/>
  <c r="BA163" s="1"/>
  <c r="AP147"/>
  <c r="BA147" s="1"/>
  <c r="AP131"/>
  <c r="BA131" s="1"/>
  <c r="AO247"/>
  <c r="AO235"/>
  <c r="AO227"/>
  <c r="AO223"/>
  <c r="AO215"/>
  <c r="AO207"/>
  <c r="AO199"/>
  <c r="AO191"/>
  <c r="AO183"/>
  <c r="AO175"/>
  <c r="AO167"/>
  <c r="AO159"/>
  <c r="AO151"/>
  <c r="AO143"/>
  <c r="AO135"/>
  <c r="AO127"/>
  <c r="AO123"/>
  <c r="AO115"/>
  <c r="AO107"/>
  <c r="AO99"/>
  <c r="AO91"/>
  <c r="AO83"/>
  <c r="AO75"/>
  <c r="AO67"/>
  <c r="AO59"/>
  <c r="AO51"/>
  <c r="AO43"/>
  <c r="AO35"/>
  <c r="AO27"/>
  <c r="AO23"/>
  <c r="AO19"/>
  <c r="AP213"/>
  <c r="BA213" s="1"/>
  <c r="AP69"/>
  <c r="BA69" s="1"/>
  <c r="AP37"/>
  <c r="BA37" s="1"/>
  <c r="AP12"/>
  <c r="BA12" s="1"/>
  <c r="AP99"/>
  <c r="BA99" s="1"/>
  <c r="AO13"/>
  <c r="AO254"/>
  <c r="AO250"/>
  <c r="AO246"/>
  <c r="AO242"/>
  <c r="AO238"/>
  <c r="AO234"/>
  <c r="AO230"/>
  <c r="AO226"/>
  <c r="AO222"/>
  <c r="AO218"/>
  <c r="AO214"/>
  <c r="AO210"/>
  <c r="AO206"/>
  <c r="AO202"/>
  <c r="AO198"/>
  <c r="AO194"/>
  <c r="AO190"/>
  <c r="AO186"/>
  <c r="AO182"/>
  <c r="AO178"/>
  <c r="AO174"/>
  <c r="AO170"/>
  <c r="AO166"/>
  <c r="AO162"/>
  <c r="AO158"/>
  <c r="AO154"/>
  <c r="AO150"/>
  <c r="AO146"/>
  <c r="AO142"/>
  <c r="AO138"/>
  <c r="AO134"/>
  <c r="AO130"/>
  <c r="AO126"/>
  <c r="AO122"/>
  <c r="AO118"/>
  <c r="AO114"/>
  <c r="AO110"/>
  <c r="AO106"/>
  <c r="AO102"/>
  <c r="AO98"/>
  <c r="AO94"/>
  <c r="AO90"/>
  <c r="AO86"/>
  <c r="AO82"/>
  <c r="AO78"/>
  <c r="AO74"/>
  <c r="AO70"/>
  <c r="AO66"/>
  <c r="AO62"/>
  <c r="AO58"/>
  <c r="AO54"/>
  <c r="AO50"/>
  <c r="AO46"/>
  <c r="AO42"/>
  <c r="AO38"/>
  <c r="AO34"/>
  <c r="AO30"/>
  <c r="AO26"/>
  <c r="AO22"/>
  <c r="AO18"/>
  <c r="AO14"/>
  <c r="AP241"/>
  <c r="BA241" s="1"/>
  <c r="AP225"/>
  <c r="BA225" s="1"/>
  <c r="AP193"/>
  <c r="BA193" s="1"/>
  <c r="AP177"/>
  <c r="BA177" s="1"/>
  <c r="AP161"/>
  <c r="BA161" s="1"/>
  <c r="AP129"/>
  <c r="BA129" s="1"/>
  <c r="AP113"/>
  <c r="BA113" s="1"/>
  <c r="AP97"/>
  <c r="BA97" s="1"/>
  <c r="AP81"/>
  <c r="BA81" s="1"/>
  <c r="AP49"/>
  <c r="BA49" s="1"/>
  <c r="AP33"/>
  <c r="BA33" s="1"/>
  <c r="AP17"/>
  <c r="BA17" s="1"/>
  <c r="AP248"/>
  <c r="BA248" s="1"/>
  <c r="AP232"/>
  <c r="BA232" s="1"/>
  <c r="AP216"/>
  <c r="BA216" s="1"/>
  <c r="AP200"/>
  <c r="BA200" s="1"/>
  <c r="AP184"/>
  <c r="BA184" s="1"/>
  <c r="AP168"/>
  <c r="BA168" s="1"/>
  <c r="AP152"/>
  <c r="BA152" s="1"/>
  <c r="AP136"/>
  <c r="BA136" s="1"/>
  <c r="AP120"/>
  <c r="BA120" s="1"/>
  <c r="AP104"/>
  <c r="BA104" s="1"/>
  <c r="AP88"/>
  <c r="BA88" s="1"/>
  <c r="AP72"/>
  <c r="BA72" s="1"/>
  <c r="AP56"/>
  <c r="BA56" s="1"/>
  <c r="AP40"/>
  <c r="BA40" s="1"/>
  <c r="AP24"/>
  <c r="BA24" s="1"/>
  <c r="AP239"/>
  <c r="BA239" s="1"/>
  <c r="AP223"/>
  <c r="BA223" s="1"/>
  <c r="AP207"/>
  <c r="BA207" s="1"/>
  <c r="AP191"/>
  <c r="BA191" s="1"/>
  <c r="AP175"/>
  <c r="BA175" s="1"/>
  <c r="AP159"/>
  <c r="BA159" s="1"/>
  <c r="AP143"/>
  <c r="BA143" s="1"/>
  <c r="AP127"/>
  <c r="BA127" s="1"/>
  <c r="AP111"/>
  <c r="BA111" s="1"/>
  <c r="AP95"/>
  <c r="BA95" s="1"/>
  <c r="AP79"/>
  <c r="BA79" s="1"/>
  <c r="AP63"/>
  <c r="BA63" s="1"/>
  <c r="AP47"/>
  <c r="BA47" s="1"/>
  <c r="AP31"/>
  <c r="BA31" s="1"/>
  <c r="AP15"/>
  <c r="BA15" s="1"/>
  <c r="AP250"/>
  <c r="BA250" s="1"/>
  <c r="AP234"/>
  <c r="BA234" s="1"/>
  <c r="AP218"/>
  <c r="BA218" s="1"/>
  <c r="AP202"/>
  <c r="BA202" s="1"/>
  <c r="AP186"/>
  <c r="BA186" s="1"/>
  <c r="AP170"/>
  <c r="BA170" s="1"/>
  <c r="AP154"/>
  <c r="BA154" s="1"/>
  <c r="AP138"/>
  <c r="BA138" s="1"/>
  <c r="AP122"/>
  <c r="BA122" s="1"/>
  <c r="AP106"/>
  <c r="BA106" s="1"/>
  <c r="AP90"/>
  <c r="BA90" s="1"/>
  <c r="AP74"/>
  <c r="BA74" s="1"/>
  <c r="AP58"/>
  <c r="BA58" s="1"/>
  <c r="AP42"/>
  <c r="BA42" s="1"/>
  <c r="AP26"/>
  <c r="BA26" s="1"/>
  <c r="AO253"/>
  <c r="AO245"/>
  <c r="AO233"/>
  <c r="AO221"/>
  <c r="AO209"/>
  <c r="AO197"/>
  <c r="AO189"/>
  <c r="AO181"/>
  <c r="AO173"/>
  <c r="AO165"/>
  <c r="AO153"/>
  <c r="AO145"/>
  <c r="AO133"/>
  <c r="AO125"/>
  <c r="AO117"/>
  <c r="AO109"/>
  <c r="AO101"/>
  <c r="AO93"/>
  <c r="AO85"/>
  <c r="AO73"/>
  <c r="AO65"/>
  <c r="AO57"/>
  <c r="AO45"/>
  <c r="AO21"/>
  <c r="AP253"/>
  <c r="BA253" s="1"/>
  <c r="AP221"/>
  <c r="BA221" s="1"/>
  <c r="AP189"/>
  <c r="BA189" s="1"/>
  <c r="AP157"/>
  <c r="BA157" s="1"/>
  <c r="AP125"/>
  <c r="BA125" s="1"/>
  <c r="AP93"/>
  <c r="BA93" s="1"/>
  <c r="AP45"/>
  <c r="BA45" s="1"/>
  <c r="AP29"/>
  <c r="BA29" s="1"/>
  <c r="AP251"/>
  <c r="BA251" s="1"/>
  <c r="AP235"/>
  <c r="BA235" s="1"/>
  <c r="AP219"/>
  <c r="BA219" s="1"/>
  <c r="AP203"/>
  <c r="BA203" s="1"/>
  <c r="AP187"/>
  <c r="BA187" s="1"/>
  <c r="AP155"/>
  <c r="BA155" s="1"/>
  <c r="AP139"/>
  <c r="BA139" s="1"/>
  <c r="AP123"/>
  <c r="BA123" s="1"/>
  <c r="AP107"/>
  <c r="BA107" s="1"/>
  <c r="AP91"/>
  <c r="BA91" s="1"/>
  <c r="AP75"/>
  <c r="BA75" s="1"/>
  <c r="AP59"/>
  <c r="BA59" s="1"/>
  <c r="AP43"/>
  <c r="BA43" s="1"/>
  <c r="AP27"/>
  <c r="BA27" s="1"/>
  <c r="AP11"/>
  <c r="BA11" s="1"/>
  <c r="N15" i="11"/>
  <c r="A1" i="10"/>
  <c r="AZ97" i="8" l="1"/>
  <c r="F97" s="1"/>
  <c r="AZ113"/>
  <c r="F113" s="1"/>
  <c r="AZ129"/>
  <c r="F129" s="1"/>
  <c r="AZ141"/>
  <c r="F141" s="1"/>
  <c r="AZ19"/>
  <c r="F19" s="1"/>
  <c r="AZ205"/>
  <c r="F205" s="1"/>
  <c r="AZ241"/>
  <c r="F241" s="1"/>
  <c r="AZ233"/>
  <c r="F233" s="1"/>
  <c r="AZ231"/>
  <c r="F231" s="1"/>
  <c r="AZ243"/>
  <c r="F243" s="1"/>
  <c r="AZ168"/>
  <c r="F168" s="1"/>
  <c r="AZ21"/>
  <c r="F21" s="1"/>
  <c r="AZ73"/>
  <c r="F73" s="1"/>
  <c r="AZ44"/>
  <c r="F44" s="1"/>
  <c r="AZ52"/>
  <c r="F52" s="1"/>
  <c r="AZ60"/>
  <c r="F60" s="1"/>
  <c r="AZ84"/>
  <c r="F84" s="1"/>
  <c r="AZ92"/>
  <c r="F92" s="1"/>
  <c r="AZ100"/>
  <c r="F100" s="1"/>
  <c r="AZ108"/>
  <c r="F108" s="1"/>
  <c r="AZ116"/>
  <c r="F116" s="1"/>
  <c r="AZ124"/>
  <c r="F124" s="1"/>
  <c r="AZ132"/>
  <c r="F132" s="1"/>
  <c r="AZ140"/>
  <c r="F140" s="1"/>
  <c r="AZ16"/>
  <c r="F16" s="1"/>
  <c r="AZ24"/>
  <c r="F24" s="1"/>
  <c r="AZ32"/>
  <c r="F32" s="1"/>
  <c r="AZ64"/>
  <c r="F64" s="1"/>
  <c r="AZ96"/>
  <c r="F96" s="1"/>
  <c r="AZ104"/>
  <c r="F104" s="1"/>
  <c r="AZ112"/>
  <c r="F112" s="1"/>
  <c r="AZ120"/>
  <c r="F120" s="1"/>
  <c r="AZ128"/>
  <c r="F128" s="1"/>
  <c r="AZ136"/>
  <c r="F136" s="1"/>
  <c r="AZ144"/>
  <c r="F144" s="1"/>
  <c r="AZ152"/>
  <c r="F152" s="1"/>
  <c r="AZ176"/>
  <c r="F176" s="1"/>
  <c r="AZ192"/>
  <c r="F192" s="1"/>
  <c r="AZ208"/>
  <c r="F208" s="1"/>
  <c r="AZ57"/>
  <c r="F57" s="1"/>
  <c r="AZ227"/>
  <c r="F227" s="1"/>
  <c r="AZ40"/>
  <c r="F40" s="1"/>
  <c r="AZ48"/>
  <c r="F48" s="1"/>
  <c r="AZ80"/>
  <c r="F80" s="1"/>
  <c r="AZ232"/>
  <c r="F232" s="1"/>
  <c r="AZ28"/>
  <c r="F28" s="1"/>
  <c r="AZ20"/>
  <c r="F20" s="1"/>
  <c r="AZ36"/>
  <c r="F36" s="1"/>
  <c r="AZ45"/>
  <c r="F45" s="1"/>
  <c r="AZ65"/>
  <c r="F65" s="1"/>
  <c r="AZ85"/>
  <c r="F85" s="1"/>
  <c r="AZ101"/>
  <c r="F101" s="1"/>
  <c r="AZ117"/>
  <c r="F117" s="1"/>
  <c r="AZ133"/>
  <c r="F133" s="1"/>
  <c r="AZ190"/>
  <c r="F190" s="1"/>
  <c r="AZ198"/>
  <c r="F198" s="1"/>
  <c r="AZ206"/>
  <c r="F206" s="1"/>
  <c r="AZ214"/>
  <c r="F214" s="1"/>
  <c r="AZ222"/>
  <c r="F222" s="1"/>
  <c r="AZ31"/>
  <c r="F31" s="1"/>
  <c r="AZ47"/>
  <c r="F47" s="1"/>
  <c r="AZ63"/>
  <c r="F63" s="1"/>
  <c r="AZ79"/>
  <c r="F79" s="1"/>
  <c r="AZ95"/>
  <c r="F95" s="1"/>
  <c r="AZ111"/>
  <c r="F111" s="1"/>
  <c r="AZ131"/>
  <c r="F131" s="1"/>
  <c r="AZ147"/>
  <c r="F147" s="1"/>
  <c r="AZ157"/>
  <c r="F157" s="1"/>
  <c r="AZ225"/>
  <c r="F225" s="1"/>
  <c r="AZ237"/>
  <c r="F237" s="1"/>
  <c r="AZ18"/>
  <c r="F18" s="1"/>
  <c r="AZ34"/>
  <c r="F34" s="1"/>
  <c r="AZ42"/>
  <c r="F42" s="1"/>
  <c r="AZ50"/>
  <c r="F50" s="1"/>
  <c r="AZ58"/>
  <c r="F58" s="1"/>
  <c r="AZ66"/>
  <c r="F66" s="1"/>
  <c r="AZ74"/>
  <c r="F74" s="1"/>
  <c r="AZ82"/>
  <c r="F82" s="1"/>
  <c r="AZ90"/>
  <c r="F90" s="1"/>
  <c r="AZ98"/>
  <c r="F98" s="1"/>
  <c r="AZ106"/>
  <c r="F106" s="1"/>
  <c r="AZ130"/>
  <c r="F130" s="1"/>
  <c r="AZ158"/>
  <c r="F158" s="1"/>
  <c r="AZ13"/>
  <c r="F13" s="1"/>
  <c r="AZ99"/>
  <c r="F99" s="1"/>
  <c r="AZ68"/>
  <c r="F68" s="1"/>
  <c r="AZ76"/>
  <c r="F76" s="1"/>
  <c r="AZ148"/>
  <c r="F148" s="1"/>
  <c r="AZ27"/>
  <c r="F27" s="1"/>
  <c r="AZ114"/>
  <c r="F114" s="1"/>
  <c r="AZ115"/>
  <c r="F115" s="1"/>
  <c r="AZ229"/>
  <c r="F229" s="1"/>
  <c r="AZ43"/>
  <c r="F43" s="1"/>
  <c r="AZ138"/>
  <c r="F138" s="1"/>
  <c r="AZ146"/>
  <c r="F146" s="1"/>
  <c r="AZ127"/>
  <c r="F127" s="1"/>
  <c r="AZ143"/>
  <c r="F143" s="1"/>
  <c r="AZ216"/>
  <c r="F216" s="1"/>
  <c r="AZ240"/>
  <c r="F240" s="1"/>
  <c r="AZ59"/>
  <c r="F59" s="1"/>
  <c r="AZ181"/>
  <c r="F181" s="1"/>
  <c r="AZ245"/>
  <c r="F245" s="1"/>
  <c r="AZ86"/>
  <c r="F86" s="1"/>
  <c r="AZ102"/>
  <c r="F102" s="1"/>
  <c r="AZ110"/>
  <c r="F110" s="1"/>
  <c r="AZ93"/>
  <c r="F93" s="1"/>
  <c r="AZ109"/>
  <c r="F109" s="1"/>
  <c r="AZ125"/>
  <c r="F125" s="1"/>
  <c r="AZ145"/>
  <c r="F145" s="1"/>
  <c r="AZ221"/>
  <c r="F221" s="1"/>
  <c r="AZ22"/>
  <c r="F22" s="1"/>
  <c r="AZ30"/>
  <c r="F30" s="1"/>
  <c r="AZ38"/>
  <c r="F38" s="1"/>
  <c r="AZ46"/>
  <c r="F46" s="1"/>
  <c r="AZ62"/>
  <c r="F62" s="1"/>
  <c r="AZ70"/>
  <c r="F70" s="1"/>
  <c r="AZ78"/>
  <c r="F78" s="1"/>
  <c r="AZ162"/>
  <c r="F162" s="1"/>
  <c r="AZ170"/>
  <c r="F170" s="1"/>
  <c r="AZ178"/>
  <c r="F178" s="1"/>
  <c r="AZ186"/>
  <c r="F186" s="1"/>
  <c r="AZ194"/>
  <c r="F194" s="1"/>
  <c r="AZ202"/>
  <c r="F202" s="1"/>
  <c r="AZ210"/>
  <c r="F210" s="1"/>
  <c r="AZ218"/>
  <c r="F218" s="1"/>
  <c r="AZ226"/>
  <c r="F226" s="1"/>
  <c r="AZ234"/>
  <c r="F234" s="1"/>
  <c r="AZ242"/>
  <c r="F242" s="1"/>
  <c r="AZ250"/>
  <c r="F250" s="1"/>
  <c r="AZ235"/>
  <c r="F235" s="1"/>
  <c r="AZ15"/>
  <c r="F15" s="1"/>
  <c r="AZ39"/>
  <c r="F39" s="1"/>
  <c r="AZ55"/>
  <c r="F55" s="1"/>
  <c r="AZ71"/>
  <c r="F71" s="1"/>
  <c r="AZ87"/>
  <c r="F87" s="1"/>
  <c r="AZ103"/>
  <c r="F103" s="1"/>
  <c r="AZ119"/>
  <c r="F119" s="1"/>
  <c r="AZ139"/>
  <c r="F139" s="1"/>
  <c r="AZ239"/>
  <c r="F239" s="1"/>
  <c r="AZ25"/>
  <c r="F25" s="1"/>
  <c r="AZ33"/>
  <c r="F33" s="1"/>
  <c r="AZ41"/>
  <c r="F41" s="1"/>
  <c r="AZ53"/>
  <c r="F53" s="1"/>
  <c r="AZ69"/>
  <c r="F69" s="1"/>
  <c r="AZ81"/>
  <c r="F81" s="1"/>
  <c r="AZ169"/>
  <c r="F169" s="1"/>
  <c r="AZ185"/>
  <c r="F185" s="1"/>
  <c r="AZ201"/>
  <c r="F201" s="1"/>
  <c r="AZ213"/>
  <c r="F213" s="1"/>
  <c r="AZ249"/>
  <c r="F249" s="1"/>
  <c r="AZ122"/>
  <c r="F122" s="1"/>
  <c r="AZ23"/>
  <c r="F23" s="1"/>
  <c r="AZ159"/>
  <c r="F159" s="1"/>
  <c r="AZ175"/>
  <c r="F175" s="1"/>
  <c r="AZ191"/>
  <c r="F191" s="1"/>
  <c r="AZ207"/>
  <c r="F207" s="1"/>
  <c r="AZ223"/>
  <c r="F223" s="1"/>
  <c r="AZ251"/>
  <c r="F251" s="1"/>
  <c r="AZ160"/>
  <c r="F160" s="1"/>
  <c r="AZ184"/>
  <c r="F184" s="1"/>
  <c r="AZ200"/>
  <c r="F200" s="1"/>
  <c r="AZ224"/>
  <c r="F224" s="1"/>
  <c r="AZ248"/>
  <c r="F248" s="1"/>
  <c r="AZ153"/>
  <c r="F153" s="1"/>
  <c r="AZ173"/>
  <c r="F173" s="1"/>
  <c r="AZ189"/>
  <c r="F189" s="1"/>
  <c r="AZ209"/>
  <c r="F209" s="1"/>
  <c r="AZ253"/>
  <c r="F253" s="1"/>
  <c r="AZ26"/>
  <c r="F26" s="1"/>
  <c r="AZ166"/>
  <c r="F166" s="1"/>
  <c r="AZ174"/>
  <c r="F174" s="1"/>
  <c r="AZ182"/>
  <c r="F182" s="1"/>
  <c r="AZ230"/>
  <c r="F230" s="1"/>
  <c r="AZ238"/>
  <c r="F238" s="1"/>
  <c r="AZ246"/>
  <c r="F246" s="1"/>
  <c r="AZ254"/>
  <c r="F254" s="1"/>
  <c r="AZ35"/>
  <c r="F35" s="1"/>
  <c r="AZ51"/>
  <c r="F51" s="1"/>
  <c r="AZ67"/>
  <c r="F67" s="1"/>
  <c r="AZ83"/>
  <c r="F83" s="1"/>
  <c r="AZ167"/>
  <c r="F167" s="1"/>
  <c r="AZ183"/>
  <c r="F183" s="1"/>
  <c r="AZ199"/>
  <c r="F199" s="1"/>
  <c r="AZ215"/>
  <c r="F215" s="1"/>
  <c r="AZ247"/>
  <c r="F247" s="1"/>
  <c r="AZ163"/>
  <c r="F163" s="1"/>
  <c r="AZ179"/>
  <c r="F179" s="1"/>
  <c r="AZ195"/>
  <c r="F195" s="1"/>
  <c r="AZ211"/>
  <c r="F211" s="1"/>
  <c r="AZ56"/>
  <c r="F56" s="1"/>
  <c r="AZ72"/>
  <c r="F72" s="1"/>
  <c r="AZ88"/>
  <c r="F88" s="1"/>
  <c r="AZ156"/>
  <c r="F156" s="1"/>
  <c r="AZ11"/>
  <c r="F11" s="1"/>
  <c r="AZ17"/>
  <c r="F17" s="1"/>
  <c r="AZ29"/>
  <c r="F29" s="1"/>
  <c r="AZ37"/>
  <c r="F37" s="1"/>
  <c r="AZ49"/>
  <c r="F49" s="1"/>
  <c r="AZ61"/>
  <c r="F61" s="1"/>
  <c r="AZ77"/>
  <c r="F77" s="1"/>
  <c r="AZ89"/>
  <c r="F89" s="1"/>
  <c r="AZ217"/>
  <c r="F217" s="1"/>
  <c r="AZ12"/>
  <c r="F12" s="1"/>
  <c r="AZ165"/>
  <c r="F165" s="1"/>
  <c r="AZ197"/>
  <c r="F197" s="1"/>
  <c r="AZ14"/>
  <c r="F14" s="1"/>
  <c r="AZ54"/>
  <c r="F54" s="1"/>
  <c r="AZ94"/>
  <c r="F94" s="1"/>
  <c r="AZ118"/>
  <c r="F118" s="1"/>
  <c r="AZ126"/>
  <c r="F126" s="1"/>
  <c r="AZ134"/>
  <c r="F134" s="1"/>
  <c r="AZ142"/>
  <c r="F142" s="1"/>
  <c r="AZ150"/>
  <c r="F150" s="1"/>
  <c r="AZ154"/>
  <c r="F154" s="1"/>
  <c r="AZ75"/>
  <c r="F75" s="1"/>
  <c r="AZ91"/>
  <c r="F91" s="1"/>
  <c r="AZ107"/>
  <c r="F107" s="1"/>
  <c r="AZ123"/>
  <c r="F123" s="1"/>
  <c r="AZ135"/>
  <c r="F135" s="1"/>
  <c r="AZ151"/>
  <c r="F151" s="1"/>
  <c r="AZ155"/>
  <c r="F155" s="1"/>
  <c r="AZ171"/>
  <c r="F171" s="1"/>
  <c r="AZ187"/>
  <c r="F187" s="1"/>
  <c r="AZ203"/>
  <c r="F203" s="1"/>
  <c r="AZ219"/>
  <c r="F219" s="1"/>
  <c r="AZ164"/>
  <c r="F164" s="1"/>
  <c r="AZ172"/>
  <c r="F172" s="1"/>
  <c r="AZ180"/>
  <c r="F180" s="1"/>
  <c r="AZ188"/>
  <c r="F188" s="1"/>
  <c r="AZ196"/>
  <c r="F196" s="1"/>
  <c r="AZ204"/>
  <c r="F204" s="1"/>
  <c r="AZ212"/>
  <c r="F212" s="1"/>
  <c r="AZ220"/>
  <c r="F220" s="1"/>
  <c r="AZ228"/>
  <c r="F228" s="1"/>
  <c r="AZ236"/>
  <c r="F236" s="1"/>
  <c r="AZ244"/>
  <c r="F244" s="1"/>
  <c r="AZ252"/>
  <c r="F252" s="1"/>
  <c r="AZ105"/>
  <c r="F105" s="1"/>
  <c r="AZ121"/>
  <c r="F121" s="1"/>
  <c r="AZ137"/>
  <c r="F137" s="1"/>
  <c r="AZ149"/>
  <c r="F149" s="1"/>
  <c r="AZ161"/>
  <c r="F161" s="1"/>
  <c r="AZ177"/>
  <c r="F177" s="1"/>
  <c r="AZ193"/>
  <c r="F193" s="1"/>
  <c r="M55" i="10"/>
  <c r="J14"/>
  <c r="M15" s="1"/>
  <c r="U27" i="7" l="1"/>
  <c r="V27"/>
  <c r="Z6" l="1"/>
  <c r="Y6"/>
  <c r="Y6" i="14" s="1"/>
  <c r="X6" i="7"/>
  <c r="U6"/>
  <c r="U6" i="14" s="1"/>
  <c r="T6" i="7"/>
  <c r="T6" i="14" s="1"/>
  <c r="P6" i="7"/>
  <c r="P6" i="14" s="1"/>
  <c r="M6" i="7"/>
  <c r="J6"/>
  <c r="J6" i="14" s="1"/>
  <c r="E6" i="7"/>
  <c r="E6" i="14" s="1"/>
  <c r="BD5" i="8" l="1"/>
  <c r="BE5"/>
  <c r="BE9"/>
  <c r="BD9"/>
  <c r="BD8"/>
  <c r="BE8"/>
  <c r="X6" i="14"/>
  <c r="BE7" i="8"/>
  <c r="BD7"/>
  <c r="Z6" i="14"/>
  <c r="M43" i="6"/>
  <c r="M42"/>
  <c r="BE6" i="8"/>
  <c r="BD6"/>
  <c r="L9" i="7"/>
  <c r="L9" i="14" s="1"/>
  <c r="M6"/>
  <c r="W27" i="7"/>
  <c r="R27"/>
  <c r="Q27"/>
  <c r="N27"/>
  <c r="I27"/>
  <c r="H27"/>
  <c r="G27"/>
  <c r="F27"/>
  <c r="Y26" i="14"/>
  <c r="X26" i="7"/>
  <c r="X25"/>
  <c r="Y25" i="14"/>
  <c r="X24" i="7"/>
  <c r="Y24" i="14"/>
  <c r="X23" i="7"/>
  <c r="X22"/>
  <c r="S9"/>
  <c r="C22"/>
  <c r="C6"/>
  <c r="C6" i="14" s="1"/>
  <c r="W5" i="7"/>
  <c r="W5" i="14" s="1"/>
  <c r="P5" i="7"/>
  <c r="P5" i="14" s="1"/>
  <c r="L5" i="7"/>
  <c r="L5" i="14" s="1"/>
  <c r="H5" i="7"/>
  <c r="H5" i="14" s="1"/>
  <c r="Z4" i="7"/>
  <c r="L8" s="1"/>
  <c r="C5"/>
  <c r="C5" i="14" s="1"/>
  <c r="W4" i="7"/>
  <c r="O8" s="1"/>
  <c r="P4"/>
  <c r="P4" i="14" s="1"/>
  <c r="L4" i="7"/>
  <c r="L4" i="14" s="1"/>
  <c r="H4" i="7"/>
  <c r="H4" i="14" s="1"/>
  <c r="B1" i="7"/>
  <c r="S10" l="1"/>
  <c r="S9" i="14"/>
  <c r="M21" i="7"/>
  <c r="M21" i="14" s="1"/>
  <c r="M20" i="7"/>
  <c r="M20" i="14" s="1"/>
  <c r="BC7" i="8"/>
  <c r="AX7"/>
  <c r="AY7"/>
  <c r="P10" i="7"/>
  <c r="P10" i="14" s="1"/>
  <c r="P27" s="1"/>
  <c r="W5" i="11" s="1"/>
  <c r="O8" i="14"/>
  <c r="L10" i="7"/>
  <c r="L10" i="14" s="1"/>
  <c r="L8"/>
  <c r="J22" i="7"/>
  <c r="C22" i="14"/>
  <c r="K8" i="7"/>
  <c r="K8" i="14" s="1"/>
  <c r="Z4"/>
  <c r="C9" i="7"/>
  <c r="C10" s="1"/>
  <c r="O10" s="1"/>
  <c r="W4" i="14"/>
  <c r="L11" i="7"/>
  <c r="M63" i="6"/>
  <c r="D14"/>
  <c r="J14" s="1"/>
  <c r="M15" s="1"/>
  <c r="K10" i="7"/>
  <c r="K10" i="14" s="1"/>
  <c r="A1" i="6"/>
  <c r="S11" i="7" l="1"/>
  <c r="S10" i="14"/>
  <c r="AZ7" i="8"/>
  <c r="F7" s="1"/>
  <c r="D9" i="7"/>
  <c r="D9" i="14" s="1"/>
  <c r="E9" i="7"/>
  <c r="E9" i="14" s="1"/>
  <c r="D20" i="7"/>
  <c r="J20" s="1"/>
  <c r="D21"/>
  <c r="J21" s="1"/>
  <c r="O9"/>
  <c r="O9" i="14" s="1"/>
  <c r="J22"/>
  <c r="Y22" i="7"/>
  <c r="Y22" i="14" s="1"/>
  <c r="C10"/>
  <c r="L20" i="7"/>
  <c r="L20" i="14" s="1"/>
  <c r="C9"/>
  <c r="L12" i="7"/>
  <c r="L11" i="14"/>
  <c r="D10" i="7"/>
  <c r="D10" i="14" s="1"/>
  <c r="O10"/>
  <c r="E10" i="7"/>
  <c r="E10" i="14" s="1"/>
  <c r="P27" i="7"/>
  <c r="K11"/>
  <c r="K11" i="14" s="1"/>
  <c r="C11" i="7"/>
  <c r="O11" s="1"/>
  <c r="S12" l="1"/>
  <c r="S11" i="14"/>
  <c r="J9" i="7"/>
  <c r="J9" i="14" s="1"/>
  <c r="M9" i="7"/>
  <c r="M9" i="14" s="1"/>
  <c r="L21" i="7"/>
  <c r="L21" i="14" s="1"/>
  <c r="D20"/>
  <c r="D21"/>
  <c r="J20"/>
  <c r="J21"/>
  <c r="M10" i="7"/>
  <c r="M10" i="14" s="1"/>
  <c r="C11"/>
  <c r="J10" i="7"/>
  <c r="X20"/>
  <c r="X20" i="14" s="1"/>
  <c r="L13" i="7"/>
  <c r="L12" i="14"/>
  <c r="C12" i="7"/>
  <c r="E11"/>
  <c r="E11" i="14" s="1"/>
  <c r="D11" i="7"/>
  <c r="D11" i="14" s="1"/>
  <c r="O11"/>
  <c r="K12" i="7"/>
  <c r="K12" i="14" s="1"/>
  <c r="S13" i="7" l="1"/>
  <c r="S12" i="14"/>
  <c r="C23" i="7"/>
  <c r="O12"/>
  <c r="O12" i="14" s="1"/>
  <c r="X21" i="7"/>
  <c r="X21" i="14" s="1"/>
  <c r="J10"/>
  <c r="Y20" i="7"/>
  <c r="Y20" i="14" s="1"/>
  <c r="M11" i="7"/>
  <c r="M11" i="14" s="1"/>
  <c r="C12"/>
  <c r="J11" i="7"/>
  <c r="L14"/>
  <c r="L13" i="14"/>
  <c r="K13" i="7"/>
  <c r="K13" i="14" s="1"/>
  <c r="C13" i="7"/>
  <c r="O13" s="1"/>
  <c r="D12"/>
  <c r="D12" i="14" s="1"/>
  <c r="E12" i="7"/>
  <c r="E12" i="14" s="1"/>
  <c r="K69" i="5"/>
  <c r="K68"/>
  <c r="K67"/>
  <c r="K66"/>
  <c r="K65"/>
  <c r="K64"/>
  <c r="K63"/>
  <c r="K62"/>
  <c r="K61"/>
  <c r="K60"/>
  <c r="K6"/>
  <c r="N6"/>
  <c r="N7"/>
  <c r="N8"/>
  <c r="N9"/>
  <c r="N10"/>
  <c r="N11"/>
  <c r="N12"/>
  <c r="N13"/>
  <c r="N14"/>
  <c r="N15"/>
  <c r="N16"/>
  <c r="N17"/>
  <c r="N18"/>
  <c r="N19"/>
  <c r="N20"/>
  <c r="N21"/>
  <c r="N22"/>
  <c r="N23"/>
  <c r="N24"/>
  <c r="N25"/>
  <c r="N26"/>
  <c r="N27"/>
  <c r="N28"/>
  <c r="N29"/>
  <c r="N30"/>
  <c r="N31"/>
  <c r="N32"/>
  <c r="N33"/>
  <c r="N34"/>
  <c r="N35"/>
  <c r="N36"/>
  <c r="N37"/>
  <c r="N38"/>
  <c r="N39"/>
  <c r="N40"/>
  <c r="N41"/>
  <c r="N42"/>
  <c r="N43"/>
  <c r="N44"/>
  <c r="N45"/>
  <c r="N46"/>
  <c r="N47"/>
  <c r="N48"/>
  <c r="N49"/>
  <c r="N50"/>
  <c r="N51"/>
  <c r="N52"/>
  <c r="N53"/>
  <c r="N54"/>
  <c r="N55"/>
  <c r="N56"/>
  <c r="N57"/>
  <c r="N58"/>
  <c r="N59"/>
  <c r="N60"/>
  <c r="N61"/>
  <c r="N62"/>
  <c r="N63"/>
  <c r="N64"/>
  <c r="N65"/>
  <c r="N66"/>
  <c r="N67"/>
  <c r="N68"/>
  <c r="N69"/>
  <c r="N70"/>
  <c r="N71"/>
  <c r="N72"/>
  <c r="N73"/>
  <c r="N74"/>
  <c r="N75"/>
  <c r="N76"/>
  <c r="N77"/>
  <c r="N78"/>
  <c r="N79"/>
  <c r="N80"/>
  <c r="N81"/>
  <c r="N82"/>
  <c r="N83"/>
  <c r="N84"/>
  <c r="N85"/>
  <c r="N86"/>
  <c r="N87"/>
  <c r="N88"/>
  <c r="N89"/>
  <c r="N90"/>
  <c r="N91"/>
  <c r="N92"/>
  <c r="N93"/>
  <c r="N94"/>
  <c r="N95"/>
  <c r="N96"/>
  <c r="N97"/>
  <c r="N98"/>
  <c r="N99"/>
  <c r="N100"/>
  <c r="N101"/>
  <c r="N102"/>
  <c r="N103"/>
  <c r="N104"/>
  <c r="N105"/>
  <c r="N106"/>
  <c r="N107"/>
  <c r="N108"/>
  <c r="N109"/>
  <c r="N110"/>
  <c r="N111"/>
  <c r="N112"/>
  <c r="N113"/>
  <c r="N114"/>
  <c r="N115"/>
  <c r="N116"/>
  <c r="N117"/>
  <c r="N118"/>
  <c r="N119"/>
  <c r="N120"/>
  <c r="N121"/>
  <c r="N122"/>
  <c r="N123"/>
  <c r="N124"/>
  <c r="N125"/>
  <c r="N126"/>
  <c r="N127"/>
  <c r="N128"/>
  <c r="N129"/>
  <c r="N130"/>
  <c r="N131"/>
  <c r="N132"/>
  <c r="N133"/>
  <c r="N134"/>
  <c r="N135"/>
  <c r="N136"/>
  <c r="N137"/>
  <c r="N138"/>
  <c r="N139"/>
  <c r="N140"/>
  <c r="N141"/>
  <c r="N142"/>
  <c r="N143"/>
  <c r="N144"/>
  <c r="N145"/>
  <c r="N146"/>
  <c r="N147"/>
  <c r="N148"/>
  <c r="N149"/>
  <c r="N150"/>
  <c r="N151"/>
  <c r="N152"/>
  <c r="N153"/>
  <c r="N154"/>
  <c r="N155"/>
  <c r="N156"/>
  <c r="N157"/>
  <c r="N158"/>
  <c r="N159"/>
  <c r="N160"/>
  <c r="N161"/>
  <c r="N162"/>
  <c r="N163"/>
  <c r="N164"/>
  <c r="N165"/>
  <c r="N166"/>
  <c r="N167"/>
  <c r="N168"/>
  <c r="N169"/>
  <c r="N170"/>
  <c r="N171"/>
  <c r="N172"/>
  <c r="N173"/>
  <c r="N174"/>
  <c r="N175"/>
  <c r="N176"/>
  <c r="N177"/>
  <c r="N178"/>
  <c r="N179"/>
  <c r="N180"/>
  <c r="N181"/>
  <c r="N182"/>
  <c r="N183"/>
  <c r="N184"/>
  <c r="N185"/>
  <c r="N186"/>
  <c r="N187"/>
  <c r="N188"/>
  <c r="N189"/>
  <c r="N190"/>
  <c r="N191"/>
  <c r="N192"/>
  <c r="N193"/>
  <c r="N194"/>
  <c r="N195"/>
  <c r="N196"/>
  <c r="N197"/>
  <c r="N198"/>
  <c r="N199"/>
  <c r="N200"/>
  <c r="N201"/>
  <c r="N202"/>
  <c r="N203"/>
  <c r="N204"/>
  <c r="N205"/>
  <c r="N206"/>
  <c r="N207"/>
  <c r="N208"/>
  <c r="N209"/>
  <c r="N210"/>
  <c r="N211"/>
  <c r="N212"/>
  <c r="N213"/>
  <c r="N214"/>
  <c r="N215"/>
  <c r="N216"/>
  <c r="N217"/>
  <c r="N218"/>
  <c r="N219"/>
  <c r="N220"/>
  <c r="N221"/>
  <c r="N222"/>
  <c r="N223"/>
  <c r="N224"/>
  <c r="N225"/>
  <c r="N226"/>
  <c r="N227"/>
  <c r="N228"/>
  <c r="N229"/>
  <c r="N230"/>
  <c r="N231"/>
  <c r="N232"/>
  <c r="N233"/>
  <c r="N234"/>
  <c r="N235"/>
  <c r="N236"/>
  <c r="N237"/>
  <c r="N238"/>
  <c r="N239"/>
  <c r="N240"/>
  <c r="N241"/>
  <c r="N242"/>
  <c r="N243"/>
  <c r="N244"/>
  <c r="N245"/>
  <c r="N246"/>
  <c r="N247"/>
  <c r="N248"/>
  <c r="N249"/>
  <c r="N250"/>
  <c r="N251"/>
  <c r="N5"/>
  <c r="M6"/>
  <c r="M7"/>
  <c r="M8"/>
  <c r="M9"/>
  <c r="M10"/>
  <c r="M11"/>
  <c r="M12"/>
  <c r="M13"/>
  <c r="M14"/>
  <c r="M15"/>
  <c r="M16"/>
  <c r="M17"/>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61"/>
  <c r="M62"/>
  <c r="M63"/>
  <c r="M64"/>
  <c r="M65"/>
  <c r="M66"/>
  <c r="M67"/>
  <c r="M68"/>
  <c r="M69"/>
  <c r="M70"/>
  <c r="M71"/>
  <c r="M72"/>
  <c r="M73"/>
  <c r="M74"/>
  <c r="M75"/>
  <c r="M76"/>
  <c r="M77"/>
  <c r="M78"/>
  <c r="M79"/>
  <c r="M80"/>
  <c r="M81"/>
  <c r="M82"/>
  <c r="M83"/>
  <c r="M84"/>
  <c r="M85"/>
  <c r="M86"/>
  <c r="M87"/>
  <c r="M88"/>
  <c r="M89"/>
  <c r="M90"/>
  <c r="M91"/>
  <c r="M92"/>
  <c r="M93"/>
  <c r="M94"/>
  <c r="M95"/>
  <c r="M96"/>
  <c r="M97"/>
  <c r="M98"/>
  <c r="M99"/>
  <c r="M100"/>
  <c r="M101"/>
  <c r="M102"/>
  <c r="M103"/>
  <c r="M104"/>
  <c r="M105"/>
  <c r="M106"/>
  <c r="M107"/>
  <c r="M108"/>
  <c r="M109"/>
  <c r="M110"/>
  <c r="M111"/>
  <c r="M112"/>
  <c r="M113"/>
  <c r="M114"/>
  <c r="M115"/>
  <c r="M116"/>
  <c r="M117"/>
  <c r="M118"/>
  <c r="M119"/>
  <c r="M120"/>
  <c r="M121"/>
  <c r="M122"/>
  <c r="M123"/>
  <c r="M124"/>
  <c r="M125"/>
  <c r="M126"/>
  <c r="M127"/>
  <c r="M128"/>
  <c r="M129"/>
  <c r="M130"/>
  <c r="M131"/>
  <c r="M132"/>
  <c r="M133"/>
  <c r="M134"/>
  <c r="M135"/>
  <c r="M136"/>
  <c r="M137"/>
  <c r="M138"/>
  <c r="M139"/>
  <c r="M140"/>
  <c r="M141"/>
  <c r="M142"/>
  <c r="M143"/>
  <c r="M144"/>
  <c r="M145"/>
  <c r="M146"/>
  <c r="M147"/>
  <c r="M148"/>
  <c r="M149"/>
  <c r="M150"/>
  <c r="M151"/>
  <c r="M152"/>
  <c r="M153"/>
  <c r="M154"/>
  <c r="M155"/>
  <c r="M156"/>
  <c r="M157"/>
  <c r="M158"/>
  <c r="M159"/>
  <c r="M160"/>
  <c r="M161"/>
  <c r="M162"/>
  <c r="M163"/>
  <c r="M164"/>
  <c r="M165"/>
  <c r="M166"/>
  <c r="M167"/>
  <c r="M168"/>
  <c r="M169"/>
  <c r="M170"/>
  <c r="M171"/>
  <c r="M172"/>
  <c r="M173"/>
  <c r="M174"/>
  <c r="M175"/>
  <c r="M176"/>
  <c r="M177"/>
  <c r="M178"/>
  <c r="M179"/>
  <c r="M180"/>
  <c r="M181"/>
  <c r="M182"/>
  <c r="M183"/>
  <c r="M184"/>
  <c r="M185"/>
  <c r="M186"/>
  <c r="M187"/>
  <c r="M188"/>
  <c r="M189"/>
  <c r="M190"/>
  <c r="M191"/>
  <c r="M192"/>
  <c r="M193"/>
  <c r="M194"/>
  <c r="M195"/>
  <c r="M196"/>
  <c r="M197"/>
  <c r="M198"/>
  <c r="M199"/>
  <c r="M200"/>
  <c r="M201"/>
  <c r="M202"/>
  <c r="M203"/>
  <c r="M204"/>
  <c r="M205"/>
  <c r="M206"/>
  <c r="M207"/>
  <c r="M208"/>
  <c r="M209"/>
  <c r="M210"/>
  <c r="M211"/>
  <c r="M212"/>
  <c r="M213"/>
  <c r="M214"/>
  <c r="M215"/>
  <c r="M216"/>
  <c r="M217"/>
  <c r="M218"/>
  <c r="M219"/>
  <c r="M220"/>
  <c r="M221"/>
  <c r="M222"/>
  <c r="M223"/>
  <c r="M224"/>
  <c r="M225"/>
  <c r="M226"/>
  <c r="M227"/>
  <c r="M228"/>
  <c r="M229"/>
  <c r="M230"/>
  <c r="M231"/>
  <c r="M232"/>
  <c r="M233"/>
  <c r="M234"/>
  <c r="M235"/>
  <c r="M236"/>
  <c r="M237"/>
  <c r="M238"/>
  <c r="M239"/>
  <c r="M240"/>
  <c r="M241"/>
  <c r="M242"/>
  <c r="M243"/>
  <c r="M244"/>
  <c r="M245"/>
  <c r="M246"/>
  <c r="M247"/>
  <c r="M248"/>
  <c r="M249"/>
  <c r="M250"/>
  <c r="M251"/>
  <c r="L6"/>
  <c r="L7"/>
  <c r="P7" s="1"/>
  <c r="L8"/>
  <c r="P8" s="1"/>
  <c r="L9"/>
  <c r="P9" s="1"/>
  <c r="L10"/>
  <c r="L11"/>
  <c r="L12"/>
  <c r="P12" s="1"/>
  <c r="L13"/>
  <c r="P13" s="1"/>
  <c r="L14"/>
  <c r="L15"/>
  <c r="L16"/>
  <c r="P16" s="1"/>
  <c r="L17"/>
  <c r="P17" s="1"/>
  <c r="L18"/>
  <c r="L19"/>
  <c r="L20"/>
  <c r="P20" s="1"/>
  <c r="L21"/>
  <c r="P21" s="1"/>
  <c r="L22"/>
  <c r="L23"/>
  <c r="L24"/>
  <c r="P24" s="1"/>
  <c r="L25"/>
  <c r="P25" s="1"/>
  <c r="L26"/>
  <c r="L27"/>
  <c r="L28"/>
  <c r="P28" s="1"/>
  <c r="L29"/>
  <c r="P29" s="1"/>
  <c r="L30"/>
  <c r="L31"/>
  <c r="L32"/>
  <c r="P32" s="1"/>
  <c r="L33"/>
  <c r="P33" s="1"/>
  <c r="L34"/>
  <c r="L35"/>
  <c r="L36"/>
  <c r="P36" s="1"/>
  <c r="L37"/>
  <c r="P37" s="1"/>
  <c r="L38"/>
  <c r="L39"/>
  <c r="L40"/>
  <c r="P40" s="1"/>
  <c r="L41"/>
  <c r="P41" s="1"/>
  <c r="L42"/>
  <c r="L43"/>
  <c r="L44"/>
  <c r="P44" s="1"/>
  <c r="L45"/>
  <c r="P45" s="1"/>
  <c r="L46"/>
  <c r="L47"/>
  <c r="L48"/>
  <c r="P48" s="1"/>
  <c r="L49"/>
  <c r="P49" s="1"/>
  <c r="L50"/>
  <c r="L51"/>
  <c r="L52"/>
  <c r="P52" s="1"/>
  <c r="L53"/>
  <c r="P53" s="1"/>
  <c r="L54"/>
  <c r="L55"/>
  <c r="L56"/>
  <c r="P56" s="1"/>
  <c r="L57"/>
  <c r="P57" s="1"/>
  <c r="L58"/>
  <c r="P58" s="1"/>
  <c r="L59"/>
  <c r="P59" s="1"/>
  <c r="L60"/>
  <c r="P60" s="1"/>
  <c r="L61"/>
  <c r="P61" s="1"/>
  <c r="L62"/>
  <c r="P62" s="1"/>
  <c r="L63"/>
  <c r="P63" s="1"/>
  <c r="L64"/>
  <c r="P64" s="1"/>
  <c r="L65"/>
  <c r="P65" s="1"/>
  <c r="L66"/>
  <c r="P66" s="1"/>
  <c r="L67"/>
  <c r="P67" s="1"/>
  <c r="L68"/>
  <c r="P68" s="1"/>
  <c r="L69"/>
  <c r="P69" s="1"/>
  <c r="L70"/>
  <c r="P70" s="1"/>
  <c r="L71"/>
  <c r="L72"/>
  <c r="P72" s="1"/>
  <c r="L73"/>
  <c r="P73" s="1"/>
  <c r="L74"/>
  <c r="L75"/>
  <c r="L76"/>
  <c r="P76" s="1"/>
  <c r="L77"/>
  <c r="P77" s="1"/>
  <c r="L78"/>
  <c r="L79"/>
  <c r="L80"/>
  <c r="P80" s="1"/>
  <c r="L81"/>
  <c r="P81" s="1"/>
  <c r="L82"/>
  <c r="L83"/>
  <c r="L84"/>
  <c r="P84" s="1"/>
  <c r="L85"/>
  <c r="P85" s="1"/>
  <c r="L86"/>
  <c r="L87"/>
  <c r="L88"/>
  <c r="P88" s="1"/>
  <c r="L89"/>
  <c r="P89" s="1"/>
  <c r="L90"/>
  <c r="L91"/>
  <c r="L92"/>
  <c r="P92" s="1"/>
  <c r="L93"/>
  <c r="P93" s="1"/>
  <c r="L94"/>
  <c r="L95"/>
  <c r="L96"/>
  <c r="P96" s="1"/>
  <c r="L97"/>
  <c r="P97" s="1"/>
  <c r="L98"/>
  <c r="L99"/>
  <c r="L100"/>
  <c r="P100" s="1"/>
  <c r="L101"/>
  <c r="P101" s="1"/>
  <c r="L102"/>
  <c r="L103"/>
  <c r="L104"/>
  <c r="P104" s="1"/>
  <c r="L105"/>
  <c r="P105" s="1"/>
  <c r="L106"/>
  <c r="L107"/>
  <c r="L108"/>
  <c r="P108" s="1"/>
  <c r="L109"/>
  <c r="P109" s="1"/>
  <c r="L110"/>
  <c r="L111"/>
  <c r="L112"/>
  <c r="P112" s="1"/>
  <c r="L113"/>
  <c r="P113" s="1"/>
  <c r="L114"/>
  <c r="L115"/>
  <c r="L116"/>
  <c r="P116" s="1"/>
  <c r="L117"/>
  <c r="P117" s="1"/>
  <c r="L118"/>
  <c r="L119"/>
  <c r="L120"/>
  <c r="P120" s="1"/>
  <c r="L121"/>
  <c r="P121" s="1"/>
  <c r="L122"/>
  <c r="L123"/>
  <c r="L124"/>
  <c r="P124" s="1"/>
  <c r="L125"/>
  <c r="P125" s="1"/>
  <c r="L126"/>
  <c r="L127"/>
  <c r="L128"/>
  <c r="P128" s="1"/>
  <c r="L129"/>
  <c r="P129" s="1"/>
  <c r="L130"/>
  <c r="L131"/>
  <c r="L132"/>
  <c r="P132" s="1"/>
  <c r="L133"/>
  <c r="P133" s="1"/>
  <c r="L134"/>
  <c r="L135"/>
  <c r="L136"/>
  <c r="P136" s="1"/>
  <c r="L137"/>
  <c r="P137" s="1"/>
  <c r="L138"/>
  <c r="L139"/>
  <c r="L140"/>
  <c r="P140" s="1"/>
  <c r="L141"/>
  <c r="P141" s="1"/>
  <c r="L142"/>
  <c r="L143"/>
  <c r="L144"/>
  <c r="P144" s="1"/>
  <c r="L145"/>
  <c r="P145" s="1"/>
  <c r="L146"/>
  <c r="L147"/>
  <c r="L148"/>
  <c r="P148" s="1"/>
  <c r="L149"/>
  <c r="P149" s="1"/>
  <c r="L150"/>
  <c r="L151"/>
  <c r="L152"/>
  <c r="P152" s="1"/>
  <c r="L153"/>
  <c r="P153" s="1"/>
  <c r="L154"/>
  <c r="L155"/>
  <c r="L156"/>
  <c r="P156" s="1"/>
  <c r="L157"/>
  <c r="P157" s="1"/>
  <c r="L158"/>
  <c r="L159"/>
  <c r="L160"/>
  <c r="P160" s="1"/>
  <c r="L161"/>
  <c r="P161" s="1"/>
  <c r="L162"/>
  <c r="P162" s="1"/>
  <c r="L163"/>
  <c r="L164"/>
  <c r="P164" s="1"/>
  <c r="L165"/>
  <c r="P165" s="1"/>
  <c r="L166"/>
  <c r="P166" s="1"/>
  <c r="L167"/>
  <c r="L168"/>
  <c r="P168" s="1"/>
  <c r="L169"/>
  <c r="P169" s="1"/>
  <c r="L170"/>
  <c r="P170" s="1"/>
  <c r="L171"/>
  <c r="L172"/>
  <c r="P172" s="1"/>
  <c r="L173"/>
  <c r="P173" s="1"/>
  <c r="L174"/>
  <c r="P174" s="1"/>
  <c r="L175"/>
  <c r="L176"/>
  <c r="P176" s="1"/>
  <c r="L177"/>
  <c r="P177" s="1"/>
  <c r="L178"/>
  <c r="P178" s="1"/>
  <c r="L179"/>
  <c r="L180"/>
  <c r="P180" s="1"/>
  <c r="L181"/>
  <c r="P181" s="1"/>
  <c r="L182"/>
  <c r="P182" s="1"/>
  <c r="L183"/>
  <c r="L184"/>
  <c r="P184" s="1"/>
  <c r="L185"/>
  <c r="P185" s="1"/>
  <c r="L186"/>
  <c r="P186" s="1"/>
  <c r="L187"/>
  <c r="L188"/>
  <c r="P188" s="1"/>
  <c r="L189"/>
  <c r="P189" s="1"/>
  <c r="L190"/>
  <c r="P190" s="1"/>
  <c r="L191"/>
  <c r="L192"/>
  <c r="P192" s="1"/>
  <c r="L193"/>
  <c r="P193" s="1"/>
  <c r="L194"/>
  <c r="P194" s="1"/>
  <c r="L195"/>
  <c r="L196"/>
  <c r="P196" s="1"/>
  <c r="L197"/>
  <c r="P197" s="1"/>
  <c r="L198"/>
  <c r="P198" s="1"/>
  <c r="L199"/>
  <c r="L200"/>
  <c r="P200" s="1"/>
  <c r="L201"/>
  <c r="P201" s="1"/>
  <c r="L202"/>
  <c r="P202" s="1"/>
  <c r="L203"/>
  <c r="L204"/>
  <c r="P204" s="1"/>
  <c r="L205"/>
  <c r="P205" s="1"/>
  <c r="L206"/>
  <c r="P206" s="1"/>
  <c r="L207"/>
  <c r="L208"/>
  <c r="P208" s="1"/>
  <c r="L209"/>
  <c r="P209" s="1"/>
  <c r="L210"/>
  <c r="P210" s="1"/>
  <c r="L211"/>
  <c r="L212"/>
  <c r="P212" s="1"/>
  <c r="L213"/>
  <c r="P213" s="1"/>
  <c r="L214"/>
  <c r="P214" s="1"/>
  <c r="L215"/>
  <c r="L216"/>
  <c r="P216" s="1"/>
  <c r="L217"/>
  <c r="P217" s="1"/>
  <c r="L218"/>
  <c r="P218" s="1"/>
  <c r="L219"/>
  <c r="L220"/>
  <c r="P220" s="1"/>
  <c r="L221"/>
  <c r="P221" s="1"/>
  <c r="L222"/>
  <c r="P222" s="1"/>
  <c r="L223"/>
  <c r="L224"/>
  <c r="P224" s="1"/>
  <c r="L225"/>
  <c r="P225" s="1"/>
  <c r="L226"/>
  <c r="P226" s="1"/>
  <c r="L227"/>
  <c r="L228"/>
  <c r="P228" s="1"/>
  <c r="L229"/>
  <c r="P229" s="1"/>
  <c r="L230"/>
  <c r="P230" s="1"/>
  <c r="L231"/>
  <c r="L232"/>
  <c r="P232" s="1"/>
  <c r="L233"/>
  <c r="P233" s="1"/>
  <c r="L234"/>
  <c r="P234" s="1"/>
  <c r="L235"/>
  <c r="L236"/>
  <c r="P236" s="1"/>
  <c r="L237"/>
  <c r="P237" s="1"/>
  <c r="L238"/>
  <c r="P238" s="1"/>
  <c r="L239"/>
  <c r="L240"/>
  <c r="P240" s="1"/>
  <c r="L241"/>
  <c r="P241" s="1"/>
  <c r="L242"/>
  <c r="P242" s="1"/>
  <c r="L243"/>
  <c r="L244"/>
  <c r="P244" s="1"/>
  <c r="L245"/>
  <c r="P245" s="1"/>
  <c r="L246"/>
  <c r="P246" s="1"/>
  <c r="L247"/>
  <c r="L248"/>
  <c r="P248" s="1"/>
  <c r="L249"/>
  <c r="P249" s="1"/>
  <c r="L250"/>
  <c r="L251"/>
  <c r="K7"/>
  <c r="O7" s="1"/>
  <c r="K8"/>
  <c r="O8" s="1"/>
  <c r="K9"/>
  <c r="K10"/>
  <c r="O10" s="1"/>
  <c r="K11"/>
  <c r="K12"/>
  <c r="O12" s="1"/>
  <c r="K13"/>
  <c r="K14"/>
  <c r="O14" s="1"/>
  <c r="K15"/>
  <c r="K16"/>
  <c r="O16" s="1"/>
  <c r="K17"/>
  <c r="K18"/>
  <c r="O18" s="1"/>
  <c r="K19"/>
  <c r="K20"/>
  <c r="O20" s="1"/>
  <c r="K21"/>
  <c r="K22"/>
  <c r="O22" s="1"/>
  <c r="K23"/>
  <c r="K24"/>
  <c r="O24" s="1"/>
  <c r="K25"/>
  <c r="K26"/>
  <c r="O26" s="1"/>
  <c r="K27"/>
  <c r="K28"/>
  <c r="O28" s="1"/>
  <c r="K29"/>
  <c r="K30"/>
  <c r="O30" s="1"/>
  <c r="K31"/>
  <c r="K32"/>
  <c r="O32" s="1"/>
  <c r="K33"/>
  <c r="K34"/>
  <c r="O34" s="1"/>
  <c r="K35"/>
  <c r="K36"/>
  <c r="O36" s="1"/>
  <c r="K37"/>
  <c r="K38"/>
  <c r="O38" s="1"/>
  <c r="K39"/>
  <c r="K40"/>
  <c r="O40" s="1"/>
  <c r="K41"/>
  <c r="K42"/>
  <c r="O42" s="1"/>
  <c r="K43"/>
  <c r="K44"/>
  <c r="O44" s="1"/>
  <c r="K45"/>
  <c r="K46"/>
  <c r="O46" s="1"/>
  <c r="K47"/>
  <c r="K48"/>
  <c r="O48" s="1"/>
  <c r="K49"/>
  <c r="K50"/>
  <c r="O50" s="1"/>
  <c r="K51"/>
  <c r="K52"/>
  <c r="O52" s="1"/>
  <c r="K53"/>
  <c r="K54"/>
  <c r="O54" s="1"/>
  <c r="K55"/>
  <c r="K56"/>
  <c r="O56" s="1"/>
  <c r="K57"/>
  <c r="K58"/>
  <c r="O58" s="1"/>
  <c r="K59"/>
  <c r="K70"/>
  <c r="K71"/>
  <c r="K72"/>
  <c r="O72" s="1"/>
  <c r="K73"/>
  <c r="K74"/>
  <c r="K75"/>
  <c r="K76"/>
  <c r="O76" s="1"/>
  <c r="K77"/>
  <c r="K78"/>
  <c r="K79"/>
  <c r="K80"/>
  <c r="O80" s="1"/>
  <c r="K81"/>
  <c r="K82"/>
  <c r="K83"/>
  <c r="K84"/>
  <c r="O84" s="1"/>
  <c r="K85"/>
  <c r="K86"/>
  <c r="K87"/>
  <c r="K88"/>
  <c r="O88" s="1"/>
  <c r="K89"/>
  <c r="K90"/>
  <c r="K91"/>
  <c r="K92"/>
  <c r="O92" s="1"/>
  <c r="K93"/>
  <c r="K94"/>
  <c r="K95"/>
  <c r="K96"/>
  <c r="O96" s="1"/>
  <c r="K97"/>
  <c r="K98"/>
  <c r="K99"/>
  <c r="K100"/>
  <c r="O100" s="1"/>
  <c r="K101"/>
  <c r="K102"/>
  <c r="K103"/>
  <c r="K104"/>
  <c r="O104" s="1"/>
  <c r="K105"/>
  <c r="K106"/>
  <c r="K107"/>
  <c r="K108"/>
  <c r="O108" s="1"/>
  <c r="K109"/>
  <c r="K110"/>
  <c r="K111"/>
  <c r="K112"/>
  <c r="O112" s="1"/>
  <c r="K113"/>
  <c r="K114"/>
  <c r="K115"/>
  <c r="K116"/>
  <c r="O116" s="1"/>
  <c r="K117"/>
  <c r="K118"/>
  <c r="K119"/>
  <c r="K120"/>
  <c r="O120" s="1"/>
  <c r="K121"/>
  <c r="K122"/>
  <c r="K123"/>
  <c r="K124"/>
  <c r="O124" s="1"/>
  <c r="K125"/>
  <c r="K126"/>
  <c r="K127"/>
  <c r="K128"/>
  <c r="O128" s="1"/>
  <c r="K129"/>
  <c r="K130"/>
  <c r="K131"/>
  <c r="K132"/>
  <c r="O132" s="1"/>
  <c r="K133"/>
  <c r="K134"/>
  <c r="K135"/>
  <c r="K136"/>
  <c r="O136" s="1"/>
  <c r="K137"/>
  <c r="K138"/>
  <c r="K139"/>
  <c r="K140"/>
  <c r="O140" s="1"/>
  <c r="K141"/>
  <c r="K142"/>
  <c r="K143"/>
  <c r="K144"/>
  <c r="O144" s="1"/>
  <c r="K145"/>
  <c r="K146"/>
  <c r="K147"/>
  <c r="K148"/>
  <c r="O148" s="1"/>
  <c r="K149"/>
  <c r="K150"/>
  <c r="K151"/>
  <c r="K152"/>
  <c r="O152" s="1"/>
  <c r="K153"/>
  <c r="K154"/>
  <c r="K155"/>
  <c r="K156"/>
  <c r="O156" s="1"/>
  <c r="K157"/>
  <c r="K158"/>
  <c r="K159"/>
  <c r="K160"/>
  <c r="O160" s="1"/>
  <c r="K161"/>
  <c r="K162"/>
  <c r="K163"/>
  <c r="K164"/>
  <c r="O164" s="1"/>
  <c r="K165"/>
  <c r="K166"/>
  <c r="K167"/>
  <c r="K168"/>
  <c r="O168" s="1"/>
  <c r="K169"/>
  <c r="K170"/>
  <c r="K171"/>
  <c r="K172"/>
  <c r="O172" s="1"/>
  <c r="K173"/>
  <c r="K174"/>
  <c r="K175"/>
  <c r="K176"/>
  <c r="O176" s="1"/>
  <c r="K177"/>
  <c r="K178"/>
  <c r="K179"/>
  <c r="K180"/>
  <c r="O180" s="1"/>
  <c r="K181"/>
  <c r="K182"/>
  <c r="K183"/>
  <c r="K184"/>
  <c r="O184" s="1"/>
  <c r="K185"/>
  <c r="K186"/>
  <c r="K187"/>
  <c r="K188"/>
  <c r="O188" s="1"/>
  <c r="K189"/>
  <c r="K190"/>
  <c r="K191"/>
  <c r="K192"/>
  <c r="O192" s="1"/>
  <c r="K193"/>
  <c r="K194"/>
  <c r="K195"/>
  <c r="K196"/>
  <c r="O196" s="1"/>
  <c r="K197"/>
  <c r="K198"/>
  <c r="K199"/>
  <c r="K200"/>
  <c r="O200" s="1"/>
  <c r="K201"/>
  <c r="K202"/>
  <c r="K203"/>
  <c r="K204"/>
  <c r="O204" s="1"/>
  <c r="K205"/>
  <c r="K206"/>
  <c r="K207"/>
  <c r="K208"/>
  <c r="O208" s="1"/>
  <c r="K209"/>
  <c r="K210"/>
  <c r="K211"/>
  <c r="K212"/>
  <c r="O212" s="1"/>
  <c r="K213"/>
  <c r="K214"/>
  <c r="K215"/>
  <c r="K216"/>
  <c r="O216" s="1"/>
  <c r="K217"/>
  <c r="K218"/>
  <c r="K219"/>
  <c r="K220"/>
  <c r="O220" s="1"/>
  <c r="K221"/>
  <c r="K222"/>
  <c r="K223"/>
  <c r="K224"/>
  <c r="O224" s="1"/>
  <c r="K225"/>
  <c r="K226"/>
  <c r="K227"/>
  <c r="K228"/>
  <c r="O228" s="1"/>
  <c r="K229"/>
  <c r="K230"/>
  <c r="K231"/>
  <c r="K232"/>
  <c r="O232" s="1"/>
  <c r="K233"/>
  <c r="K234"/>
  <c r="K235"/>
  <c r="K236"/>
  <c r="O236" s="1"/>
  <c r="K237"/>
  <c r="K238"/>
  <c r="K239"/>
  <c r="K240"/>
  <c r="O240" s="1"/>
  <c r="K241"/>
  <c r="K242"/>
  <c r="K243"/>
  <c r="K244"/>
  <c r="O244" s="1"/>
  <c r="K245"/>
  <c r="K246"/>
  <c r="K247"/>
  <c r="K248"/>
  <c r="O248" s="1"/>
  <c r="K249"/>
  <c r="K250"/>
  <c r="O250" s="1"/>
  <c r="K251"/>
  <c r="J6"/>
  <c r="J7"/>
  <c r="J8"/>
  <c r="J9"/>
  <c r="J10"/>
  <c r="J11"/>
  <c r="J12"/>
  <c r="J13"/>
  <c r="J14"/>
  <c r="J15"/>
  <c r="J16"/>
  <c r="J17"/>
  <c r="J18"/>
  <c r="J19"/>
  <c r="J20"/>
  <c r="J21"/>
  <c r="J22"/>
  <c r="J23"/>
  <c r="J24"/>
  <c r="J25"/>
  <c r="J26"/>
  <c r="J27"/>
  <c r="J28"/>
  <c r="J29"/>
  <c r="J30"/>
  <c r="J31"/>
  <c r="J32"/>
  <c r="J33"/>
  <c r="J34"/>
  <c r="J35"/>
  <c r="J36"/>
  <c r="J37"/>
  <c r="J38"/>
  <c r="J39"/>
  <c r="J40"/>
  <c r="J41"/>
  <c r="J42"/>
  <c r="J43"/>
  <c r="J44"/>
  <c r="J45"/>
  <c r="J46"/>
  <c r="J47"/>
  <c r="J48"/>
  <c r="J49"/>
  <c r="J50"/>
  <c r="J51"/>
  <c r="J52"/>
  <c r="J53"/>
  <c r="J54"/>
  <c r="J55"/>
  <c r="J56"/>
  <c r="J57"/>
  <c r="J58"/>
  <c r="J59"/>
  <c r="J60"/>
  <c r="J61"/>
  <c r="J62"/>
  <c r="J63"/>
  <c r="J64"/>
  <c r="J65"/>
  <c r="J66"/>
  <c r="J67"/>
  <c r="J68"/>
  <c r="J69"/>
  <c r="J70"/>
  <c r="J71"/>
  <c r="J72"/>
  <c r="J73"/>
  <c r="J74"/>
  <c r="J75"/>
  <c r="J76"/>
  <c r="J77"/>
  <c r="J78"/>
  <c r="J79"/>
  <c r="J80"/>
  <c r="J81"/>
  <c r="J82"/>
  <c r="J83"/>
  <c r="J84"/>
  <c r="J85"/>
  <c r="J86"/>
  <c r="J87"/>
  <c r="J88"/>
  <c r="J89"/>
  <c r="J90"/>
  <c r="J91"/>
  <c r="J92"/>
  <c r="J93"/>
  <c r="J94"/>
  <c r="J95"/>
  <c r="J96"/>
  <c r="J97"/>
  <c r="J98"/>
  <c r="J99"/>
  <c r="J100"/>
  <c r="J101"/>
  <c r="J102"/>
  <c r="J103"/>
  <c r="J104"/>
  <c r="J105"/>
  <c r="J106"/>
  <c r="J107"/>
  <c r="J108"/>
  <c r="J109"/>
  <c r="J110"/>
  <c r="J111"/>
  <c r="J112"/>
  <c r="J113"/>
  <c r="J114"/>
  <c r="J115"/>
  <c r="J116"/>
  <c r="J117"/>
  <c r="J118"/>
  <c r="J119"/>
  <c r="J120"/>
  <c r="J121"/>
  <c r="J122"/>
  <c r="J123"/>
  <c r="J124"/>
  <c r="J125"/>
  <c r="J126"/>
  <c r="J127"/>
  <c r="J128"/>
  <c r="J129"/>
  <c r="J130"/>
  <c r="J131"/>
  <c r="J132"/>
  <c r="J133"/>
  <c r="J134"/>
  <c r="J135"/>
  <c r="J136"/>
  <c r="J137"/>
  <c r="J138"/>
  <c r="J139"/>
  <c r="J140"/>
  <c r="J141"/>
  <c r="J142"/>
  <c r="J143"/>
  <c r="J144"/>
  <c r="J145"/>
  <c r="J146"/>
  <c r="J147"/>
  <c r="J148"/>
  <c r="J149"/>
  <c r="J150"/>
  <c r="J151"/>
  <c r="J152"/>
  <c r="J153"/>
  <c r="J154"/>
  <c r="J155"/>
  <c r="J156"/>
  <c r="J157"/>
  <c r="J158"/>
  <c r="J159"/>
  <c r="J160"/>
  <c r="J161"/>
  <c r="J162"/>
  <c r="J163"/>
  <c r="J164"/>
  <c r="J165"/>
  <c r="J166"/>
  <c r="J167"/>
  <c r="J168"/>
  <c r="J169"/>
  <c r="J170"/>
  <c r="J171"/>
  <c r="J172"/>
  <c r="J173"/>
  <c r="J174"/>
  <c r="J175"/>
  <c r="J176"/>
  <c r="J177"/>
  <c r="J178"/>
  <c r="J179"/>
  <c r="J180"/>
  <c r="J181"/>
  <c r="J182"/>
  <c r="J183"/>
  <c r="J184"/>
  <c r="J185"/>
  <c r="J186"/>
  <c r="J187"/>
  <c r="J188"/>
  <c r="J189"/>
  <c r="J190"/>
  <c r="J191"/>
  <c r="J192"/>
  <c r="J193"/>
  <c r="J194"/>
  <c r="J195"/>
  <c r="J196"/>
  <c r="J197"/>
  <c r="J198"/>
  <c r="J199"/>
  <c r="J200"/>
  <c r="J201"/>
  <c r="J202"/>
  <c r="J203"/>
  <c r="J204"/>
  <c r="J205"/>
  <c r="J206"/>
  <c r="J207"/>
  <c r="J208"/>
  <c r="J209"/>
  <c r="J210"/>
  <c r="J211"/>
  <c r="J212"/>
  <c r="J213"/>
  <c r="J214"/>
  <c r="J215"/>
  <c r="J216"/>
  <c r="J217"/>
  <c r="J218"/>
  <c r="J219"/>
  <c r="J220"/>
  <c r="J221"/>
  <c r="J222"/>
  <c r="J223"/>
  <c r="J224"/>
  <c r="J225"/>
  <c r="J226"/>
  <c r="J227"/>
  <c r="J228"/>
  <c r="J229"/>
  <c r="J230"/>
  <c r="J231"/>
  <c r="J232"/>
  <c r="J233"/>
  <c r="J234"/>
  <c r="J235"/>
  <c r="J236"/>
  <c r="J237"/>
  <c r="J238"/>
  <c r="J239"/>
  <c r="J240"/>
  <c r="J241"/>
  <c r="J242"/>
  <c r="J243"/>
  <c r="J244"/>
  <c r="J245"/>
  <c r="J246"/>
  <c r="J247"/>
  <c r="J248"/>
  <c r="J249"/>
  <c r="J250"/>
  <c r="J251"/>
  <c r="I7"/>
  <c r="I17"/>
  <c r="I18"/>
  <c r="I19"/>
  <c r="I20"/>
  <c r="I21"/>
  <c r="I22"/>
  <c r="I23"/>
  <c r="I24"/>
  <c r="I25"/>
  <c r="I26"/>
  <c r="I27"/>
  <c r="I28"/>
  <c r="I29"/>
  <c r="I30"/>
  <c r="I31"/>
  <c r="I32"/>
  <c r="I33"/>
  <c r="I34"/>
  <c r="I35"/>
  <c r="I36"/>
  <c r="I37"/>
  <c r="I38"/>
  <c r="I39"/>
  <c r="I40"/>
  <c r="I41"/>
  <c r="I42"/>
  <c r="I43"/>
  <c r="I44"/>
  <c r="I45"/>
  <c r="I46"/>
  <c r="I47"/>
  <c r="I48"/>
  <c r="I49"/>
  <c r="I50"/>
  <c r="I51"/>
  <c r="I52"/>
  <c r="I53"/>
  <c r="I54"/>
  <c r="I55"/>
  <c r="I56"/>
  <c r="I57"/>
  <c r="I58"/>
  <c r="I59"/>
  <c r="I60"/>
  <c r="I61"/>
  <c r="I62"/>
  <c r="I63"/>
  <c r="I64"/>
  <c r="I65"/>
  <c r="I66"/>
  <c r="I67"/>
  <c r="I68"/>
  <c r="I69"/>
  <c r="I70"/>
  <c r="I71"/>
  <c r="I72"/>
  <c r="I73"/>
  <c r="I74"/>
  <c r="I75"/>
  <c r="I76"/>
  <c r="I77"/>
  <c r="I78"/>
  <c r="I79"/>
  <c r="I80"/>
  <c r="I81"/>
  <c r="I82"/>
  <c r="I83"/>
  <c r="I84"/>
  <c r="I85"/>
  <c r="I86"/>
  <c r="I87"/>
  <c r="I88"/>
  <c r="I89"/>
  <c r="I90"/>
  <c r="I91"/>
  <c r="I92"/>
  <c r="I93"/>
  <c r="I94"/>
  <c r="I95"/>
  <c r="I96"/>
  <c r="I97"/>
  <c r="I98"/>
  <c r="I99"/>
  <c r="I100"/>
  <c r="I101"/>
  <c r="I102"/>
  <c r="I103"/>
  <c r="I104"/>
  <c r="I105"/>
  <c r="I106"/>
  <c r="I107"/>
  <c r="I108"/>
  <c r="I109"/>
  <c r="I110"/>
  <c r="I111"/>
  <c r="I112"/>
  <c r="I113"/>
  <c r="I114"/>
  <c r="I115"/>
  <c r="I116"/>
  <c r="I117"/>
  <c r="I118"/>
  <c r="I119"/>
  <c r="I120"/>
  <c r="I121"/>
  <c r="I122"/>
  <c r="I123"/>
  <c r="I124"/>
  <c r="I125"/>
  <c r="I126"/>
  <c r="I127"/>
  <c r="I128"/>
  <c r="I129"/>
  <c r="I130"/>
  <c r="I131"/>
  <c r="I132"/>
  <c r="I133"/>
  <c r="I134"/>
  <c r="I135"/>
  <c r="I136"/>
  <c r="I137"/>
  <c r="I138"/>
  <c r="I139"/>
  <c r="I140"/>
  <c r="I141"/>
  <c r="I142"/>
  <c r="I143"/>
  <c r="I144"/>
  <c r="I145"/>
  <c r="I146"/>
  <c r="I147"/>
  <c r="I148"/>
  <c r="I149"/>
  <c r="I150"/>
  <c r="I151"/>
  <c r="I152"/>
  <c r="I153"/>
  <c r="I154"/>
  <c r="I155"/>
  <c r="I156"/>
  <c r="I157"/>
  <c r="I158"/>
  <c r="I159"/>
  <c r="I160"/>
  <c r="I161"/>
  <c r="I162"/>
  <c r="I163"/>
  <c r="I164"/>
  <c r="I165"/>
  <c r="I166"/>
  <c r="I167"/>
  <c r="I168"/>
  <c r="I169"/>
  <c r="I170"/>
  <c r="I171"/>
  <c r="I172"/>
  <c r="I173"/>
  <c r="I174"/>
  <c r="I175"/>
  <c r="I176"/>
  <c r="I177"/>
  <c r="I178"/>
  <c r="I179"/>
  <c r="I180"/>
  <c r="I181"/>
  <c r="I182"/>
  <c r="I183"/>
  <c r="I184"/>
  <c r="I185"/>
  <c r="I186"/>
  <c r="I187"/>
  <c r="I188"/>
  <c r="I189"/>
  <c r="I190"/>
  <c r="I191"/>
  <c r="I192"/>
  <c r="I193"/>
  <c r="I194"/>
  <c r="I195"/>
  <c r="I196"/>
  <c r="I197"/>
  <c r="I198"/>
  <c r="I199"/>
  <c r="I200"/>
  <c r="I201"/>
  <c r="I202"/>
  <c r="I203"/>
  <c r="I204"/>
  <c r="I205"/>
  <c r="I206"/>
  <c r="I207"/>
  <c r="I208"/>
  <c r="I209"/>
  <c r="I210"/>
  <c r="I211"/>
  <c r="I212"/>
  <c r="I213"/>
  <c r="I214"/>
  <c r="I215"/>
  <c r="I216"/>
  <c r="I217"/>
  <c r="I218"/>
  <c r="I219"/>
  <c r="I220"/>
  <c r="I221"/>
  <c r="I222"/>
  <c r="I223"/>
  <c r="I224"/>
  <c r="I225"/>
  <c r="I226"/>
  <c r="I227"/>
  <c r="I228"/>
  <c r="I229"/>
  <c r="I230"/>
  <c r="I231"/>
  <c r="I232"/>
  <c r="I233"/>
  <c r="I234"/>
  <c r="I235"/>
  <c r="I236"/>
  <c r="I237"/>
  <c r="I238"/>
  <c r="I239"/>
  <c r="I240"/>
  <c r="I241"/>
  <c r="I242"/>
  <c r="I243"/>
  <c r="I244"/>
  <c r="I245"/>
  <c r="I246"/>
  <c r="I247"/>
  <c r="I248"/>
  <c r="I249"/>
  <c r="I250"/>
  <c r="I251"/>
  <c r="M5"/>
  <c r="L5"/>
  <c r="K5"/>
  <c r="J5"/>
  <c r="S14" i="7" l="1"/>
  <c r="S13" i="14"/>
  <c r="Y21" i="7"/>
  <c r="Y21" i="14" s="1"/>
  <c r="J11"/>
  <c r="M12" i="7"/>
  <c r="M12" i="14" s="1"/>
  <c r="C13"/>
  <c r="J12" i="7"/>
  <c r="L15"/>
  <c r="L14" i="14"/>
  <c r="C23"/>
  <c r="O251" i="5"/>
  <c r="O247"/>
  <c r="O243"/>
  <c r="O239"/>
  <c r="O235"/>
  <c r="O231"/>
  <c r="O227"/>
  <c r="O223"/>
  <c r="O219"/>
  <c r="O215"/>
  <c r="O211"/>
  <c r="O207"/>
  <c r="O203"/>
  <c r="O199"/>
  <c r="O195"/>
  <c r="O191"/>
  <c r="O187"/>
  <c r="O183"/>
  <c r="O179"/>
  <c r="O175"/>
  <c r="O171"/>
  <c r="O167"/>
  <c r="O163"/>
  <c r="O159"/>
  <c r="O155"/>
  <c r="O151"/>
  <c r="O147"/>
  <c r="O143"/>
  <c r="O139"/>
  <c r="O135"/>
  <c r="O131"/>
  <c r="O127"/>
  <c r="O123"/>
  <c r="O119"/>
  <c r="O115"/>
  <c r="O111"/>
  <c r="O107"/>
  <c r="O103"/>
  <c r="O99"/>
  <c r="O95"/>
  <c r="O91"/>
  <c r="O87"/>
  <c r="O83"/>
  <c r="O79"/>
  <c r="O75"/>
  <c r="O71"/>
  <c r="O57"/>
  <c r="O53"/>
  <c r="O49"/>
  <c r="O45"/>
  <c r="O41"/>
  <c r="O37"/>
  <c r="O33"/>
  <c r="O29"/>
  <c r="O25"/>
  <c r="O21"/>
  <c r="O17"/>
  <c r="O13"/>
  <c r="O9"/>
  <c r="O246"/>
  <c r="O242"/>
  <c r="O238"/>
  <c r="O234"/>
  <c r="O230"/>
  <c r="O226"/>
  <c r="O222"/>
  <c r="O218"/>
  <c r="O214"/>
  <c r="O210"/>
  <c r="O206"/>
  <c r="O202"/>
  <c r="O198"/>
  <c r="O194"/>
  <c r="O190"/>
  <c r="O186"/>
  <c r="O182"/>
  <c r="O178"/>
  <c r="O174"/>
  <c r="O170"/>
  <c r="O166"/>
  <c r="O162"/>
  <c r="O158"/>
  <c r="O154"/>
  <c r="O150"/>
  <c r="O146"/>
  <c r="O142"/>
  <c r="O138"/>
  <c r="O134"/>
  <c r="O130"/>
  <c r="O126"/>
  <c r="O122"/>
  <c r="O118"/>
  <c r="O114"/>
  <c r="O110"/>
  <c r="O106"/>
  <c r="O102"/>
  <c r="O98"/>
  <c r="O94"/>
  <c r="O90"/>
  <c r="O86"/>
  <c r="O82"/>
  <c r="O78"/>
  <c r="O74"/>
  <c r="O70"/>
  <c r="O249"/>
  <c r="O245"/>
  <c r="O241"/>
  <c r="O237"/>
  <c r="O233"/>
  <c r="O229"/>
  <c r="O225"/>
  <c r="O221"/>
  <c r="O217"/>
  <c r="O213"/>
  <c r="O209"/>
  <c r="O205"/>
  <c r="O201"/>
  <c r="O197"/>
  <c r="O193"/>
  <c r="O189"/>
  <c r="O185"/>
  <c r="O181"/>
  <c r="O177"/>
  <c r="O173"/>
  <c r="O169"/>
  <c r="O165"/>
  <c r="O161"/>
  <c r="O157"/>
  <c r="O153"/>
  <c r="O149"/>
  <c r="O145"/>
  <c r="O141"/>
  <c r="O137"/>
  <c r="O133"/>
  <c r="O129"/>
  <c r="O125"/>
  <c r="O121"/>
  <c r="O117"/>
  <c r="O113"/>
  <c r="O109"/>
  <c r="O105"/>
  <c r="O101"/>
  <c r="O97"/>
  <c r="O93"/>
  <c r="O89"/>
  <c r="O85"/>
  <c r="O81"/>
  <c r="O77"/>
  <c r="O73"/>
  <c r="O59"/>
  <c r="O55"/>
  <c r="O51"/>
  <c r="O47"/>
  <c r="O43"/>
  <c r="O39"/>
  <c r="O35"/>
  <c r="O31"/>
  <c r="O27"/>
  <c r="O23"/>
  <c r="O19"/>
  <c r="O15"/>
  <c r="O11"/>
  <c r="O5"/>
  <c r="O60"/>
  <c r="O64"/>
  <c r="O68"/>
  <c r="O61"/>
  <c r="O65"/>
  <c r="O69"/>
  <c r="O62"/>
  <c r="O66"/>
  <c r="O6"/>
  <c r="O63"/>
  <c r="O67"/>
  <c r="D23" i="7"/>
  <c r="D23" i="14" s="1"/>
  <c r="K14" i="7"/>
  <c r="K14" i="14" s="1"/>
  <c r="C14" i="7"/>
  <c r="O14" s="1"/>
  <c r="D13"/>
  <c r="D13" i="14" s="1"/>
  <c r="E13" i="7"/>
  <c r="E13" i="14" s="1"/>
  <c r="O13"/>
  <c r="Q248" i="5"/>
  <c r="Q244"/>
  <c r="Q240"/>
  <c r="Q236"/>
  <c r="Q232"/>
  <c r="Q228"/>
  <c r="Q224"/>
  <c r="Q220"/>
  <c r="Q216"/>
  <c r="Q212"/>
  <c r="Q208"/>
  <c r="Q204"/>
  <c r="Q200"/>
  <c r="Q196"/>
  <c r="Q192"/>
  <c r="Q188"/>
  <c r="Q184"/>
  <c r="Q180"/>
  <c r="Q176"/>
  <c r="Q172"/>
  <c r="Q168"/>
  <c r="Q164"/>
  <c r="Q160"/>
  <c r="Q156"/>
  <c r="Q152"/>
  <c r="Q148"/>
  <c r="Q144"/>
  <c r="Q140"/>
  <c r="Q136"/>
  <c r="Q132"/>
  <c r="Q128"/>
  <c r="Q124"/>
  <c r="Q120"/>
  <c r="Q116"/>
  <c r="Q112"/>
  <c r="Q108"/>
  <c r="Q104"/>
  <c r="Q100"/>
  <c r="Q96"/>
  <c r="Q92"/>
  <c r="Q88"/>
  <c r="Q84"/>
  <c r="Q80"/>
  <c r="Q76"/>
  <c r="Q72"/>
  <c r="Q68"/>
  <c r="Q64"/>
  <c r="Q60"/>
  <c r="Q56"/>
  <c r="Q52"/>
  <c r="Q48"/>
  <c r="Q44"/>
  <c r="Q40"/>
  <c r="Q36"/>
  <c r="Q32"/>
  <c r="Q28"/>
  <c r="Q24"/>
  <c r="Q20"/>
  <c r="Q16"/>
  <c r="Q12"/>
  <c r="Q8"/>
  <c r="Q67"/>
  <c r="Q63"/>
  <c r="Q59"/>
  <c r="Q7"/>
  <c r="Q246"/>
  <c r="Q242"/>
  <c r="Q238"/>
  <c r="Q234"/>
  <c r="Q230"/>
  <c r="Q226"/>
  <c r="Q222"/>
  <c r="Q218"/>
  <c r="Q214"/>
  <c r="Q210"/>
  <c r="Q206"/>
  <c r="Q202"/>
  <c r="Q198"/>
  <c r="Q194"/>
  <c r="Q190"/>
  <c r="Q186"/>
  <c r="Q182"/>
  <c r="Q178"/>
  <c r="Q174"/>
  <c r="Q170"/>
  <c r="Q166"/>
  <c r="Q162"/>
  <c r="Q70"/>
  <c r="Q66"/>
  <c r="Q62"/>
  <c r="Q58"/>
  <c r="Q249"/>
  <c r="Q245"/>
  <c r="Q241"/>
  <c r="Q237"/>
  <c r="Q233"/>
  <c r="Q229"/>
  <c r="Q225"/>
  <c r="Q221"/>
  <c r="Q217"/>
  <c r="Q213"/>
  <c r="Q209"/>
  <c r="Q205"/>
  <c r="Q201"/>
  <c r="Q197"/>
  <c r="Q193"/>
  <c r="Q189"/>
  <c r="Q185"/>
  <c r="Q181"/>
  <c r="Q177"/>
  <c r="Q173"/>
  <c r="Q169"/>
  <c r="Q165"/>
  <c r="Q161"/>
  <c r="Q157"/>
  <c r="Q153"/>
  <c r="Q149"/>
  <c r="Q145"/>
  <c r="Q141"/>
  <c r="Q137"/>
  <c r="Q133"/>
  <c r="Q129"/>
  <c r="Q125"/>
  <c r="Q121"/>
  <c r="Q117"/>
  <c r="Q113"/>
  <c r="Q109"/>
  <c r="Q105"/>
  <c r="Q101"/>
  <c r="Q97"/>
  <c r="Q93"/>
  <c r="Q89"/>
  <c r="Q85"/>
  <c r="Q81"/>
  <c r="Q77"/>
  <c r="Q73"/>
  <c r="Q69"/>
  <c r="Q65"/>
  <c r="Q61"/>
  <c r="Q57"/>
  <c r="Q53"/>
  <c r="Q49"/>
  <c r="Q45"/>
  <c r="Q41"/>
  <c r="Q37"/>
  <c r="Q33"/>
  <c r="Q29"/>
  <c r="Q25"/>
  <c r="Q21"/>
  <c r="Q17"/>
  <c r="Q13"/>
  <c r="Q9"/>
  <c r="P5"/>
  <c r="AC14"/>
  <c r="P251"/>
  <c r="P247"/>
  <c r="P243"/>
  <c r="P239"/>
  <c r="P235"/>
  <c r="P231"/>
  <c r="P227"/>
  <c r="P223"/>
  <c r="P219"/>
  <c r="P215"/>
  <c r="P211"/>
  <c r="P207"/>
  <c r="P203"/>
  <c r="P199"/>
  <c r="P195"/>
  <c r="P191"/>
  <c r="P187"/>
  <c r="P183"/>
  <c r="P179"/>
  <c r="P175"/>
  <c r="P171"/>
  <c r="P167"/>
  <c r="P163"/>
  <c r="P159"/>
  <c r="P155"/>
  <c r="P151"/>
  <c r="P147"/>
  <c r="P143"/>
  <c r="P139"/>
  <c r="P135"/>
  <c r="P131"/>
  <c r="P127"/>
  <c r="P123"/>
  <c r="P119"/>
  <c r="P115"/>
  <c r="P111"/>
  <c r="P107"/>
  <c r="P103"/>
  <c r="P99"/>
  <c r="P250"/>
  <c r="P158"/>
  <c r="P154"/>
  <c r="P150"/>
  <c r="P146"/>
  <c r="P142"/>
  <c r="P138"/>
  <c r="P134"/>
  <c r="P130"/>
  <c r="P126"/>
  <c r="P122"/>
  <c r="P118"/>
  <c r="P114"/>
  <c r="P110"/>
  <c r="P106"/>
  <c r="P102"/>
  <c r="P98"/>
  <c r="P94"/>
  <c r="P90"/>
  <c r="P86"/>
  <c r="P82"/>
  <c r="Q82" s="1"/>
  <c r="P78"/>
  <c r="Q78" s="1"/>
  <c r="P74"/>
  <c r="Q74" s="1"/>
  <c r="P54"/>
  <c r="Q54" s="1"/>
  <c r="P50"/>
  <c r="Q50" s="1"/>
  <c r="P46"/>
  <c r="Q46" s="1"/>
  <c r="P42"/>
  <c r="Q42" s="1"/>
  <c r="P38"/>
  <c r="Q38" s="1"/>
  <c r="P34"/>
  <c r="Q34" s="1"/>
  <c r="P30"/>
  <c r="Q30" s="1"/>
  <c r="P26"/>
  <c r="Q26" s="1"/>
  <c r="P22"/>
  <c r="Q22" s="1"/>
  <c r="P18"/>
  <c r="Q18" s="1"/>
  <c r="P14"/>
  <c r="Q14" s="1"/>
  <c r="P10"/>
  <c r="Q10" s="1"/>
  <c r="P6"/>
  <c r="Q6" s="1"/>
  <c r="P95"/>
  <c r="P91"/>
  <c r="P87"/>
  <c r="P83"/>
  <c r="P79"/>
  <c r="P75"/>
  <c r="P71"/>
  <c r="P55"/>
  <c r="P51"/>
  <c r="P47"/>
  <c r="P43"/>
  <c r="P39"/>
  <c r="P35"/>
  <c r="P31"/>
  <c r="P27"/>
  <c r="P23"/>
  <c r="P19"/>
  <c r="P15"/>
  <c r="P11"/>
  <c r="S15" i="7" l="1"/>
  <c r="S14" i="14"/>
  <c r="J12"/>
  <c r="M13" i="7"/>
  <c r="M13" i="14" s="1"/>
  <c r="C14"/>
  <c r="J13" i="7"/>
  <c r="L16"/>
  <c r="L15" i="14"/>
  <c r="J23" i="7"/>
  <c r="X168" i="5"/>
  <c r="X176"/>
  <c r="X208"/>
  <c r="X240"/>
  <c r="X17"/>
  <c r="X41"/>
  <c r="X49"/>
  <c r="X57"/>
  <c r="X65"/>
  <c r="X73"/>
  <c r="X81"/>
  <c r="X89"/>
  <c r="X97"/>
  <c r="X105"/>
  <c r="X113"/>
  <c r="X121"/>
  <c r="X129"/>
  <c r="X137"/>
  <c r="X145"/>
  <c r="X153"/>
  <c r="X161"/>
  <c r="X169"/>
  <c r="X177"/>
  <c r="X185"/>
  <c r="X193"/>
  <c r="X201"/>
  <c r="X209"/>
  <c r="X217"/>
  <c r="X225"/>
  <c r="X233"/>
  <c r="X241"/>
  <c r="X249"/>
  <c r="X62"/>
  <c r="X70"/>
  <c r="X166"/>
  <c r="X174"/>
  <c r="X182"/>
  <c r="X190"/>
  <c r="X198"/>
  <c r="X206"/>
  <c r="X196"/>
  <c r="X204"/>
  <c r="X212"/>
  <c r="X220"/>
  <c r="X228"/>
  <c r="X236"/>
  <c r="X244"/>
  <c r="X13"/>
  <c r="X29"/>
  <c r="X53"/>
  <c r="X61"/>
  <c r="X69"/>
  <c r="X77"/>
  <c r="X184"/>
  <c r="X200"/>
  <c r="X216"/>
  <c r="X224"/>
  <c r="X192"/>
  <c r="X232"/>
  <c r="X248"/>
  <c r="X25"/>
  <c r="X172"/>
  <c r="X85"/>
  <c r="X93"/>
  <c r="X162"/>
  <c r="X101"/>
  <c r="X109"/>
  <c r="X149"/>
  <c r="X229"/>
  <c r="X237"/>
  <c r="X170"/>
  <c r="X178"/>
  <c r="X186"/>
  <c r="X72"/>
  <c r="X80"/>
  <c r="X88"/>
  <c r="X96"/>
  <c r="X104"/>
  <c r="X117"/>
  <c r="X125"/>
  <c r="X173"/>
  <c r="X181"/>
  <c r="X58"/>
  <c r="X194"/>
  <c r="X60"/>
  <c r="X76"/>
  <c r="X92"/>
  <c r="X100"/>
  <c r="X108"/>
  <c r="X116"/>
  <c r="X124"/>
  <c r="X59"/>
  <c r="X12"/>
  <c r="X20"/>
  <c r="X28"/>
  <c r="X36"/>
  <c r="X44"/>
  <c r="X52"/>
  <c r="X68"/>
  <c r="X180"/>
  <c r="X188"/>
  <c r="X21"/>
  <c r="X37"/>
  <c r="X45"/>
  <c r="X133"/>
  <c r="X141"/>
  <c r="X157"/>
  <c r="X165"/>
  <c r="X189"/>
  <c r="X197"/>
  <c r="X205"/>
  <c r="X213"/>
  <c r="X221"/>
  <c r="X245"/>
  <c r="X66"/>
  <c r="X202"/>
  <c r="X210"/>
  <c r="X218"/>
  <c r="X226"/>
  <c r="X234"/>
  <c r="X242"/>
  <c r="X84"/>
  <c r="X132"/>
  <c r="X140"/>
  <c r="X148"/>
  <c r="X156"/>
  <c r="X164"/>
  <c r="X67"/>
  <c r="X16"/>
  <c r="X24"/>
  <c r="X32"/>
  <c r="X40"/>
  <c r="X48"/>
  <c r="X56"/>
  <c r="X64"/>
  <c r="X33"/>
  <c r="X214"/>
  <c r="X222"/>
  <c r="X230"/>
  <c r="X238"/>
  <c r="X246"/>
  <c r="X63"/>
  <c r="X112"/>
  <c r="X120"/>
  <c r="X128"/>
  <c r="X136"/>
  <c r="X144"/>
  <c r="X152"/>
  <c r="X160"/>
  <c r="C8" i="7"/>
  <c r="K15"/>
  <c r="K15" i="14" s="1"/>
  <c r="C15" i="7"/>
  <c r="O15" s="1"/>
  <c r="D14"/>
  <c r="D14" i="14" s="1"/>
  <c r="E14" i="7"/>
  <c r="E14" i="14" s="1"/>
  <c r="O14"/>
  <c r="Q43" i="5"/>
  <c r="Q98"/>
  <c r="Q122"/>
  <c r="Q154"/>
  <c r="Q15"/>
  <c r="Q31"/>
  <c r="Q47"/>
  <c r="Q75"/>
  <c r="Q91"/>
  <c r="Q103"/>
  <c r="Q111"/>
  <c r="Q119"/>
  <c r="Q127"/>
  <c r="Q135"/>
  <c r="Q143"/>
  <c r="Q151"/>
  <c r="Q159"/>
  <c r="Q167"/>
  <c r="Q175"/>
  <c r="Q183"/>
  <c r="Q191"/>
  <c r="Q199"/>
  <c r="Q207"/>
  <c r="Q215"/>
  <c r="Q223"/>
  <c r="Q231"/>
  <c r="Q239"/>
  <c r="Q247"/>
  <c r="Q11"/>
  <c r="Q71"/>
  <c r="Q87"/>
  <c r="Q106"/>
  <c r="Q114"/>
  <c r="Q138"/>
  <c r="Q250"/>
  <c r="Q19"/>
  <c r="Q35"/>
  <c r="Q51"/>
  <c r="Q79"/>
  <c r="Q95"/>
  <c r="Q86"/>
  <c r="Q94"/>
  <c r="Q102"/>
  <c r="Q110"/>
  <c r="Q118"/>
  <c r="Q126"/>
  <c r="Q134"/>
  <c r="Q142"/>
  <c r="Q150"/>
  <c r="Q158"/>
  <c r="Q5"/>
  <c r="T8" i="7" s="1"/>
  <c r="T8" i="14" s="1"/>
  <c r="Q27" i="5"/>
  <c r="Q90"/>
  <c r="Q130"/>
  <c r="Q146"/>
  <c r="Q23"/>
  <c r="Q39"/>
  <c r="Q55"/>
  <c r="Q83"/>
  <c r="Q99"/>
  <c r="Q107"/>
  <c r="Q115"/>
  <c r="Q123"/>
  <c r="Q131"/>
  <c r="Q139"/>
  <c r="Q147"/>
  <c r="Q155"/>
  <c r="Q163"/>
  <c r="Q171"/>
  <c r="Q179"/>
  <c r="Q187"/>
  <c r="Q195"/>
  <c r="Q203"/>
  <c r="Q211"/>
  <c r="Q219"/>
  <c r="Q227"/>
  <c r="Q235"/>
  <c r="Q243"/>
  <c r="Q251"/>
  <c r="A4" i="1"/>
  <c r="I5" i="5" s="1"/>
  <c r="I6"/>
  <c r="I8"/>
  <c r="I9"/>
  <c r="I10"/>
  <c r="I11"/>
  <c r="I12"/>
  <c r="I13"/>
  <c r="I14"/>
  <c r="I15"/>
  <c r="I16"/>
  <c r="S16" i="7" l="1"/>
  <c r="S15" i="14"/>
  <c r="J23"/>
  <c r="Y23" i="7"/>
  <c r="J13" i="14"/>
  <c r="M14" i="7"/>
  <c r="M14" i="14" s="1"/>
  <c r="C15"/>
  <c r="J14" i="7"/>
  <c r="L17"/>
  <c r="L16" i="14"/>
  <c r="C8"/>
  <c r="X147" i="5"/>
  <c r="X115"/>
  <c r="X83"/>
  <c r="X131"/>
  <c r="X99"/>
  <c r="X155"/>
  <c r="X123"/>
  <c r="X91"/>
  <c r="X139"/>
  <c r="X107"/>
  <c r="X75"/>
  <c r="X227"/>
  <c r="X195"/>
  <c r="X163"/>
  <c r="X43"/>
  <c r="X150"/>
  <c r="X118"/>
  <c r="X86"/>
  <c r="X38"/>
  <c r="X143"/>
  <c r="X111"/>
  <c r="X79"/>
  <c r="X247"/>
  <c r="X215"/>
  <c r="X183"/>
  <c r="X55"/>
  <c r="X23"/>
  <c r="X154"/>
  <c r="X122"/>
  <c r="X90"/>
  <c r="X42"/>
  <c r="X10"/>
  <c r="X235"/>
  <c r="X203"/>
  <c r="X171"/>
  <c r="X51"/>
  <c r="X19"/>
  <c r="X158"/>
  <c r="X126"/>
  <c r="X94"/>
  <c r="X46"/>
  <c r="X14"/>
  <c r="X151"/>
  <c r="X119"/>
  <c r="X87"/>
  <c r="X223"/>
  <c r="X191"/>
  <c r="X159"/>
  <c r="X31"/>
  <c r="X250"/>
  <c r="X130"/>
  <c r="X98"/>
  <c r="X50"/>
  <c r="X18"/>
  <c r="X243"/>
  <c r="X211"/>
  <c r="X179"/>
  <c r="X27"/>
  <c r="X134"/>
  <c r="X102"/>
  <c r="X54"/>
  <c r="X22"/>
  <c r="X127"/>
  <c r="X95"/>
  <c r="X231"/>
  <c r="X199"/>
  <c r="X167"/>
  <c r="X39"/>
  <c r="X138"/>
  <c r="X106"/>
  <c r="X74"/>
  <c r="X26"/>
  <c r="X251"/>
  <c r="X219"/>
  <c r="X187"/>
  <c r="X35"/>
  <c r="X142"/>
  <c r="X110"/>
  <c r="X78"/>
  <c r="X30"/>
  <c r="X135"/>
  <c r="X103"/>
  <c r="X71"/>
  <c r="X239"/>
  <c r="X207"/>
  <c r="X175"/>
  <c r="X47"/>
  <c r="X15"/>
  <c r="X146"/>
  <c r="X114"/>
  <c r="X82"/>
  <c r="X34"/>
  <c r="E8" i="7"/>
  <c r="E8" i="14" s="1"/>
  <c r="D8" i="7"/>
  <c r="D8" i="14" s="1"/>
  <c r="X10" i="7"/>
  <c r="Y10" s="1"/>
  <c r="X12"/>
  <c r="Y12" s="1"/>
  <c r="X9"/>
  <c r="Y9" s="1"/>
  <c r="X11"/>
  <c r="Y11" s="1"/>
  <c r="X13"/>
  <c r="Y13" s="1"/>
  <c r="Y23" i="14"/>
  <c r="K16" i="7"/>
  <c r="K16" i="14" s="1"/>
  <c r="C16" i="7"/>
  <c r="O16" s="1"/>
  <c r="E15"/>
  <c r="E15" i="14" s="1"/>
  <c r="D15" i="7"/>
  <c r="D15" i="14" s="1"/>
  <c r="O15"/>
  <c r="M8" i="7" l="1"/>
  <c r="M8" i="14" s="1"/>
  <c r="S17" i="7"/>
  <c r="S16" i="14"/>
  <c r="J14"/>
  <c r="M15" i="7"/>
  <c r="M15" i="14" s="1"/>
  <c r="C16"/>
  <c r="J15" i="7"/>
  <c r="L18"/>
  <c r="L17" i="14"/>
  <c r="Y13"/>
  <c r="X13"/>
  <c r="Y12"/>
  <c r="X12"/>
  <c r="Y10"/>
  <c r="X10"/>
  <c r="Y11"/>
  <c r="X11"/>
  <c r="Y9"/>
  <c r="X9"/>
  <c r="J8" i="7"/>
  <c r="X8"/>
  <c r="X8" i="14" s="1"/>
  <c r="C17" i="7"/>
  <c r="O17" s="1"/>
  <c r="E16"/>
  <c r="E16" i="14" s="1"/>
  <c r="O16"/>
  <c r="D16" i="7"/>
  <c r="D16" i="14" s="1"/>
  <c r="K17" i="7"/>
  <c r="K17" i="14" s="1"/>
  <c r="S18" i="7" l="1"/>
  <c r="S17" i="14"/>
  <c r="M16" i="7"/>
  <c r="M16" i="14" s="1"/>
  <c r="R11" i="5"/>
  <c r="R9"/>
  <c r="R7"/>
  <c r="R5"/>
  <c r="R8"/>
  <c r="R6"/>
  <c r="J8" i="14"/>
  <c r="Y8" i="7"/>
  <c r="Y8" i="14" s="1"/>
  <c r="J15"/>
  <c r="J16" i="7"/>
  <c r="C17" i="14"/>
  <c r="L19" i="7"/>
  <c r="L19" i="14" s="1"/>
  <c r="L18"/>
  <c r="K18" i="7"/>
  <c r="K18" i="14" s="1"/>
  <c r="C18" i="7"/>
  <c r="O18" s="1"/>
  <c r="E17"/>
  <c r="E17" i="14" s="1"/>
  <c r="O17"/>
  <c r="D17" i="7"/>
  <c r="D17" i="14" s="1"/>
  <c r="S19" i="7" l="1"/>
  <c r="S18" i="14"/>
  <c r="S8" i="5"/>
  <c r="S6"/>
  <c r="S11"/>
  <c r="S9"/>
  <c r="S7"/>
  <c r="S5"/>
  <c r="J16" i="14"/>
  <c r="M17" i="7"/>
  <c r="M17" i="14" s="1"/>
  <c r="L27"/>
  <c r="S5" i="11" s="1"/>
  <c r="J17" i="7"/>
  <c r="C18" i="14"/>
  <c r="K19" i="7"/>
  <c r="K19" i="14" s="1"/>
  <c r="K27" s="1"/>
  <c r="R5" i="11" s="1"/>
  <c r="C19" i="7"/>
  <c r="O19" s="1"/>
  <c r="D18"/>
  <c r="D18" i="14" s="1"/>
  <c r="E18" i="7"/>
  <c r="E18" i="14" s="1"/>
  <c r="O18"/>
  <c r="S19" l="1"/>
  <c r="S27" s="1"/>
  <c r="Z5" i="11" s="1"/>
  <c r="S27" i="7"/>
  <c r="T8" i="5"/>
  <c r="T6"/>
  <c r="T11"/>
  <c r="T9"/>
  <c r="T7"/>
  <c r="T5"/>
  <c r="J17" i="14"/>
  <c r="M18" i="7"/>
  <c r="M18" i="14" s="1"/>
  <c r="C19"/>
  <c r="J18" i="7"/>
  <c r="K27"/>
  <c r="F21" i="6" s="1"/>
  <c r="E19" i="7"/>
  <c r="E19" i="14" s="1"/>
  <c r="E27" s="1"/>
  <c r="D19" i="7"/>
  <c r="M19" s="1"/>
  <c r="M19" i="14" s="1"/>
  <c r="O19"/>
  <c r="O27" s="1"/>
  <c r="V5" i="11" s="1"/>
  <c r="C27" i="7"/>
  <c r="F22" i="6" l="1"/>
  <c r="K8" i="11"/>
  <c r="L15" s="1"/>
  <c r="AT8" i="8"/>
  <c r="AT9"/>
  <c r="AT6"/>
  <c r="AT7"/>
  <c r="U11" i="5"/>
  <c r="U9"/>
  <c r="U7"/>
  <c r="U5"/>
  <c r="U8"/>
  <c r="U6"/>
  <c r="C27" i="14"/>
  <c r="J5" i="11" s="1"/>
  <c r="L5"/>
  <c r="AT5" i="8"/>
  <c r="J18" i="14"/>
  <c r="M27"/>
  <c r="AX5" i="8" s="1"/>
  <c r="J19" i="7"/>
  <c r="D19" i="14"/>
  <c r="D27" s="1"/>
  <c r="K5" i="11" s="1"/>
  <c r="AQ5" i="8"/>
  <c r="E6" i="12" s="1"/>
  <c r="M27" i="7"/>
  <c r="K7" i="11"/>
  <c r="L14" s="1"/>
  <c r="L27" i="7"/>
  <c r="F23" i="6" s="1"/>
  <c r="E27" i="7"/>
  <c r="O27"/>
  <c r="D27"/>
  <c r="AU5" i="8" l="1"/>
  <c r="AX8"/>
  <c r="AX9"/>
  <c r="AU9"/>
  <c r="AU8"/>
  <c r="AU7"/>
  <c r="T5" i="11"/>
  <c r="AX6" i="8"/>
  <c r="AU6"/>
  <c r="V11" i="5"/>
  <c r="V9"/>
  <c r="V7"/>
  <c r="V5"/>
  <c r="V8"/>
  <c r="V6"/>
  <c r="J19" i="14"/>
  <c r="P7" i="6"/>
  <c r="K9" i="11"/>
  <c r="L16" s="1"/>
  <c r="T14" i="7"/>
  <c r="T14" i="14" s="1"/>
  <c r="J27" i="7"/>
  <c r="J27" i="14" l="1"/>
  <c r="AY5" i="8" s="1"/>
  <c r="AZ5" s="1"/>
  <c r="W8" i="5"/>
  <c r="X8" s="1"/>
  <c r="W6"/>
  <c r="X6" s="1"/>
  <c r="W11"/>
  <c r="X11" s="1"/>
  <c r="W9"/>
  <c r="X9" s="1"/>
  <c r="W7"/>
  <c r="X7" s="1"/>
  <c r="W5"/>
  <c r="X5" s="1"/>
  <c r="M32" i="6"/>
  <c r="M21" i="10"/>
  <c r="K11" i="11"/>
  <c r="L24" s="1"/>
  <c r="L32" s="1"/>
  <c r="AP9" i="8" s="1"/>
  <c r="BA9" s="1"/>
  <c r="L21" i="6"/>
  <c r="AZ10" i="8"/>
  <c r="F10" s="1"/>
  <c r="T15" i="7"/>
  <c r="T15" i="14" s="1"/>
  <c r="X14" i="7"/>
  <c r="AM5" i="8" l="1"/>
  <c r="AM9"/>
  <c r="AY9"/>
  <c r="AZ9" s="1"/>
  <c r="F9" s="1"/>
  <c r="AP5"/>
  <c r="BA5" s="1"/>
  <c r="BB19" s="1"/>
  <c r="AP8"/>
  <c r="BA8" s="1"/>
  <c r="AY8"/>
  <c r="AZ8" s="1"/>
  <c r="F8" s="1"/>
  <c r="AM8"/>
  <c r="Q5" i="11"/>
  <c r="AM7" i="8"/>
  <c r="M4" i="6"/>
  <c r="M6" s="1"/>
  <c r="L7" s="1"/>
  <c r="AM6" i="8"/>
  <c r="A6" i="12" s="1"/>
  <c r="AY6" i="8"/>
  <c r="AZ6" s="1"/>
  <c r="F6" s="1"/>
  <c r="M23" i="10"/>
  <c r="X14" i="14"/>
  <c r="Y14" i="7"/>
  <c r="Y14" i="14" s="1"/>
  <c r="K12" i="11"/>
  <c r="AP7" i="8"/>
  <c r="BA7" s="1"/>
  <c r="AP10"/>
  <c r="BA10" s="1"/>
  <c r="AP6"/>
  <c r="BA6" s="1"/>
  <c r="F5"/>
  <c r="M10" i="10"/>
  <c r="X15" i="7"/>
  <c r="T16"/>
  <c r="T16" i="14" s="1"/>
  <c r="D6" i="12" l="1"/>
  <c r="O5" i="6"/>
  <c r="M4" i="10"/>
  <c r="M6" s="1"/>
  <c r="M11" s="1"/>
  <c r="M16" s="1"/>
  <c r="M18" s="1"/>
  <c r="O6" i="6"/>
  <c r="X15" i="14"/>
  <c r="Y15" i="7"/>
  <c r="BB205" i="8"/>
  <c r="BB209"/>
  <c r="BB127"/>
  <c r="BB182"/>
  <c r="BB223"/>
  <c r="BB217"/>
  <c r="BB187"/>
  <c r="BB126"/>
  <c r="BB96"/>
  <c r="BB232"/>
  <c r="BB175"/>
  <c r="BB252"/>
  <c r="BB131"/>
  <c r="BB210"/>
  <c r="BB229"/>
  <c r="BB105"/>
  <c r="BB59"/>
  <c r="BB224"/>
  <c r="BB213"/>
  <c r="BB198"/>
  <c r="BB68"/>
  <c r="BB204"/>
  <c r="BB125"/>
  <c r="BB28"/>
  <c r="BB35"/>
  <c r="BB215"/>
  <c r="BB193"/>
  <c r="BB104"/>
  <c r="BB226"/>
  <c r="BB154"/>
  <c r="BB180"/>
  <c r="BB174"/>
  <c r="BB67"/>
  <c r="BB123"/>
  <c r="BB32"/>
  <c r="BB54"/>
  <c r="BB82"/>
  <c r="BB103"/>
  <c r="BB168"/>
  <c r="BB81"/>
  <c r="BB101"/>
  <c r="BB196"/>
  <c r="BB157"/>
  <c r="BB142"/>
  <c r="BB94"/>
  <c r="BB60"/>
  <c r="BB6"/>
  <c r="BB185"/>
  <c r="BB195"/>
  <c r="BB87"/>
  <c r="BB160"/>
  <c r="BB65"/>
  <c r="BB85"/>
  <c r="BB40"/>
  <c r="BB70"/>
  <c r="BB98"/>
  <c r="BB159"/>
  <c r="BB137"/>
  <c r="BB76"/>
  <c r="BB52"/>
  <c r="BB122"/>
  <c r="BB237"/>
  <c r="BB170"/>
  <c r="BB99"/>
  <c r="BB23"/>
  <c r="BB155"/>
  <c r="BB151"/>
  <c r="BB64"/>
  <c r="BB192"/>
  <c r="BB118"/>
  <c r="BB129"/>
  <c r="BB146"/>
  <c r="BB149"/>
  <c r="BB167"/>
  <c r="BB72"/>
  <c r="BB200"/>
  <c r="BB134"/>
  <c r="BB145"/>
  <c r="BB162"/>
  <c r="BB165"/>
  <c r="BB251"/>
  <c r="BB13"/>
  <c r="BB26"/>
  <c r="BB47"/>
  <c r="BB140"/>
  <c r="BB25"/>
  <c r="BB116"/>
  <c r="BB222"/>
  <c r="BB250"/>
  <c r="BB110"/>
  <c r="BB92"/>
  <c r="BB243"/>
  <c r="BB173"/>
  <c r="BB202"/>
  <c r="BB31"/>
  <c r="BB163"/>
  <c r="BB91"/>
  <c r="BB15"/>
  <c r="BB247"/>
  <c r="BB128"/>
  <c r="BB9"/>
  <c r="BB246"/>
  <c r="BB18"/>
  <c r="BB21"/>
  <c r="BB39"/>
  <c r="BB8"/>
  <c r="BB136"/>
  <c r="BB17"/>
  <c r="BB14"/>
  <c r="BB34"/>
  <c r="BB37"/>
  <c r="BB27"/>
  <c r="BB132"/>
  <c r="BB254"/>
  <c r="BB29"/>
  <c r="BB12"/>
  <c r="BB10"/>
  <c r="BB235"/>
  <c r="BB244"/>
  <c r="BB233"/>
  <c r="BB253"/>
  <c r="BB234"/>
  <c r="BB249"/>
  <c r="BB153"/>
  <c r="BB46"/>
  <c r="BB51"/>
  <c r="BB115"/>
  <c r="BB179"/>
  <c r="BB43"/>
  <c r="BB107"/>
  <c r="BB171"/>
  <c r="BB55"/>
  <c r="BB183"/>
  <c r="BB16"/>
  <c r="BB80"/>
  <c r="BB144"/>
  <c r="BB208"/>
  <c r="BB22"/>
  <c r="BB150"/>
  <c r="BB33"/>
  <c r="BB161"/>
  <c r="BB50"/>
  <c r="BB178"/>
  <c r="BB53"/>
  <c r="BB181"/>
  <c r="BB71"/>
  <c r="BB199"/>
  <c r="BB24"/>
  <c r="BB88"/>
  <c r="BB152"/>
  <c r="BB216"/>
  <c r="BB38"/>
  <c r="BB166"/>
  <c r="BB49"/>
  <c r="BB177"/>
  <c r="BB66"/>
  <c r="BB194"/>
  <c r="BB69"/>
  <c r="BB197"/>
  <c r="BB95"/>
  <c r="BB36"/>
  <c r="BB164"/>
  <c r="BB62"/>
  <c r="BB73"/>
  <c r="BB90"/>
  <c r="BB93"/>
  <c r="BB111"/>
  <c r="BB44"/>
  <c r="BB172"/>
  <c r="BB78"/>
  <c r="BB63"/>
  <c r="BB20"/>
  <c r="BB148"/>
  <c r="BB30"/>
  <c r="BB41"/>
  <c r="BB58"/>
  <c r="BB61"/>
  <c r="BB143"/>
  <c r="BB89"/>
  <c r="BB109"/>
  <c r="BB220"/>
  <c r="BB138"/>
  <c r="BB124"/>
  <c r="BB42"/>
  <c r="BB79"/>
  <c r="BB57"/>
  <c r="BB77"/>
  <c r="BB11"/>
  <c r="BB83"/>
  <c r="BB147"/>
  <c r="BB211"/>
  <c r="BB75"/>
  <c r="BB139"/>
  <c r="BB203"/>
  <c r="BB119"/>
  <c r="BB231"/>
  <c r="BB48"/>
  <c r="BB112"/>
  <c r="BB176"/>
  <c r="BB240"/>
  <c r="BB86"/>
  <c r="BB214"/>
  <c r="BB97"/>
  <c r="BB225"/>
  <c r="BB114"/>
  <c r="BB242"/>
  <c r="BB117"/>
  <c r="BB245"/>
  <c r="BB135"/>
  <c r="BB239"/>
  <c r="BB56"/>
  <c r="BB120"/>
  <c r="BB184"/>
  <c r="BB248"/>
  <c r="BB102"/>
  <c r="BB230"/>
  <c r="BB113"/>
  <c r="BB241"/>
  <c r="BB130"/>
  <c r="BB5"/>
  <c r="BB133"/>
  <c r="BB7"/>
  <c r="BB219"/>
  <c r="BB100"/>
  <c r="BB228"/>
  <c r="BB190"/>
  <c r="BB201"/>
  <c r="BB218"/>
  <c r="BB221"/>
  <c r="BB227"/>
  <c r="BB108"/>
  <c r="BB236"/>
  <c r="BB206"/>
  <c r="BB191"/>
  <c r="BB84"/>
  <c r="BB212"/>
  <c r="BB158"/>
  <c r="BB169"/>
  <c r="BB186"/>
  <c r="BB189"/>
  <c r="BB188"/>
  <c r="BB106"/>
  <c r="BB207"/>
  <c r="BB121"/>
  <c r="BB141"/>
  <c r="BB238"/>
  <c r="BB45"/>
  <c r="BB156"/>
  <c r="BB74"/>
  <c r="L29" i="6"/>
  <c r="M31" s="1"/>
  <c r="C10" i="12" s="1"/>
  <c r="C11" s="1"/>
  <c r="M10" i="6"/>
  <c r="M11" s="1"/>
  <c r="Y15" i="14"/>
  <c r="X16" i="7"/>
  <c r="T17"/>
  <c r="T17" i="14" s="1"/>
  <c r="BC8" i="8" l="1"/>
  <c r="BC9"/>
  <c r="BC5"/>
  <c r="BC6"/>
  <c r="X16" i="14"/>
  <c r="Y16" i="7"/>
  <c r="Y16" i="14" s="1"/>
  <c r="M34" i="6"/>
  <c r="M16"/>
  <c r="M18" s="1"/>
  <c r="X17" i="7"/>
  <c r="T18"/>
  <c r="T18" i="14" s="1"/>
  <c r="X17" l="1"/>
  <c r="Y17" i="7"/>
  <c r="Y17" i="14" s="1"/>
  <c r="X18" i="7"/>
  <c r="T19"/>
  <c r="T19" i="14" s="1"/>
  <c r="T27" s="1"/>
  <c r="AA5" i="11" s="1"/>
  <c r="G8" i="8" l="1"/>
  <c r="G9"/>
  <c r="X18" i="14"/>
  <c r="Y18" i="7"/>
  <c r="Y18" i="14" s="1"/>
  <c r="X19" i="7"/>
  <c r="T27"/>
  <c r="X19" i="14" l="1"/>
  <c r="X27" s="1"/>
  <c r="AE5" i="11" s="1"/>
  <c r="Y19" i="7"/>
  <c r="G7" i="8"/>
  <c r="M34" i="10"/>
  <c r="M35" s="1"/>
  <c r="M36" s="1"/>
  <c r="M37" s="1"/>
  <c r="M41" s="1"/>
  <c r="X27" i="7"/>
  <c r="Y19" i="14"/>
  <c r="Y27" s="1"/>
  <c r="AF5" i="11" s="1"/>
  <c r="G6" i="8" l="1"/>
  <c r="G5"/>
  <c r="M44" i="10"/>
  <c r="M46"/>
  <c r="M42"/>
  <c r="M43"/>
  <c r="M45"/>
  <c r="Y27" i="7"/>
  <c r="M40" i="6" l="1"/>
  <c r="M45" s="1"/>
  <c r="M46" s="1"/>
  <c r="M47" s="1"/>
  <c r="M48" s="1"/>
  <c r="M47" i="10"/>
  <c r="AO8" i="8" l="1"/>
  <c r="AO9"/>
  <c r="AO7"/>
  <c r="M52" i="6"/>
  <c r="AO6" i="8"/>
  <c r="M54" i="6"/>
  <c r="M53"/>
  <c r="AO5" i="8"/>
  <c r="M48" i="10"/>
  <c r="M49" s="1"/>
  <c r="M50" s="1"/>
  <c r="M51" s="1"/>
  <c r="M53" s="1"/>
  <c r="B6" i="12" l="1"/>
  <c r="P4" i="6"/>
  <c r="M55"/>
  <c r="M56" s="1"/>
  <c r="M57" s="1"/>
  <c r="M58" s="1"/>
  <c r="M59" s="1"/>
  <c r="M61" s="1"/>
  <c r="M64" s="1"/>
  <c r="M56" i="10"/>
  <c r="A56"/>
  <c r="C9" i="12" l="1"/>
  <c r="A64" i="6"/>
  <c r="C8" i="12" s="1"/>
</calcChain>
</file>

<file path=xl/sharedStrings.xml><?xml version="1.0" encoding="utf-8"?>
<sst xmlns="http://schemas.openxmlformats.org/spreadsheetml/2006/main" count="768" uniqueCount="398">
  <si>
    <t>क्रम सं.</t>
  </si>
  <si>
    <t>कर्मचारी का नाम</t>
  </si>
  <si>
    <t>पद</t>
  </si>
  <si>
    <t>लेवल</t>
  </si>
  <si>
    <t>पैन नं.</t>
  </si>
  <si>
    <t>बैंक खाता सं.</t>
  </si>
  <si>
    <t>SI No.</t>
  </si>
  <si>
    <t>GPF/PRAN No.</t>
  </si>
  <si>
    <t>Mobile No.</t>
  </si>
  <si>
    <t>मार्च का बेसिक</t>
  </si>
  <si>
    <t>HRA Rate</t>
  </si>
  <si>
    <t>After 01.01.2004</t>
  </si>
  <si>
    <t>बोनस</t>
  </si>
  <si>
    <t>60-80 वर्ग</t>
  </si>
  <si>
    <t>Ashwini Kumar Sharma</t>
  </si>
  <si>
    <t>कार्यालय में पोस्ट विवरण</t>
  </si>
  <si>
    <t>अतिरिक्त जिला शिक्षा अधिकारी</t>
  </si>
  <si>
    <t>अतिरिक्त प्रशासनिक अधिकारी</t>
  </si>
  <si>
    <t>अध्यापक</t>
  </si>
  <si>
    <t>आशुलिपिक</t>
  </si>
  <si>
    <t>उप जिला शिक्षा अधिकारी (शारीरिक शिक्षा)</t>
  </si>
  <si>
    <t>उपनिदेशक</t>
  </si>
  <si>
    <t>कनिष्ठ लेखाकार</t>
  </si>
  <si>
    <t>कनिष्ठ विधि अधिकारी</t>
  </si>
  <si>
    <t>कनिष्ठ सहायक</t>
  </si>
  <si>
    <t>कृषि अध्यापक</t>
  </si>
  <si>
    <t>कृषि शिक्षा प्रभारी</t>
  </si>
  <si>
    <t>चतुर्थ श्रेणी कर्मचारी</t>
  </si>
  <si>
    <t>जमादार</t>
  </si>
  <si>
    <t>जिला शिक्षा अधिकारी</t>
  </si>
  <si>
    <t>पुस्तकालय अध्यक्ष श्रेणी II</t>
  </si>
  <si>
    <t>पुस्तकालय अध्यक्ष श्रेणी III</t>
  </si>
  <si>
    <t>पुस्तकालय अध्यक्ष श्रेणी I</t>
  </si>
  <si>
    <t>प्रधानाचार्य</t>
  </si>
  <si>
    <t>प्रधानाध्यापक‌</t>
  </si>
  <si>
    <t>प्रयोगशाला परिचारक</t>
  </si>
  <si>
    <t>प्रयोगशाला सहायक II</t>
  </si>
  <si>
    <t>प्रयोगशाला सहायक III</t>
  </si>
  <si>
    <t>प्रशासनिक अधिकारी</t>
  </si>
  <si>
    <t>प्रशिक्षक</t>
  </si>
  <si>
    <t>फील्ड मैन व फील्ड रिक़ॉर्डर</t>
  </si>
  <si>
    <t>वरिष्ठ अध्यापक</t>
  </si>
  <si>
    <t>वरिष्ठ सहायक</t>
  </si>
  <si>
    <t>वाहन चालक</t>
  </si>
  <si>
    <t>व्याख्याता स्कूल(शिक्षा)</t>
  </si>
  <si>
    <t>शारीरिक शिक्षक श्रेणी I</t>
  </si>
  <si>
    <t>शारीरिक शिक्षक श्रेणी II</t>
  </si>
  <si>
    <t>शारीरिक शिक्षक श्रेणी III</t>
  </si>
  <si>
    <t>सहायक प्रशासनिक अधिकारी</t>
  </si>
  <si>
    <t>सहायक लेखाधिकारी ग्रेड - I</t>
  </si>
  <si>
    <t>स्‍थापना अधिकारी</t>
  </si>
  <si>
    <t>प्रबोधक</t>
  </si>
  <si>
    <t>पे लेवल</t>
  </si>
  <si>
    <t>L-1</t>
  </si>
  <si>
    <t>L-2</t>
  </si>
  <si>
    <t>L-3</t>
  </si>
  <si>
    <t>L-4</t>
  </si>
  <si>
    <t>L-5</t>
  </si>
  <si>
    <t>L-6</t>
  </si>
  <si>
    <t>L-7</t>
  </si>
  <si>
    <t>L-8</t>
  </si>
  <si>
    <t>L-9</t>
  </si>
  <si>
    <t>L-10</t>
  </si>
  <si>
    <t>L-11</t>
  </si>
  <si>
    <t>L-12</t>
  </si>
  <si>
    <t>L-13</t>
  </si>
  <si>
    <t>L-14</t>
  </si>
  <si>
    <t>L-15</t>
  </si>
  <si>
    <t>L-16</t>
  </si>
  <si>
    <t>L-17</t>
  </si>
  <si>
    <t>L-18</t>
  </si>
  <si>
    <t>L-19</t>
  </si>
  <si>
    <t>L-20</t>
  </si>
  <si>
    <t>L-21</t>
  </si>
  <si>
    <t>L-22</t>
  </si>
  <si>
    <t>L-23</t>
  </si>
  <si>
    <t>L-24</t>
  </si>
  <si>
    <t>AAAA9456A</t>
  </si>
  <si>
    <t>123456789101112</t>
  </si>
  <si>
    <t>1234567891011</t>
  </si>
  <si>
    <t>Months</t>
  </si>
  <si>
    <t>JAN</t>
  </si>
  <si>
    <t>SEP</t>
  </si>
  <si>
    <t>OCT</t>
  </si>
  <si>
    <t>NOV</t>
  </si>
  <si>
    <t>DEC</t>
  </si>
  <si>
    <t>NO</t>
  </si>
  <si>
    <t>YES</t>
  </si>
  <si>
    <t>केडर/संवर्ग</t>
  </si>
  <si>
    <t>Subordinate</t>
  </si>
  <si>
    <t>FIX REMUNERATION FOR PROBATIONER-TRAINEE</t>
  </si>
  <si>
    <t>S.NO.</t>
  </si>
  <si>
    <t>CORRESPONDING LEVEL</t>
  </si>
  <si>
    <t>FIXED REMUNERATION (WEF 01-01-17)</t>
  </si>
  <si>
    <t>EXIST.G.P.</t>
  </si>
  <si>
    <t>LEVELS‏‏‏‏-</t>
  </si>
  <si>
    <t>GPF RATES</t>
  </si>
  <si>
    <t>RANGE</t>
  </si>
  <si>
    <t>UPTO 23100</t>
  </si>
  <si>
    <t>23101 TO 28500</t>
  </si>
  <si>
    <t>28501 TO 38500</t>
  </si>
  <si>
    <t>38501 TO 51500</t>
  </si>
  <si>
    <t>SI PREMIUM FROM SALARY</t>
  </si>
  <si>
    <t>51501 TO 62000</t>
  </si>
  <si>
    <t>PAY RANGE</t>
  </si>
  <si>
    <t>62001 TO 72000</t>
  </si>
  <si>
    <t>UPTO 22000</t>
  </si>
  <si>
    <t>72001 TO 80000</t>
  </si>
  <si>
    <t>22001 TO 28500</t>
  </si>
  <si>
    <t>80001 TO 116000</t>
  </si>
  <si>
    <t>28501TO 46500</t>
  </si>
  <si>
    <t>116001 TO 16700</t>
  </si>
  <si>
    <t>46501 TO 72000</t>
  </si>
  <si>
    <t>ABOVE 116700</t>
  </si>
  <si>
    <t>ABOVE 72000</t>
  </si>
  <si>
    <t>RPMF RATES</t>
  </si>
  <si>
    <t>MAXIMUM</t>
  </si>
  <si>
    <t>UP TO   18000</t>
  </si>
  <si>
    <t>18001 TO 33500</t>
  </si>
  <si>
    <t>33501 TO 54000</t>
  </si>
  <si>
    <t>54001 &amp; ABOVE</t>
  </si>
  <si>
    <t>D.A. RATES</t>
  </si>
  <si>
    <t>FROM</t>
  </si>
  <si>
    <t>RATE</t>
  </si>
  <si>
    <t xml:space="preserve">GPF </t>
  </si>
  <si>
    <t>Employee ID</t>
  </si>
  <si>
    <t>RJNA201228008021</t>
  </si>
  <si>
    <t>वेतन एवं कटौतियों का ब्यौरा सत्र 2020-21</t>
  </si>
  <si>
    <t>नाम कर्मचारी</t>
  </si>
  <si>
    <t>Month &amp; Year</t>
  </si>
  <si>
    <t>Basic Pay</t>
  </si>
  <si>
    <t>DA</t>
  </si>
  <si>
    <t>HRA</t>
  </si>
  <si>
    <t>Washing Allow.</t>
  </si>
  <si>
    <t>Other Allowance 1</t>
  </si>
  <si>
    <t>Other Allowance 2</t>
  </si>
  <si>
    <t>Gross Salary</t>
  </si>
  <si>
    <t>GPF Loan</t>
  </si>
  <si>
    <t>RPMF</t>
  </si>
  <si>
    <t>SIP</t>
  </si>
  <si>
    <t>SIL</t>
  </si>
  <si>
    <t>GIS</t>
  </si>
  <si>
    <t>LIC</t>
  </si>
  <si>
    <t>COVIS-19</t>
  </si>
  <si>
    <t>ITAX</t>
  </si>
  <si>
    <t>Total Deduction</t>
  </si>
  <si>
    <t>NET Payment</t>
  </si>
  <si>
    <t>Bill No./ Dte</t>
  </si>
  <si>
    <t>DA Arrear 07-19 to 12-19</t>
  </si>
  <si>
    <t>DA Arrear 01-20 to 02-20</t>
  </si>
  <si>
    <t>Surrender</t>
  </si>
  <si>
    <t>Bonus</t>
  </si>
  <si>
    <t>Fixation Arrear</t>
  </si>
  <si>
    <t>Salary Arrear</t>
  </si>
  <si>
    <t>Aditya Jakhad</t>
  </si>
  <si>
    <t>Chetan Ram Riyar</t>
  </si>
  <si>
    <t>Prakash Kumar Gaur</t>
  </si>
  <si>
    <t>Bheru Prasad Jangid</t>
  </si>
  <si>
    <t>State Service</t>
  </si>
  <si>
    <t>Ministerial</t>
  </si>
  <si>
    <t>Mohan Ram</t>
  </si>
  <si>
    <t>Class IV</t>
  </si>
  <si>
    <t>FAR</t>
  </si>
  <si>
    <t>L-25</t>
  </si>
  <si>
    <t>L-26</t>
  </si>
  <si>
    <t>March Basic</t>
  </si>
  <si>
    <t>IS In Probation Yes or NO</t>
  </si>
  <si>
    <t>Signature Of Employee</t>
  </si>
  <si>
    <t>Signature Of DDO</t>
  </si>
  <si>
    <t>Total</t>
  </si>
  <si>
    <t>Probation</t>
  </si>
  <si>
    <t>DA Rate</t>
  </si>
  <si>
    <t>समर्पित 19-20</t>
  </si>
  <si>
    <t>समर्पित 20-21</t>
  </si>
  <si>
    <t>समर्पित माह 20-21</t>
  </si>
  <si>
    <t>समर्पित माह 19-20</t>
  </si>
  <si>
    <t>SI Arrear</t>
  </si>
  <si>
    <t>MAR</t>
  </si>
  <si>
    <t>आयकर गणना प्रपत्र वर्ष 2020-21</t>
  </si>
  <si>
    <t>गृह किराया, धारा 10 (13-A) के अंतर्गत एवं धारा 10 (14) के अंतर्गत अन्य भत्ते जो कर मुक्त है -</t>
  </si>
  <si>
    <t>आय वर्ष 2020-21 में प्राप्त कुल वेतन -</t>
  </si>
  <si>
    <t>शेष (2-3)</t>
  </si>
  <si>
    <t>योग 5</t>
  </si>
  <si>
    <t>शेष (4-5)</t>
  </si>
  <si>
    <t>(अ) गृह सम्पति से आय (1) स्वयं के उपयोग में शून्य</t>
  </si>
  <si>
    <t>(2) प्राप्त किराया रूपये</t>
  </si>
  <si>
    <t>किराये का 30%</t>
  </si>
  <si>
    <t>गृह ऋण पर ब्याज</t>
  </si>
  <si>
    <t>गृह कर</t>
  </si>
  <si>
    <t>योग 7 (ब)</t>
  </si>
  <si>
    <t>शेष - / + (7(अ) एवं 7 (ब) का)</t>
  </si>
  <si>
    <t>कुल शेष - / + (6 एवं 7)</t>
  </si>
  <si>
    <t>अन्य आय</t>
  </si>
  <si>
    <t>सकल आय (योग 8+9)</t>
  </si>
  <si>
    <t>कटौतिया घटाइए - धारा US 80C, 80CCC, 80CCD(1)</t>
  </si>
  <si>
    <t>(A) अधिकतम सीमा 150000 (धारा 80CCE), धारा 80CCD(2) के अलावा</t>
  </si>
  <si>
    <t>राज्य बीमा (SI)</t>
  </si>
  <si>
    <t>राष्ट्रीय बचत पत्र (NSC)</t>
  </si>
  <si>
    <t>GPF</t>
  </si>
  <si>
    <t>लोक भविष्य निधि (PPF)</t>
  </si>
  <si>
    <t>राष्ट्रीय बचत स्कीम (NSS)</t>
  </si>
  <si>
    <t>ULIP / वार्षिक प्लान</t>
  </si>
  <si>
    <t>Home Loan Premium</t>
  </si>
  <si>
    <t>सुकन्या योजना में जमा</t>
  </si>
  <si>
    <t>EPEF (80CCD1)</t>
  </si>
  <si>
    <t>पेंशन प्लान हेतु अंशदान धारा (80CCC)</t>
  </si>
  <si>
    <t>राष्ट्रीय बचत पत्र पर ब्याज</t>
  </si>
  <si>
    <t>ट्यूशन फीस</t>
  </si>
  <si>
    <t>इक्विटी लिंक सेविंग स्कीम</t>
  </si>
  <si>
    <t>Defferred Annuty</t>
  </si>
  <si>
    <t>PLI</t>
  </si>
  <si>
    <t>धारा 80C के अंतर्गत अन्य जमा राशि</t>
  </si>
  <si>
    <t>योग 1 से 18 तक</t>
  </si>
  <si>
    <t xml:space="preserve">अधिकतम कटौती राशि रूपए 150000 तक </t>
  </si>
  <si>
    <t>(B)</t>
  </si>
  <si>
    <t>(C)</t>
  </si>
  <si>
    <t>घटाइए धारा 80CCD (2) नियोक्ता द्वारा पेंशन अंशदान की राशि (अधिकतम वेतन का 10%)</t>
  </si>
  <si>
    <t>घटाइए धारा 80CCD (1B)नवीन पेंशन योजना में अतिरिक्त अंशदान (अधिकतम रूपए 50000)</t>
  </si>
  <si>
    <t>योग 11 (A+B+C)</t>
  </si>
  <si>
    <t>अन्य कटौतिया</t>
  </si>
  <si>
    <t>धारा 80DD विकलांग आश्रितों के चिकित्सा उपचार (अधिकतम 75,000 तथा 80ः या अधिक विकलांगता 125,000)</t>
  </si>
  <si>
    <t>धारा 80 DB विशिष्ट रोंगों के उपचार हेतु कटौती (अधिकतम रू 40,000, सीनियर सिटीजन हेतु रू 100,000)</t>
  </si>
  <si>
    <t>धारा 80 E उच्च शिक्षा हेतु लिए ऋण का ब्याज</t>
  </si>
  <si>
    <t>धारा 80 G धर्मार्थ संस्थाओं आदि को दिये दान ( क श्रेणी में 100 प्रतिशत एवं ख श्रेणी में 50 प्रतिशत)</t>
  </si>
  <si>
    <t>धारा 80 GGA अनुमोदित वैज्ञानिक, सामाजिक, ग्रामीण विकास आदि हेतु दिया गया दान</t>
  </si>
  <si>
    <t>धारा 80 TTA बचत खाते पर ब्याज की अधिकतम छूट रू. 10,000  U/S 194(IA)</t>
  </si>
  <si>
    <t>धारा 80 TTB वरिष्ठ नागरिकों को सभी प्रकार के ब्याज पर अधिकतम छूट-  50000 रू.  U/S 194(A)</t>
  </si>
  <si>
    <r>
      <t xml:space="preserve">धारा 80 U स्थाई रूप से शारीरिक असमर्थतता की दशा में </t>
    </r>
    <r>
      <rPr>
        <sz val="9"/>
        <color theme="1"/>
        <rFont val="Calibri"/>
        <family val="2"/>
        <scheme val="minor"/>
      </rPr>
      <t>(अधिकतम 75,000 तथा  अधिनियम 1995के अनुसार 125,000)</t>
    </r>
  </si>
  <si>
    <t>योग 12 (1 to 9)</t>
  </si>
  <si>
    <t>कुल कटौती (11+12)</t>
  </si>
  <si>
    <t>कर योग्य आय (10-13)</t>
  </si>
  <si>
    <t xml:space="preserve">कुल आय की राशि को सम्पूर्ण करना (दस के गुणक में) धारा 288 A </t>
  </si>
  <si>
    <t>आयकर की गणना</t>
  </si>
  <si>
    <t xml:space="preserve">एक व्यक्ति कर दाता </t>
  </si>
  <si>
    <t>250000 तक</t>
  </si>
  <si>
    <t>250001 से 50000 तक</t>
  </si>
  <si>
    <t>NIL</t>
  </si>
  <si>
    <t>500001 से 1000000 तक</t>
  </si>
  <si>
    <t>1000001 से अधिक</t>
  </si>
  <si>
    <t>वरिष्ठ नागरिक (60 से 80 वर्ष)</t>
  </si>
  <si>
    <t>300000 तक</t>
  </si>
  <si>
    <t>300001 से 50000 तक</t>
  </si>
  <si>
    <t>80 वर्ष या अधिक आयु</t>
  </si>
  <si>
    <t>50000 तक</t>
  </si>
  <si>
    <t>योग आयकर</t>
  </si>
  <si>
    <t>छूट घारा 87(A) (2.50 लाख से 5 लाख तक की कर योग्य आय पर आयकर की छूट अधिकतम रू. 12500 तक)</t>
  </si>
  <si>
    <t>शेष आयकर (1-2)</t>
  </si>
  <si>
    <t>शिक्षा उपकर 2% एवं उच्च शिक्षा के लिए अधिभार 2%  (योग 4%)</t>
  </si>
  <si>
    <t>कुल आयकर (3+4)</t>
  </si>
  <si>
    <t>घटाइये :- राहत धारा 89 के तहत</t>
  </si>
  <si>
    <t>कुल शेष आयकर</t>
  </si>
  <si>
    <t>आयकर कटौती का विवरण</t>
  </si>
  <si>
    <t>अक्टूबर से दिसम्बर 2020 तक</t>
  </si>
  <si>
    <t>जनवरी 2021</t>
  </si>
  <si>
    <t>फ़रवरी 2021</t>
  </si>
  <si>
    <t>टी.डी.एस.</t>
  </si>
  <si>
    <t>कुल टैक्स कटौती (योग कॉलम 19)</t>
  </si>
  <si>
    <t>(ब) घटाइए</t>
  </si>
  <si>
    <t>सितम्बर   2020 तक</t>
  </si>
  <si>
    <r>
      <t xml:space="preserve">धारा 80 D, चिकित्सा बीमा प्रीमियम </t>
    </r>
    <r>
      <rPr>
        <sz val="8"/>
        <color theme="1"/>
        <rFont val="Calibri"/>
        <family val="2"/>
        <scheme val="minor"/>
      </rPr>
      <t>(स्वयं,पति/पत्नी व बच्चों के लिए रू 25000, माता-पिता के लिए रू 25000,सीनियर सिटीजन रू 50000)</t>
    </r>
  </si>
  <si>
    <t>(I)Standard Deduction Maxium 50000 धारा 16 (i a)</t>
  </si>
  <si>
    <t>(II)मनोरंजन भत्ता धारा 16 (ii) के अंतर्गत Maxium 5000</t>
  </si>
  <si>
    <t>(III)वयवसाय कर धारा 16 (iii) के अंतर्गत</t>
  </si>
  <si>
    <t>मकान किराया भत्ता ( छूट जो लेनी है)</t>
  </si>
  <si>
    <t>गृह सम्पति से प्राप्त किराया - आय</t>
  </si>
  <si>
    <t xml:space="preserve">गृहकर </t>
  </si>
  <si>
    <t>गृह ऋण किस्त मूल (जो वेतन से नहीं काटा गया)</t>
  </si>
  <si>
    <t>गृह ऋण किस्त ब्याज (जो वेतन से नहीं काटा गया)</t>
  </si>
  <si>
    <t xml:space="preserve">मनोरंजन भता धारा 16 (II) के अन्तर्गत </t>
  </si>
  <si>
    <t xml:space="preserve">व्यवयाय कर धारा 16 (III) के अन्तगर्त </t>
  </si>
  <si>
    <t>LIC जीवन बीमा प्रीमियम (जो वेतन से नही काटा गया)</t>
  </si>
  <si>
    <t>PLI (पी.एल.आई.)</t>
  </si>
  <si>
    <t>टयूशन फीस</t>
  </si>
  <si>
    <t>यू. एल. आई. पी./वार्षिक प्लान</t>
  </si>
  <si>
    <t>NSC (राष्ट्रीय बचत पत्र)</t>
  </si>
  <si>
    <t>PPF (लोक भविष्य निधि)</t>
  </si>
  <si>
    <t>NSS (राष्ट्रीय बचत स्कीम)</t>
  </si>
  <si>
    <t>सुकन्या समृद्धि योजना</t>
  </si>
  <si>
    <t xml:space="preserve"> Defferred Annuty (स्थगित वार्षिकी)</t>
  </si>
  <si>
    <t>बचत खाते की जमा राशि पर प्राप्त ब्याज</t>
  </si>
  <si>
    <t>एफडी आदि अन्य जमा राशि पर प्राप्त कुल ब्याज (पीपीएफ को छोड़कर)</t>
  </si>
  <si>
    <t>अन्य विभिन्न स्त्रो़त्र (ब्याज के अलावा) से कुल आय</t>
  </si>
  <si>
    <t>धारा 80 सी के अन्तर्गत अन्य मद में जमा करायी गयी राशि</t>
  </si>
  <si>
    <t>धारा 80 CCC पेंशन प्लान हेतु अंशदान (एन.पी.एस. के अलावा)</t>
  </si>
  <si>
    <t>सरकारी पेंशन योजना में कर्मचारी का अंशदान अधिकतम वेतन का 10% धारा 80 CCD(1)</t>
  </si>
  <si>
    <t>धारा 80CCD (1B) नवीन पेंशन योजना में अतिरिक्त अंशदान (अधिकतम रू. 50,000)</t>
  </si>
  <si>
    <t>धारा 80D चिकित्सा बीमा प्रीमियम (सामान्य 25000, वरिष्ठ नागरिक 50000)</t>
  </si>
  <si>
    <t>धारा 80DD विकलांग आश्रितों के चिकित्सा उपचार(अधिकतम 75000, 80% विकलांगता 125000)</t>
  </si>
  <si>
    <t>धारा 80DDB विशिष्ट रोगों के उपचार हेतु कटौती (सामान्य 40000, वरिष्ठ नागरिक 1 लाख)</t>
  </si>
  <si>
    <t>धारा 80E उच्च शिक्षा हेतु लिए ऋण का ब्याज</t>
  </si>
  <si>
    <t>धारा 80U स्थाई शारीरिक विकलांगता (अधिकतम 75000ए 80% विकलांगता 125000)</t>
  </si>
  <si>
    <t>धारा 80G धर्मार्थ संस्थाओं आदि को दिये दान (क श्रेणी 100% एवं ख श्रेणी 50%)</t>
  </si>
  <si>
    <t>धारा 80GGA अनुमोदित वैज्ञानिक,सामाजिक,ग्रामीण विकास हेतु दिया गया दान</t>
  </si>
  <si>
    <t>राहत धारा 89 के अन्तर्गत</t>
  </si>
  <si>
    <t>धारा 10(14) के अन्तर्गत भत्ते जो करमुक्त है</t>
  </si>
  <si>
    <t>वेतन बिल के अलावा जमा कराया गया आयकर (TDS)</t>
  </si>
  <si>
    <t>क्र.सं.</t>
  </si>
  <si>
    <t>Tax Deposited</t>
  </si>
  <si>
    <t>IS NPS Employee</t>
  </si>
  <si>
    <t>कार्यालय, प्रधानाचार्य राजकीय उच्च माध्यमिक विद्यालय, रूपपुरा</t>
  </si>
  <si>
    <t>नाम कर्मचारी-</t>
  </si>
  <si>
    <t>पैन नं.-</t>
  </si>
  <si>
    <t>पद-</t>
  </si>
  <si>
    <t>Mobile-</t>
  </si>
  <si>
    <t>लेवल-</t>
  </si>
  <si>
    <t>SI No.-</t>
  </si>
  <si>
    <t>Employee ID-</t>
  </si>
  <si>
    <t>GPF/PRAN No.-</t>
  </si>
  <si>
    <t>मार्च का बेसिक-</t>
  </si>
  <si>
    <t>बैंक खाता सं.-</t>
  </si>
  <si>
    <t>NPS</t>
  </si>
  <si>
    <t>Other 1</t>
  </si>
  <si>
    <t>Other 2</t>
  </si>
  <si>
    <t>DA Arrear</t>
  </si>
  <si>
    <t>Randheer Singh Shekhawat</t>
  </si>
  <si>
    <t>RJNA199128021077</t>
  </si>
  <si>
    <t>आयकर गणना प्रपत्र 2020-21</t>
  </si>
  <si>
    <t>अपने पुरे स्टाफ का डाटा एक साथ fill करे और एक साथ ही टैक्स की गणना करे वो भी मात्र कुछ समय में |</t>
  </si>
  <si>
    <t>111111111111111</t>
  </si>
  <si>
    <t>(A) धारा  US 80C, 80CCC, 80CCD(1) अधिकतम कटौती की राशि</t>
  </si>
  <si>
    <t>(B) धारा 80CCD(2) नियोक्ता द्वारा पेंशन अंशदान की राशि (अधिकतम वेतन का 10% पृथक से छूट)</t>
  </si>
  <si>
    <t>(C) धारा 80CCD(1B) नवीन पेंशन योजना में अतिरिक्त अंशदान (अधिकतम रू. 50,000)</t>
  </si>
  <si>
    <t>500001 से 750000 तक</t>
  </si>
  <si>
    <t>300001 से 500000 तक</t>
  </si>
  <si>
    <t>250001 से 500000 तक</t>
  </si>
  <si>
    <t>750001 से 1000000 तक</t>
  </si>
  <si>
    <t>1000001 से 1250000 तक</t>
  </si>
  <si>
    <t>1250000 से 1500000 तक</t>
  </si>
  <si>
    <t>1500000  से अधिक</t>
  </si>
  <si>
    <t>Handicaped Allowance</t>
  </si>
  <si>
    <t>SUM</t>
  </si>
  <si>
    <t>प्राप्त कुल वेतन</t>
  </si>
  <si>
    <t>कुल आयकर राशि</t>
  </si>
  <si>
    <t>Total Deductions</t>
  </si>
  <si>
    <t>Toatal HRA</t>
  </si>
  <si>
    <t>Total Basic + DA</t>
  </si>
  <si>
    <t>बचत खाते  ब्याज +एफडी कुल ब्याज (पीपीएफ को छोड़कर)</t>
  </si>
  <si>
    <t>बचत खाते  ब्याज +एफडी कुल ब्याज (पीपीएफ को छोड़कर)+other</t>
  </si>
  <si>
    <t>10% of Salary</t>
  </si>
  <si>
    <t>Eligible NPS</t>
  </si>
  <si>
    <t>Total Ded</t>
  </si>
  <si>
    <t>धारा 80DD विकलांग आश्रितों के चिकित्सा उपचार (अधिकतम 75,000 तथा 80% या अधिक विकलांगता 125,000)</t>
  </si>
  <si>
    <t>Gross Pay</t>
  </si>
  <si>
    <t>Taxable Amt</t>
  </si>
  <si>
    <t>Tax Deposit</t>
  </si>
  <si>
    <t>Rebate Under Section 80C, 80CCC, 80CCD(1)</t>
  </si>
  <si>
    <t>मकान किराया छूट के लिए रसीद की आवश्यकता</t>
  </si>
  <si>
    <t>Total Rebate Under Section 80C, 80CCC, 80CCD(1)</t>
  </si>
  <si>
    <t>Investable Amount</t>
  </si>
  <si>
    <t>Name Of Employee</t>
  </si>
  <si>
    <t>HRA Receipt</t>
  </si>
  <si>
    <t>TAX Position (Old Tax Scheme)</t>
  </si>
  <si>
    <t>TAX Position (New Tax Scheme)</t>
  </si>
  <si>
    <t>Other Deductions Sheet Instructions</t>
  </si>
  <si>
    <t>इस शीट में आपको सैलरी के अलावा आपके जितने भी Deductions है उन सब की एंट्री करनी है -</t>
  </si>
  <si>
    <t>मकान किराया भत्ता, गृह सम्पति से प्राप्त किराया, गृहकर, गृह ऋण किस्त मूल, गृह ऋण किस्त ब्याज, LIC (जो वेतन से नही काटा गया), PLI (पी.एल.आई.), टयूशन फीस, PPF (लोक भविष्य निधि), सुकन्या समृद्धि योजना, यू. एल. आई. पी./वार्षिक प्लान, NSC (राष्ट्रीय बचत पत्र), राष्ट्रीय बचत पत्र पर ब्याज, NSS (राष्ट्रीय बचत स्कीम), स्टेण्डर्ड डिडेक्शन रूपये  50,000, बचत खाते की जमा राशि पर प्राप्त ब्याज, इक्विटी लिंक सेविंग स्कीम, Defferred Annuty (स्थगित वार्षिकी), मनोरंजन भता धारा, व्यवयाय कर धारा, एफडी आदि अन्य जमा राशि पर प्राप्त कुल ब्याज (पीपीएफ को छोड़कर), अन्य विभिन्न स्त्रो़त्र (ब्याज के अलावा) से कुल आय, धारा 80 सी के अन्तर्गत अन्य मद में जमा करायी गयी राशि, धारा 80 CCC पेंशन प्लान हेतु अंशदान (एन.पी.एस. के अलावा), सरकारी पेंशन योजना में कर्मचारी का अंशदान अधिकतम वेतन का 10% धारा 80 CCD(1), धारा 80CCD (1B) नवीन पेंशन योजना में अतिरिक्त अंशदान (अधिकतम रू. 50,000), धारा 80D चिकित्सा बीमा प्रीमियम (सामान्य 25000, वरिष्ठ नागरिक 50000), धारा 80DD विकलांग आश्रितों के चिकित्सा उपचार(अधिकतम 75000, 80% विकलांगता 125000), धारा 80DDB विशिष्ट रोगों के उपचार हेतु कटौती (सामान्य 40000, वरिष्ठ नागरिक 1 लाख), धारा 80E उच्च शिक्षा हेतु लिए ऋण का ब्याज, धारा 80G धर्मार्थ संस्थाओं आदि को दिये दान (क श्रेणी 100% एवं ख श्रेणी 50%), धारा 80U स्थाई शारीरिक विकलांगता (अधिकतम 75000ए 80% विकलांगता 125000), धारा 80GGA अनुमोदित वैज्ञानिक,सामाजिक,ग्रामीण विकास हेतु दिया गया दान, राहत धारा 89 के अन्तर्गत, वेतन बिल के अलावा जमा कराया गया आयकर (TDS), धारा 10(14) के अन्तर्गत भत्ते जो करमुक्त है |</t>
  </si>
  <si>
    <t>Summary Sheet Instructions</t>
  </si>
  <si>
    <t>Tax Calculation Old Sheet Instructions</t>
  </si>
  <si>
    <t>Tax Calculation New Sheet Instructions</t>
  </si>
  <si>
    <t>By Ashwini Kumar
Excel Program Maker</t>
  </si>
  <si>
    <t>Master Sheet Instructions-</t>
  </si>
  <si>
    <t>क्रम सं.- क्रमांक नहीं लगाने है आप जैसे ही कर्मचारी का नाम लिखोगे क्रम संख्या आ जाएगी |</t>
  </si>
  <si>
    <t>कर्मचारी का नाम- इस कॉलम में कर्मचारियों के नाम लिखे |</t>
  </si>
  <si>
    <t>पद- कर्मचारियों का पद ड्राप डाउन लिस्ट में से चयन करे |</t>
  </si>
  <si>
    <t>केडर/संवर्ग- कर्मचारियों का कैडर/संवर्ग (Subordinate, State Service, Ministerial, Class IV में से) ड्राप डाउन लिस्ट में से चयन करे |</t>
  </si>
  <si>
    <t>लेवल- कर्मचारी का लेवल ड्राप डाउन लिस्ट में से चयन करे |</t>
  </si>
  <si>
    <t>Employee ID- कर्मचारी की Employee ID लिखे |</t>
  </si>
  <si>
    <t>पैन नं.- कर्मचारी की PAN Number लिखे |</t>
  </si>
  <si>
    <t>बैंक खाता सं.- कर्मचारी की बैंक अकाउंट नंबर लिखे |</t>
  </si>
  <si>
    <t>SI No.- कर्मचारी की SI  नंबर लिखे | अगर जारी नहीं हुए है तो 0 लिख देवे |</t>
  </si>
  <si>
    <t>GPF/PRAN No.- कर्मचारी की GPF /PRAN  नंबर लिखे | यदि कर्मचारी 01.01.2004 से पूर्व के है तो GPF Number अन्यथा PRAN Number लिखे |</t>
  </si>
  <si>
    <t>Mobile No.- कर्मचारी की Mobile Number लिखे |</t>
  </si>
  <si>
    <t>मार्च का बेसिक- कर्मचारी की मार्च की बेसिक लिखे |</t>
  </si>
  <si>
    <t>SIP- कर्मचारी की एस आई की मासिक कटौती कितनी होती है वो लिखे |</t>
  </si>
  <si>
    <t>GPF- कर्मचारी के GPF की मासिक कटौती कितनी होती है वो लिखे |</t>
  </si>
  <si>
    <t>HRA Rate- कर्मचारी की HRA Rate ड्राप डाउन लिस्ट में से चयन करे | (8%, 16%, NA)</t>
  </si>
  <si>
    <t>IS NPS Employee- यदि कर्मचारी की नियुक्ति 01.01.2004 से बाद की है तो ड्राप डाउन लिस्ट में से YES का चयन करे अन्यथा NO का चयन करे |</t>
  </si>
  <si>
    <t>बोनस- यदि कर्मचारी बोनस मिलता है तो YES का चयन करे अन्यथा NO का चयन करे |</t>
  </si>
  <si>
    <t>समर्पित 19-20- यदि कर्मचारी ने सत्र 2019-20 में समर्पित उठाया  है तो YES का चयन करे अन्यथा NO का चयन करे |</t>
  </si>
  <si>
    <t>समर्पित 20-21- यदि कर्मचारी ने सत्र 2019-20 में समर्पित उठाया  है तो YES का चयन करे अन्यथा NO का चयन करे |</t>
  </si>
  <si>
    <t>60-80 वर्ग- जो कर्मचारी 60-80 वर्ग में आते है वे ड्राप डाउन लिस्ट में से YES का चयन करे अन्यथा NO का चयन करे |</t>
  </si>
  <si>
    <t>समर्पित माह 20-21- सत्र 20-21 में उठाए गये समर्पित का माह की संख्या ड्राप डाउन लिस्ट में से चयन करे |</t>
  </si>
  <si>
    <t>समर्पित माह 19-20- सत्र 2019-20 में उठाए गये समर्पित का माह की संख्या ड्राप डाउन लिस्ट में से चयन करे |</t>
  </si>
  <si>
    <t>IS In Probation Yes or NO- यदि कर्मचारी प्रोबेशन में है तो YES अन्यथा NO का चयन ड्राप डाउन लिस्ट में से करे |</t>
  </si>
  <si>
    <t>http://www.ashwinisharma.com/</t>
  </si>
  <si>
    <t>to download this sheet visit the above website</t>
  </si>
  <si>
    <t>यदि कुछ सुधार की आवश्यकता हो तो जरुर अवगत करावें ताकि सुधार करके अपडेट किया जा सके |</t>
  </si>
  <si>
    <r>
      <t xml:space="preserve">See the video on Youtube channel - </t>
    </r>
    <r>
      <rPr>
        <b/>
        <sz val="18"/>
        <rFont val="Calibri"/>
        <family val="2"/>
        <scheme val="minor"/>
      </rPr>
      <t>Ashwini Kumar Excel Program Maker</t>
    </r>
  </si>
  <si>
    <t>DA Arrear- अगर आपको DA Arrear मिला है तो YES का चयन करे अन्यथा NO का चयन करे |</t>
  </si>
  <si>
    <t>GA55 Check Sheet Instructions</t>
  </si>
  <si>
    <t>सबसे पहले तो आप जहा कर्मचारी का नाम लिखा है वहा पर ड्राप डाउन लिस्ट में से कर्मचारी का नाम चयन करे फिर इसका मिलान PAY MANAGER से निकले हुए GA 55 से मिलान कर लेवे यदि इसमें कोई अंतर हो तो Review Tab में जाकर शीट को Unprotect कर लेवे पासवर्ड है "tax"| एक बात का ध्यान रखे कि आगे आप इसमें चेंज करोगे तो जो फोर्मुलास लगे हुए है वो हट जायेंगे तो जब आप दुसरे कर्मचारी का डाटा देखोगे तो उसका डाटा सही नहीं आएगा इसलिए जिन कर्मचारियों का डाटा का मिलन नहीं हो रहा है उनके लिए इस पुरे एक्सेल प्रोगाम की कॉपी कर लेवे |</t>
  </si>
  <si>
    <t>GA55 Main Sheet Instructions</t>
  </si>
  <si>
    <t>इस शीट में आपको जिस कर्मचारी की टैक्स समरी देखनी है उसका नाम ड्राप डाउन लिस्ट में से चयन करे इससे पहले GA 55 वाली शीट में उसी कर्मचारी के नाम का चयन पहले से होना चाहिए |</t>
  </si>
  <si>
    <t>इस शीट सारी calculation स्वत: ही हो जाएगी आपको कुछ भी नहीं करना है |</t>
  </si>
  <si>
    <t>इस शीट सारी calculation स्वत: ही हो जाएगी आपको कुछ भी नहीं करना है | अगर आपको इस शीट में कोई परिवर्तन करने की आवश्यकता हो तो GA55 Check Sheet में बदलाव करे इस शीट में ऑटो चेंज हो जायेगा |</t>
  </si>
  <si>
    <t>NA</t>
  </si>
  <si>
    <t>Covid - 19 (धारा 80G)</t>
  </si>
  <si>
    <t xml:space="preserve">Other Deduction      Other Deduction      Other Deduction     Other Deduction     Other Deduction       Other Deduction       Other Deduction       Other Deduction       Other Deduction       Other Deduction      Other Deduction      Other Deduction </t>
  </si>
</sst>
</file>

<file path=xl/styles.xml><?xml version="1.0" encoding="utf-8"?>
<styleSheet xmlns="http://schemas.openxmlformats.org/spreadsheetml/2006/main">
  <fonts count="33">
    <font>
      <sz val="11"/>
      <color theme="1"/>
      <name val="Calibri"/>
      <family val="2"/>
      <scheme val="minor"/>
    </font>
    <font>
      <sz val="10"/>
      <name val="Arial"/>
      <family val="2"/>
    </font>
    <font>
      <b/>
      <sz val="11"/>
      <color theme="1"/>
      <name val="Calibri"/>
      <family val="2"/>
      <scheme val="minor"/>
    </font>
    <font>
      <sz val="10"/>
      <color theme="1"/>
      <name val="Calibri"/>
      <family val="2"/>
      <scheme val="minor"/>
    </font>
    <font>
      <b/>
      <sz val="14"/>
      <color theme="1"/>
      <name val="Calibri"/>
      <family val="2"/>
      <scheme val="minor"/>
    </font>
    <font>
      <b/>
      <u/>
      <sz val="11"/>
      <color theme="1"/>
      <name val="Calibri"/>
      <family val="2"/>
      <scheme val="minor"/>
    </font>
    <font>
      <b/>
      <sz val="10"/>
      <name val="Calibri"/>
      <family val="2"/>
      <scheme val="minor"/>
    </font>
    <font>
      <sz val="9"/>
      <color theme="1"/>
      <name val="Calibri"/>
      <family val="2"/>
      <scheme val="minor"/>
    </font>
    <font>
      <sz val="8"/>
      <color theme="1"/>
      <name val="Calibri"/>
      <family val="2"/>
      <scheme val="minor"/>
    </font>
    <font>
      <b/>
      <sz val="12"/>
      <color theme="1"/>
      <name val="Calibri"/>
      <family val="2"/>
      <scheme val="minor"/>
    </font>
    <font>
      <b/>
      <sz val="9"/>
      <color theme="1"/>
      <name val="Calibri"/>
      <family val="2"/>
      <scheme val="minor"/>
    </font>
    <font>
      <b/>
      <sz val="10"/>
      <color theme="1"/>
      <name val="Calibri"/>
      <family val="2"/>
      <scheme val="minor"/>
    </font>
    <font>
      <b/>
      <sz val="18"/>
      <color theme="1"/>
      <name val="Calibri"/>
      <family val="2"/>
      <scheme val="minor"/>
    </font>
    <font>
      <b/>
      <sz val="22"/>
      <color theme="0"/>
      <name val="Calibri"/>
      <family val="2"/>
      <scheme val="minor"/>
    </font>
    <font>
      <b/>
      <sz val="9"/>
      <color theme="0"/>
      <name val="Calibri"/>
      <family val="2"/>
      <scheme val="minor"/>
    </font>
    <font>
      <b/>
      <sz val="28"/>
      <name val="Calibri"/>
      <family val="2"/>
      <scheme val="minor"/>
    </font>
    <font>
      <b/>
      <sz val="16"/>
      <color theme="3" tint="-0.249977111117893"/>
      <name val="Calibri"/>
      <family val="2"/>
      <scheme val="minor"/>
    </font>
    <font>
      <b/>
      <sz val="20"/>
      <color rgb="FFC00000"/>
      <name val="Calibri"/>
      <family val="2"/>
      <scheme val="minor"/>
    </font>
    <font>
      <b/>
      <sz val="10"/>
      <color theme="0"/>
      <name val="Calibri"/>
      <family val="2"/>
      <scheme val="minor"/>
    </font>
    <font>
      <b/>
      <sz val="16"/>
      <color theme="9" tint="-0.499984740745262"/>
      <name val="Calibri"/>
      <family val="2"/>
      <scheme val="minor"/>
    </font>
    <font>
      <b/>
      <sz val="14"/>
      <color theme="9" tint="-0.499984740745262"/>
      <name val="Calibri"/>
      <family val="2"/>
      <scheme val="minor"/>
    </font>
    <font>
      <u/>
      <sz val="11"/>
      <color theme="10"/>
      <name val="Calibri"/>
      <family val="2"/>
      <scheme val="minor"/>
    </font>
    <font>
      <b/>
      <sz val="18"/>
      <color theme="3" tint="-0.499984740745262"/>
      <name val="Calibri"/>
      <family val="2"/>
      <scheme val="minor"/>
    </font>
    <font>
      <b/>
      <u/>
      <sz val="18"/>
      <color theme="10"/>
      <name val="Calibri"/>
      <family val="2"/>
      <scheme val="minor"/>
    </font>
    <font>
      <b/>
      <sz val="18"/>
      <color rgb="FFC00000"/>
      <name val="Calibri"/>
      <family val="2"/>
      <scheme val="minor"/>
    </font>
    <font>
      <sz val="11"/>
      <color rgb="FFC00000"/>
      <name val="Calibri"/>
      <family val="2"/>
      <scheme val="minor"/>
    </font>
    <font>
      <b/>
      <sz val="11"/>
      <color theme="3" tint="-0.249977111117893"/>
      <name val="Calibri"/>
      <family val="2"/>
      <scheme val="minor"/>
    </font>
    <font>
      <b/>
      <sz val="16"/>
      <color rgb="FF7030A0"/>
      <name val="Calibri"/>
      <family val="2"/>
      <scheme val="minor"/>
    </font>
    <font>
      <b/>
      <sz val="14"/>
      <color rgb="FFC00000"/>
      <name val="Calibri"/>
      <family val="2"/>
      <scheme val="minor"/>
    </font>
    <font>
      <b/>
      <sz val="12"/>
      <name val="Calibri"/>
      <family val="2"/>
      <scheme val="minor"/>
    </font>
    <font>
      <b/>
      <sz val="18"/>
      <name val="Calibri"/>
      <family val="2"/>
      <scheme val="minor"/>
    </font>
    <font>
      <sz val="11"/>
      <color theme="3" tint="-0.249977111117893"/>
      <name val="Calibri"/>
      <family val="2"/>
      <scheme val="minor"/>
    </font>
    <font>
      <b/>
      <sz val="11"/>
      <color rgb="FFC00000"/>
      <name val="Calibri"/>
      <family val="2"/>
      <scheme val="minor"/>
    </font>
  </fonts>
  <fills count="9">
    <fill>
      <patternFill patternType="none"/>
    </fill>
    <fill>
      <patternFill patternType="gray125"/>
    </fill>
    <fill>
      <patternFill patternType="solid">
        <fgColor rgb="FFFFFF00"/>
        <bgColor indexed="64"/>
      </patternFill>
    </fill>
    <fill>
      <patternFill patternType="solid">
        <fgColor theme="5" tint="0.79998168889431442"/>
        <bgColor indexed="64"/>
      </patternFill>
    </fill>
    <fill>
      <patternFill patternType="solid">
        <fgColor rgb="FFC00000"/>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8" tint="0.59999389629810485"/>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bottom/>
      <diagonal/>
    </border>
    <border>
      <left/>
      <right style="medium">
        <color indexed="64"/>
      </right>
      <top/>
      <bottom/>
      <diagonal/>
    </border>
    <border>
      <left style="thin">
        <color indexed="64"/>
      </left>
      <right style="thin">
        <color indexed="64"/>
      </right>
      <top/>
      <bottom/>
      <diagonal/>
    </border>
  </borders>
  <cellStyleXfs count="3">
    <xf numFmtId="0" fontId="0" fillId="0" borderId="0"/>
    <xf numFmtId="0" fontId="1" fillId="0" borderId="0"/>
    <xf numFmtId="0" fontId="21" fillId="0" borderId="0" applyNumberFormat="0" applyFill="0" applyBorder="0" applyAlignment="0" applyProtection="0"/>
  </cellStyleXfs>
  <cellXfs count="271">
    <xf numFmtId="0" fontId="0" fillId="0" borderId="0" xfId="0"/>
    <xf numFmtId="0" fontId="0" fillId="0" borderId="3" xfId="0" applyBorder="1" applyAlignment="1" applyProtection="1">
      <alignment vertical="center"/>
      <protection locked="0"/>
    </xf>
    <xf numFmtId="0" fontId="0" fillId="0" borderId="4" xfId="0" applyBorder="1" applyAlignment="1" applyProtection="1">
      <alignment vertical="center"/>
      <protection locked="0"/>
    </xf>
    <xf numFmtId="0" fontId="0" fillId="0" borderId="0" xfId="0" applyProtection="1">
      <protection locked="0"/>
    </xf>
    <xf numFmtId="0" fontId="0" fillId="0" borderId="0" xfId="0" applyAlignment="1" applyProtection="1">
      <alignment wrapText="1"/>
      <protection locked="0"/>
    </xf>
    <xf numFmtId="0" fontId="0" fillId="0" borderId="5" xfId="0" applyBorder="1" applyProtection="1">
      <protection locked="0"/>
    </xf>
    <xf numFmtId="0" fontId="0" fillId="0" borderId="5" xfId="0" applyBorder="1" applyAlignment="1" applyProtection="1">
      <alignment horizontal="center" vertical="center"/>
      <protection locked="0"/>
    </xf>
    <xf numFmtId="0" fontId="0" fillId="0" borderId="5" xfId="0" quotePrefix="1" applyNumberFormat="1" applyBorder="1" applyProtection="1">
      <protection locked="0"/>
    </xf>
    <xf numFmtId="0" fontId="0" fillId="0" borderId="5" xfId="0" quotePrefix="1" applyBorder="1" applyProtection="1">
      <protection locked="0"/>
    </xf>
    <xf numFmtId="9" fontId="0" fillId="0" borderId="5" xfId="0" applyNumberFormat="1" applyBorder="1" applyAlignment="1" applyProtection="1">
      <alignment horizontal="center" vertical="center"/>
      <protection locked="0"/>
    </xf>
    <xf numFmtId="0" fontId="0" fillId="0" borderId="1" xfId="0" applyBorder="1" applyProtection="1">
      <protection locked="0"/>
    </xf>
    <xf numFmtId="0" fontId="0" fillId="0" borderId="1" xfId="0" applyBorder="1" applyAlignment="1" applyProtection="1">
      <alignment horizontal="center" vertical="center"/>
      <protection locked="0"/>
    </xf>
    <xf numFmtId="0" fontId="0" fillId="0" borderId="1" xfId="0" applyNumberFormat="1" applyBorder="1" applyProtection="1">
      <protection locked="0"/>
    </xf>
    <xf numFmtId="0" fontId="0" fillId="0" borderId="9" xfId="0" applyBorder="1" applyAlignment="1" applyProtection="1">
      <alignment horizontal="center" vertical="center"/>
      <protection hidden="1"/>
    </xf>
    <xf numFmtId="0" fontId="0" fillId="0" borderId="7" xfId="0" applyBorder="1" applyAlignment="1" applyProtection="1">
      <alignment horizontal="center" vertical="center" wrapText="1"/>
      <protection hidden="1"/>
    </xf>
    <xf numFmtId="0" fontId="0" fillId="0" borderId="6" xfId="0" applyBorder="1" applyAlignment="1" applyProtection="1">
      <alignment horizontal="center" vertical="center" wrapText="1"/>
      <protection hidden="1"/>
    </xf>
    <xf numFmtId="0" fontId="0" fillId="0" borderId="8" xfId="0" applyBorder="1" applyAlignment="1" applyProtection="1">
      <alignment horizontal="center" vertical="center" wrapText="1"/>
      <protection hidden="1"/>
    </xf>
    <xf numFmtId="0" fontId="11" fillId="0" borderId="0" xfId="0" applyFont="1" applyBorder="1" applyAlignment="1" applyProtection="1">
      <alignment horizontal="center" vertical="center"/>
      <protection hidden="1"/>
    </xf>
    <xf numFmtId="0" fontId="11" fillId="0" borderId="0" xfId="0" applyFont="1" applyBorder="1" applyAlignment="1" applyProtection="1">
      <alignment horizontal="left" vertical="center"/>
      <protection hidden="1"/>
    </xf>
    <xf numFmtId="0" fontId="2" fillId="0" borderId="0" xfId="0" applyFont="1" applyBorder="1" applyAlignment="1" applyProtection="1">
      <alignment horizontal="left" vertical="center"/>
      <protection hidden="1"/>
    </xf>
    <xf numFmtId="10" fontId="11" fillId="0" borderId="0" xfId="0" applyNumberFormat="1" applyFont="1" applyBorder="1" applyAlignment="1" applyProtection="1">
      <alignment horizontal="left" vertical="center"/>
      <protection hidden="1"/>
    </xf>
    <xf numFmtId="0" fontId="2" fillId="0" borderId="1" xfId="0" applyFont="1" applyBorder="1" applyAlignment="1" applyProtection="1">
      <alignment horizontal="center" vertical="center"/>
      <protection hidden="1"/>
    </xf>
    <xf numFmtId="0" fontId="0" fillId="0" borderId="0" xfId="0" applyProtection="1">
      <protection hidden="1"/>
    </xf>
    <xf numFmtId="0" fontId="0" fillId="0" borderId="1" xfId="0" applyBorder="1" applyProtection="1">
      <protection hidden="1"/>
    </xf>
    <xf numFmtId="17" fontId="0" fillId="0" borderId="13" xfId="0" applyNumberFormat="1" applyBorder="1" applyAlignment="1" applyProtection="1">
      <alignment horizontal="left" vertical="center"/>
      <protection hidden="1"/>
    </xf>
    <xf numFmtId="0" fontId="0" fillId="0" borderId="14" xfId="0" applyBorder="1" applyAlignment="1" applyProtection="1">
      <alignment horizontal="center" vertical="center"/>
      <protection locked="0"/>
    </xf>
    <xf numFmtId="0" fontId="0" fillId="0" borderId="13" xfId="0" applyBorder="1" applyAlignment="1" applyProtection="1">
      <alignment wrapText="1"/>
      <protection hidden="1"/>
    </xf>
    <xf numFmtId="0" fontId="0" fillId="0" borderId="13" xfId="0" applyBorder="1" applyProtection="1">
      <protection hidden="1"/>
    </xf>
    <xf numFmtId="0" fontId="0" fillId="0" borderId="17" xfId="0" applyFill="1" applyBorder="1" applyAlignment="1" applyProtection="1">
      <alignment horizontal="center" vertical="center"/>
      <protection hidden="1"/>
    </xf>
    <xf numFmtId="2" fontId="2" fillId="0" borderId="18" xfId="0" applyNumberFormat="1" applyFont="1" applyBorder="1" applyAlignment="1" applyProtection="1">
      <alignment horizontal="center" vertical="center" textRotation="90"/>
      <protection hidden="1"/>
    </xf>
    <xf numFmtId="2" fontId="0" fillId="0" borderId="0" xfId="0" applyNumberFormat="1" applyProtection="1">
      <protection locked="0"/>
    </xf>
    <xf numFmtId="2" fontId="9" fillId="0" borderId="1" xfId="0" applyNumberFormat="1" applyFont="1" applyBorder="1" applyProtection="1">
      <protection hidden="1"/>
    </xf>
    <xf numFmtId="0" fontId="0" fillId="0" borderId="1" xfId="0" applyBorder="1" applyAlignment="1" applyProtection="1">
      <alignment horizontal="center" vertical="center"/>
      <protection hidden="1"/>
    </xf>
    <xf numFmtId="0" fontId="0" fillId="0" borderId="1" xfId="0" applyBorder="1" applyAlignment="1" applyProtection="1">
      <alignment horizontal="left" vertical="center"/>
      <protection hidden="1"/>
    </xf>
    <xf numFmtId="17" fontId="0" fillId="0" borderId="20" xfId="0" applyNumberFormat="1" applyBorder="1" applyAlignment="1" applyProtection="1">
      <alignment horizontal="left" vertical="center"/>
      <protection hidden="1"/>
    </xf>
    <xf numFmtId="0" fontId="2" fillId="0" borderId="6" xfId="0" applyFont="1" applyBorder="1" applyAlignment="1" applyProtection="1">
      <alignment horizontal="center" vertical="center"/>
      <protection hidden="1"/>
    </xf>
    <xf numFmtId="0" fontId="0" fillId="0" borderId="6"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0" fontId="6" fillId="5" borderId="17" xfId="0" applyNumberFormat="1" applyFont="1" applyFill="1" applyBorder="1" applyAlignment="1" applyProtection="1">
      <alignment horizontal="center" vertical="center" wrapText="1"/>
      <protection hidden="1"/>
    </xf>
    <xf numFmtId="0" fontId="6" fillId="5" borderId="18" xfId="0" applyNumberFormat="1" applyFont="1" applyFill="1" applyBorder="1" applyAlignment="1" applyProtection="1">
      <alignment horizontal="center" textRotation="90" wrapText="1"/>
      <protection hidden="1"/>
    </xf>
    <xf numFmtId="0" fontId="6" fillId="5" borderId="19" xfId="0" applyNumberFormat="1" applyFont="1" applyFill="1" applyBorder="1" applyAlignment="1" applyProtection="1">
      <alignment horizontal="center" textRotation="90" wrapText="1"/>
      <protection hidden="1"/>
    </xf>
    <xf numFmtId="0" fontId="3" fillId="0" borderId="0" xfId="0" applyFont="1" applyAlignment="1" applyProtection="1">
      <alignment vertical="center"/>
      <protection locked="0"/>
    </xf>
    <xf numFmtId="0" fontId="0" fillId="0" borderId="0" xfId="0" applyAlignment="1" applyProtection="1">
      <alignment vertical="center"/>
      <protection locked="0"/>
    </xf>
    <xf numFmtId="2" fontId="11" fillId="0" borderId="10" xfId="0" applyNumberFormat="1" applyFont="1" applyBorder="1" applyAlignment="1" applyProtection="1">
      <alignment vertical="center"/>
      <protection hidden="1"/>
    </xf>
    <xf numFmtId="2" fontId="11" fillId="0" borderId="1" xfId="0" applyNumberFormat="1" applyFont="1" applyBorder="1" applyAlignment="1" applyProtection="1">
      <alignment vertical="center"/>
      <protection hidden="1"/>
    </xf>
    <xf numFmtId="0" fontId="2" fillId="3" borderId="1" xfId="0" applyFont="1" applyFill="1" applyBorder="1" applyAlignment="1" applyProtection="1">
      <alignment horizontal="center" vertical="center"/>
      <protection hidden="1"/>
    </xf>
    <xf numFmtId="0" fontId="2" fillId="0" borderId="0" xfId="0" applyFont="1" applyProtection="1">
      <protection hidden="1"/>
    </xf>
    <xf numFmtId="0" fontId="2" fillId="0" borderId="0" xfId="0" applyFont="1" applyBorder="1" applyAlignment="1" applyProtection="1">
      <protection hidden="1"/>
    </xf>
    <xf numFmtId="0" fontId="2" fillId="2" borderId="1" xfId="0" applyFont="1" applyFill="1" applyBorder="1" applyAlignment="1" applyProtection="1">
      <alignment horizontal="center" vertical="center"/>
      <protection hidden="1"/>
    </xf>
    <xf numFmtId="0" fontId="2" fillId="2" borderId="1" xfId="0" applyFont="1" applyFill="1" applyBorder="1" applyAlignment="1" applyProtection="1">
      <alignment horizontal="center" vertical="center" wrapText="1"/>
      <protection hidden="1"/>
    </xf>
    <xf numFmtId="0" fontId="2" fillId="0" borderId="1" xfId="0" applyFont="1" applyBorder="1" applyProtection="1">
      <protection hidden="1"/>
    </xf>
    <xf numFmtId="14" fontId="2" fillId="0" borderId="1" xfId="0" applyNumberFormat="1" applyFont="1" applyBorder="1" applyAlignment="1" applyProtection="1">
      <alignment horizontal="center" vertical="center"/>
      <protection hidden="1"/>
    </xf>
    <xf numFmtId="14" fontId="2" fillId="2" borderId="1" xfId="0" applyNumberFormat="1" applyFont="1" applyFill="1" applyBorder="1" applyProtection="1">
      <protection hidden="1"/>
    </xf>
    <xf numFmtId="0" fontId="2" fillId="2" borderId="1" xfId="0" applyFont="1" applyFill="1" applyBorder="1" applyProtection="1">
      <protection hidden="1"/>
    </xf>
    <xf numFmtId="9" fontId="2" fillId="0" borderId="1" xfId="0" applyNumberFormat="1" applyFont="1" applyBorder="1" applyProtection="1">
      <protection hidden="1"/>
    </xf>
    <xf numFmtId="14" fontId="2" fillId="0" borderId="1" xfId="0" applyNumberFormat="1" applyFont="1" applyBorder="1" applyProtection="1">
      <protection hidden="1"/>
    </xf>
    <xf numFmtId="0" fontId="0" fillId="0" borderId="0" xfId="0" applyAlignment="1" applyProtection="1">
      <alignment vertical="center" wrapText="1"/>
      <protection locked="0"/>
    </xf>
    <xf numFmtId="0" fontId="1" fillId="0" borderId="2" xfId="0" applyFont="1" applyBorder="1" applyAlignment="1" applyProtection="1">
      <alignment horizontal="center" vertical="center"/>
      <protection hidden="1"/>
    </xf>
    <xf numFmtId="0" fontId="0" fillId="0" borderId="0" xfId="0" applyAlignment="1" applyProtection="1">
      <alignment vertical="center"/>
      <protection hidden="1"/>
    </xf>
    <xf numFmtId="0" fontId="0" fillId="0" borderId="2" xfId="0" applyBorder="1" applyAlignment="1" applyProtection="1">
      <alignment horizontal="center" vertical="center"/>
      <protection hidden="1"/>
    </xf>
    <xf numFmtId="0" fontId="0" fillId="0" borderId="3" xfId="0" applyBorder="1" applyAlignment="1" applyProtection="1">
      <alignment horizontal="center" vertical="center"/>
      <protection hidden="1"/>
    </xf>
    <xf numFmtId="17" fontId="0" fillId="0" borderId="3" xfId="0" applyNumberFormat="1" applyBorder="1" applyAlignment="1" applyProtection="1">
      <alignment horizontal="center" vertical="center"/>
      <protection hidden="1"/>
    </xf>
    <xf numFmtId="0" fontId="0" fillId="0" borderId="4" xfId="0" applyBorder="1" applyAlignment="1" applyProtection="1">
      <alignment horizontal="center" vertical="center"/>
      <protection hidden="1"/>
    </xf>
    <xf numFmtId="0" fontId="0" fillId="0" borderId="3" xfId="0" applyBorder="1" applyAlignment="1" applyProtection="1">
      <alignment vertical="center"/>
      <protection hidden="1"/>
    </xf>
    <xf numFmtId="0" fontId="1" fillId="0" borderId="3" xfId="1" applyFont="1" applyBorder="1" applyAlignment="1" applyProtection="1">
      <alignment vertical="center"/>
      <protection hidden="1"/>
    </xf>
    <xf numFmtId="0" fontId="1" fillId="0" borderId="3" xfId="0" applyFont="1" applyBorder="1" applyAlignment="1" applyProtection="1">
      <alignment vertical="center"/>
      <protection hidden="1"/>
    </xf>
    <xf numFmtId="0" fontId="6" fillId="0" borderId="0" xfId="0" applyFont="1" applyBorder="1" applyAlignment="1" applyProtection="1">
      <alignment horizontal="center" vertical="center"/>
      <protection hidden="1"/>
    </xf>
    <xf numFmtId="9" fontId="3" fillId="0" borderId="0" xfId="0" applyNumberFormat="1" applyFont="1" applyBorder="1" applyAlignment="1" applyProtection="1">
      <alignment horizontal="center" vertical="center"/>
      <protection hidden="1"/>
    </xf>
    <xf numFmtId="0" fontId="2" fillId="0" borderId="0" xfId="0" applyNumberFormat="1" applyFont="1" applyBorder="1" applyAlignment="1" applyProtection="1">
      <alignment horizontal="center" vertical="center"/>
      <protection hidden="1"/>
    </xf>
    <xf numFmtId="9" fontId="0" fillId="0" borderId="1" xfId="0" applyNumberFormat="1" applyBorder="1" applyAlignment="1" applyProtection="1">
      <alignment horizontal="center" vertical="center"/>
      <protection locked="0"/>
    </xf>
    <xf numFmtId="0" fontId="0" fillId="0" borderId="24" xfId="0" applyBorder="1" applyProtection="1">
      <protection hidden="1"/>
    </xf>
    <xf numFmtId="0" fontId="0" fillId="0" borderId="25" xfId="0" applyBorder="1" applyAlignment="1" applyProtection="1">
      <alignment horizontal="center" vertical="center"/>
      <protection locked="0"/>
    </xf>
    <xf numFmtId="0" fontId="2" fillId="0" borderId="25" xfId="0" applyFont="1" applyBorder="1" applyAlignment="1" applyProtection="1">
      <alignment horizontal="center" vertical="center"/>
      <protection hidden="1"/>
    </xf>
    <xf numFmtId="0" fontId="0" fillId="0" borderId="26" xfId="0" applyBorder="1" applyAlignment="1" applyProtection="1">
      <alignment horizontal="center" vertical="center"/>
      <protection locked="0"/>
    </xf>
    <xf numFmtId="0" fontId="3" fillId="0" borderId="27" xfId="0" applyFont="1" applyBorder="1" applyAlignment="1" applyProtection="1">
      <alignment horizontal="left" vertical="center"/>
      <protection hidden="1"/>
    </xf>
    <xf numFmtId="0" fontId="3" fillId="0" borderId="28" xfId="0" applyFont="1" applyBorder="1" applyAlignment="1" applyProtection="1">
      <alignment horizontal="left" vertical="center" wrapText="1"/>
      <protection hidden="1"/>
    </xf>
    <xf numFmtId="0" fontId="3" fillId="0" borderId="30" xfId="0" applyFont="1" applyBorder="1" applyAlignment="1" applyProtection="1">
      <alignment horizontal="left" vertical="center" wrapText="1"/>
      <protection hidden="1"/>
    </xf>
    <xf numFmtId="0" fontId="3" fillId="0" borderId="22" xfId="0" applyFont="1" applyBorder="1" applyAlignment="1" applyProtection="1">
      <alignment horizontal="left" vertical="center" wrapText="1"/>
      <protection hidden="1"/>
    </xf>
    <xf numFmtId="0" fontId="3" fillId="0" borderId="31" xfId="0" applyFont="1" applyBorder="1" applyAlignment="1" applyProtection="1">
      <alignment horizontal="center" vertical="center"/>
      <protection hidden="1"/>
    </xf>
    <xf numFmtId="2" fontId="2" fillId="0" borderId="14" xfId="0" applyNumberFormat="1" applyFont="1" applyBorder="1" applyAlignment="1" applyProtection="1">
      <alignment vertical="center"/>
      <protection hidden="1"/>
    </xf>
    <xf numFmtId="2" fontId="2" fillId="0" borderId="21" xfId="0" applyNumberFormat="1" applyFont="1" applyBorder="1" applyAlignment="1" applyProtection="1">
      <alignment vertical="center"/>
      <protection hidden="1"/>
    </xf>
    <xf numFmtId="0" fontId="11" fillId="0" borderId="14" xfId="0" applyFont="1" applyBorder="1" applyAlignment="1" applyProtection="1">
      <alignment vertical="center"/>
      <protection hidden="1"/>
    </xf>
    <xf numFmtId="2" fontId="11" fillId="0" borderId="1" xfId="0" applyNumberFormat="1" applyFont="1" applyBorder="1" applyAlignment="1" applyProtection="1">
      <alignment horizontal="center" vertical="center" wrapText="1"/>
      <protection hidden="1"/>
    </xf>
    <xf numFmtId="0" fontId="11" fillId="0" borderId="0" xfId="0" applyFont="1" applyBorder="1" applyAlignment="1" applyProtection="1">
      <alignment vertical="center"/>
      <protection locked="0"/>
    </xf>
    <xf numFmtId="0" fontId="2" fillId="0" borderId="6" xfId="0" applyFont="1" applyBorder="1" applyAlignment="1" applyProtection="1">
      <alignment horizontal="center" vertical="center"/>
      <protection locked="0"/>
    </xf>
    <xf numFmtId="0" fontId="2" fillId="0" borderId="1" xfId="0" applyFont="1" applyBorder="1" applyAlignment="1" applyProtection="1">
      <alignment horizontal="center" vertical="center"/>
      <protection locked="0"/>
    </xf>
    <xf numFmtId="0" fontId="0" fillId="0" borderId="0" xfId="0" applyAlignment="1" applyProtection="1">
      <alignment horizontal="center"/>
      <protection hidden="1"/>
    </xf>
    <xf numFmtId="0" fontId="0" fillId="0" borderId="22" xfId="0" applyBorder="1" applyProtection="1">
      <protection hidden="1"/>
    </xf>
    <xf numFmtId="0" fontId="0" fillId="0" borderId="1" xfId="0" quotePrefix="1" applyNumberFormat="1" applyBorder="1" applyProtection="1">
      <protection locked="0"/>
    </xf>
    <xf numFmtId="0" fontId="0" fillId="0" borderId="0" xfId="0" applyBorder="1" applyProtection="1">
      <protection hidden="1"/>
    </xf>
    <xf numFmtId="0" fontId="6" fillId="2" borderId="1" xfId="0" applyFont="1" applyFill="1" applyBorder="1" applyAlignment="1" applyProtection="1">
      <alignment horizontal="center" vertical="center" wrapText="1"/>
      <protection hidden="1"/>
    </xf>
    <xf numFmtId="0" fontId="14" fillId="4" borderId="6" xfId="0" applyFont="1" applyFill="1" applyBorder="1" applyAlignment="1" applyProtection="1">
      <alignment horizontal="center" vertical="center" wrapText="1"/>
      <protection hidden="1"/>
    </xf>
    <xf numFmtId="0" fontId="0" fillId="0" borderId="0" xfId="0" applyFill="1" applyBorder="1" applyProtection="1">
      <protection locked="0"/>
    </xf>
    <xf numFmtId="0" fontId="14" fillId="4" borderId="38" xfId="0" applyFont="1" applyFill="1" applyBorder="1" applyAlignment="1" applyProtection="1">
      <alignment horizontal="center" vertical="center" wrapText="1"/>
      <protection hidden="1"/>
    </xf>
    <xf numFmtId="0" fontId="14" fillId="4" borderId="0" xfId="0" applyFont="1" applyFill="1" applyBorder="1" applyAlignment="1" applyProtection="1">
      <alignment horizontal="center" vertical="center" wrapText="1"/>
      <protection hidden="1"/>
    </xf>
    <xf numFmtId="0" fontId="0" fillId="0" borderId="1" xfId="0" applyFill="1" applyBorder="1" applyProtection="1">
      <protection locked="0"/>
    </xf>
    <xf numFmtId="0" fontId="0" fillId="0" borderId="0" xfId="0" applyBorder="1" applyProtection="1">
      <protection locked="0"/>
    </xf>
    <xf numFmtId="0" fontId="3" fillId="0" borderId="13"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2" fontId="2" fillId="0" borderId="14" xfId="0" applyNumberFormat="1" applyFont="1" applyBorder="1" applyAlignment="1" applyProtection="1">
      <alignment vertical="center"/>
      <protection locked="0"/>
    </xf>
    <xf numFmtId="2" fontId="11" fillId="0" borderId="10" xfId="0" applyNumberFormat="1" applyFont="1" applyBorder="1" applyAlignment="1" applyProtection="1">
      <alignment vertical="center"/>
      <protection locked="0"/>
    </xf>
    <xf numFmtId="0" fontId="3" fillId="0" borderId="1" xfId="0" applyFont="1" applyBorder="1" applyAlignment="1" applyProtection="1">
      <alignment vertical="center"/>
      <protection locked="0"/>
    </xf>
    <xf numFmtId="9" fontId="3" fillId="0" borderId="1" xfId="0" applyNumberFormat="1" applyFont="1" applyBorder="1" applyAlignment="1" applyProtection="1">
      <alignment horizontal="center" vertical="center"/>
      <protection locked="0"/>
    </xf>
    <xf numFmtId="0" fontId="3" fillId="0" borderId="0" xfId="0" applyFont="1" applyBorder="1" applyAlignment="1" applyProtection="1">
      <alignment horizontal="center" vertical="center" wrapText="1"/>
      <protection locked="0"/>
    </xf>
    <xf numFmtId="0" fontId="3" fillId="0" borderId="14" xfId="0" applyFont="1" applyBorder="1" applyAlignment="1" applyProtection="1">
      <alignment horizontal="center" vertical="center" wrapText="1"/>
      <protection locked="0"/>
    </xf>
    <xf numFmtId="0" fontId="3" fillId="0" borderId="36" xfId="0" applyFont="1" applyBorder="1" applyAlignment="1" applyProtection="1">
      <alignment vertical="center"/>
      <protection locked="0"/>
    </xf>
    <xf numFmtId="0" fontId="3" fillId="0" borderId="0" xfId="0" applyFont="1" applyBorder="1" applyAlignment="1" applyProtection="1">
      <alignment vertical="center"/>
      <protection locked="0"/>
    </xf>
    <xf numFmtId="0" fontId="3" fillId="0" borderId="37" xfId="0" applyFont="1" applyBorder="1" applyAlignment="1" applyProtection="1">
      <alignment vertical="center"/>
      <protection locked="0"/>
    </xf>
    <xf numFmtId="0" fontId="3" fillId="0" borderId="22" xfId="0" applyFont="1" applyBorder="1" applyAlignment="1" applyProtection="1">
      <alignment vertical="center"/>
      <protection locked="0"/>
    </xf>
    <xf numFmtId="0" fontId="3" fillId="0" borderId="0" xfId="0" applyFont="1" applyAlignment="1" applyProtection="1">
      <alignment vertical="center"/>
      <protection hidden="1"/>
    </xf>
    <xf numFmtId="2" fontId="0" fillId="0" borderId="1" xfId="0" applyNumberFormat="1" applyBorder="1" applyProtection="1">
      <protection hidden="1"/>
    </xf>
    <xf numFmtId="2" fontId="0" fillId="0" borderId="0" xfId="0" applyNumberFormat="1" applyProtection="1">
      <protection hidden="1"/>
    </xf>
    <xf numFmtId="0" fontId="2" fillId="0" borderId="0" xfId="0" applyFont="1" applyFill="1" applyBorder="1" applyAlignment="1" applyProtection="1">
      <alignment vertical="center"/>
      <protection locked="0"/>
    </xf>
    <xf numFmtId="0" fontId="10" fillId="0" borderId="0" xfId="0" applyFont="1" applyFill="1" applyBorder="1" applyAlignment="1" applyProtection="1">
      <alignment vertical="center" wrapText="1"/>
      <protection locked="0"/>
    </xf>
    <xf numFmtId="0" fontId="2" fillId="0" borderId="0" xfId="0" applyFont="1" applyFill="1" applyBorder="1" applyAlignment="1" applyProtection="1">
      <alignment vertical="center" wrapText="1"/>
      <protection locked="0"/>
    </xf>
    <xf numFmtId="0" fontId="11" fillId="0" borderId="0" xfId="0" applyFont="1" applyFill="1" applyBorder="1" applyAlignment="1" applyProtection="1">
      <alignment vertical="center" wrapText="1"/>
      <protection locked="0"/>
    </xf>
    <xf numFmtId="2" fontId="9" fillId="0" borderId="1" xfId="0" applyNumberFormat="1" applyFont="1" applyBorder="1" applyProtection="1">
      <protection locked="0"/>
    </xf>
    <xf numFmtId="0" fontId="11" fillId="2" borderId="1" xfId="0" applyFont="1" applyFill="1" applyBorder="1" applyAlignment="1" applyProtection="1">
      <alignment horizontal="center" vertical="center" wrapText="1"/>
      <protection hidden="1"/>
    </xf>
    <xf numFmtId="2" fontId="16" fillId="0" borderId="1" xfId="0" applyNumberFormat="1" applyFont="1" applyFill="1" applyBorder="1" applyAlignment="1" applyProtection="1">
      <alignment horizontal="center" vertical="center"/>
      <protection hidden="1"/>
    </xf>
    <xf numFmtId="0" fontId="0" fillId="0" borderId="0" xfId="0" applyAlignment="1" applyProtection="1">
      <alignment wrapText="1"/>
      <protection hidden="1"/>
    </xf>
    <xf numFmtId="0" fontId="12" fillId="0" borderId="1" xfId="0" applyFont="1" applyBorder="1" applyAlignment="1" applyProtection="1">
      <alignment horizontal="center" vertical="center" wrapText="1"/>
      <protection hidden="1"/>
    </xf>
    <xf numFmtId="0" fontId="18" fillId="0" borderId="29" xfId="0" applyFont="1" applyBorder="1" applyAlignment="1" applyProtection="1">
      <alignment horizontal="center" vertical="center"/>
      <protection hidden="1"/>
    </xf>
    <xf numFmtId="0" fontId="25" fillId="0" borderId="0" xfId="0" applyFont="1" applyAlignment="1" applyProtection="1">
      <alignment horizontal="center" vertical="center" wrapText="1"/>
      <protection hidden="1"/>
    </xf>
    <xf numFmtId="0" fontId="3" fillId="0" borderId="0" xfId="0" applyFont="1" applyBorder="1" applyProtection="1">
      <protection hidden="1"/>
    </xf>
    <xf numFmtId="0" fontId="20" fillId="0" borderId="0" xfId="0" applyFont="1" applyBorder="1" applyAlignment="1" applyProtection="1">
      <protection hidden="1"/>
    </xf>
    <xf numFmtId="0" fontId="3" fillId="0" borderId="0" xfId="0" applyFont="1" applyProtection="1">
      <protection hidden="1"/>
    </xf>
    <xf numFmtId="0" fontId="3" fillId="0" borderId="0" xfId="0" applyFont="1" applyBorder="1" applyAlignment="1" applyProtection="1">
      <alignment horizontal="left" vertical="center"/>
      <protection hidden="1"/>
    </xf>
    <xf numFmtId="0" fontId="3" fillId="0" borderId="22" xfId="0" applyFont="1" applyBorder="1" applyAlignment="1" applyProtection="1">
      <alignment horizontal="left" vertical="center"/>
      <protection hidden="1"/>
    </xf>
    <xf numFmtId="0" fontId="3" fillId="0" borderId="1" xfId="0" applyFont="1" applyBorder="1" applyAlignment="1" applyProtection="1">
      <alignment vertical="center"/>
      <protection locked="0"/>
    </xf>
    <xf numFmtId="0" fontId="3" fillId="0" borderId="1" xfId="0" applyFont="1" applyBorder="1" applyAlignment="1" applyProtection="1">
      <alignment horizontal="center" vertical="center"/>
      <protection locked="0"/>
    </xf>
    <xf numFmtId="0" fontId="0" fillId="0" borderId="21" xfId="0" applyBorder="1" applyAlignment="1" applyProtection="1">
      <alignment horizontal="center" vertical="center"/>
      <protection hidden="1"/>
    </xf>
    <xf numFmtId="0" fontId="0" fillId="0" borderId="14" xfId="0" applyBorder="1" applyAlignment="1" applyProtection="1">
      <alignment horizontal="center" vertical="center"/>
      <protection hidden="1"/>
    </xf>
    <xf numFmtId="0" fontId="0" fillId="0" borderId="26" xfId="0" applyBorder="1" applyAlignment="1" applyProtection="1">
      <alignment horizontal="center" vertical="center"/>
      <protection hidden="1"/>
    </xf>
    <xf numFmtId="0" fontId="0" fillId="0" borderId="19" xfId="0" applyBorder="1" applyAlignment="1" applyProtection="1">
      <alignment horizontal="center" vertical="center" textRotation="90"/>
      <protection hidden="1"/>
    </xf>
    <xf numFmtId="0" fontId="18" fillId="0" borderId="29" xfId="0" applyFont="1" applyFill="1" applyBorder="1" applyAlignment="1" applyProtection="1">
      <alignment horizontal="center" vertical="center"/>
      <protection hidden="1"/>
    </xf>
    <xf numFmtId="0" fontId="24" fillId="0" borderId="0" xfId="2" applyFont="1" applyBorder="1" applyAlignment="1" applyProtection="1">
      <alignment horizontal="center" vertical="center" wrapText="1"/>
      <protection hidden="1"/>
    </xf>
    <xf numFmtId="0" fontId="2" fillId="0" borderId="1" xfId="0" applyFont="1" applyBorder="1" applyAlignment="1" applyProtection="1">
      <alignment horizontal="center" vertical="center" wrapText="1"/>
      <protection locked="0"/>
    </xf>
    <xf numFmtId="0" fontId="0" fillId="0" borderId="25" xfId="0" applyBorder="1" applyAlignment="1" applyProtection="1">
      <alignment horizontal="center" vertical="center"/>
      <protection hidden="1"/>
    </xf>
    <xf numFmtId="0" fontId="0" fillId="0" borderId="0" xfId="0" applyAlignment="1" applyProtection="1">
      <alignment horizontal="center" vertical="center"/>
      <protection hidden="1"/>
    </xf>
    <xf numFmtId="0" fontId="3" fillId="0" borderId="22" xfId="0" applyFont="1" applyBorder="1" applyAlignment="1" applyProtection="1">
      <alignment horizontal="left" vertical="center"/>
      <protection hidden="1"/>
    </xf>
    <xf numFmtId="0" fontId="0" fillId="0" borderId="0" xfId="0" applyAlignment="1" applyProtection="1">
      <alignment horizontal="center"/>
      <protection hidden="1"/>
    </xf>
    <xf numFmtId="0" fontId="3" fillId="0" borderId="0" xfId="0" applyFont="1" applyBorder="1" applyAlignment="1" applyProtection="1">
      <alignment horizontal="left" vertical="center"/>
      <protection hidden="1"/>
    </xf>
    <xf numFmtId="0" fontId="0" fillId="0" borderId="0" xfId="0" applyAlignment="1">
      <alignment horizontal="center" wrapText="1"/>
    </xf>
    <xf numFmtId="0" fontId="20" fillId="8" borderId="0" xfId="0" applyFont="1" applyFill="1" applyBorder="1" applyAlignment="1" applyProtection="1">
      <alignment horizontal="center"/>
      <protection hidden="1"/>
    </xf>
    <xf numFmtId="0" fontId="26" fillId="0" borderId="0" xfId="0" applyFont="1" applyBorder="1" applyAlignment="1" applyProtection="1">
      <alignment horizontal="justify" vertical="center" wrapText="1"/>
      <protection hidden="1"/>
    </xf>
    <xf numFmtId="0" fontId="26" fillId="0" borderId="0" xfId="0" applyFont="1" applyBorder="1" applyAlignment="1" applyProtection="1">
      <alignment horizontal="left"/>
      <protection hidden="1"/>
    </xf>
    <xf numFmtId="0" fontId="26" fillId="0" borderId="0" xfId="0" applyFont="1" applyBorder="1" applyAlignment="1" applyProtection="1">
      <alignment horizontal="justify" wrapText="1"/>
      <protection hidden="1"/>
    </xf>
    <xf numFmtId="0" fontId="32" fillId="0" borderId="0" xfId="0" applyFont="1" applyFill="1" applyBorder="1" applyAlignment="1" applyProtection="1">
      <alignment horizontal="justify" vertical="center" wrapText="1"/>
      <protection hidden="1"/>
    </xf>
    <xf numFmtId="0" fontId="31" fillId="0" borderId="0" xfId="0" applyFont="1" applyBorder="1" applyAlignment="1" applyProtection="1">
      <alignment horizontal="justify" vertical="center" wrapText="1"/>
      <protection hidden="1"/>
    </xf>
    <xf numFmtId="0" fontId="13" fillId="4" borderId="0" xfId="0" applyFont="1" applyFill="1" applyBorder="1" applyAlignment="1" applyProtection="1">
      <alignment horizontal="center" vertical="center"/>
      <protection hidden="1"/>
    </xf>
    <xf numFmtId="0" fontId="19" fillId="0" borderId="0" xfId="0" applyFont="1" applyFill="1" applyBorder="1" applyAlignment="1" applyProtection="1">
      <alignment horizontal="center" vertical="center" wrapText="1"/>
      <protection hidden="1"/>
    </xf>
    <xf numFmtId="0" fontId="27" fillId="0" borderId="0" xfId="0" applyFont="1" applyBorder="1" applyAlignment="1" applyProtection="1">
      <alignment horizontal="center" vertical="center" wrapText="1"/>
      <protection hidden="1"/>
    </xf>
    <xf numFmtId="0" fontId="23" fillId="0" borderId="0" xfId="2" applyFont="1" applyBorder="1" applyAlignment="1" applyProtection="1">
      <alignment horizontal="center" vertical="center" wrapText="1"/>
      <protection hidden="1"/>
    </xf>
    <xf numFmtId="0" fontId="22" fillId="0" borderId="0" xfId="0" applyFont="1" applyBorder="1" applyAlignment="1" applyProtection="1">
      <alignment horizontal="center" vertical="center" wrapText="1"/>
      <protection hidden="1"/>
    </xf>
    <xf numFmtId="0" fontId="24" fillId="0" borderId="0" xfId="2" applyFont="1" applyBorder="1" applyAlignment="1" applyProtection="1">
      <alignment horizontal="center" vertical="center" wrapText="1"/>
      <protection hidden="1"/>
    </xf>
    <xf numFmtId="0" fontId="29" fillId="0" borderId="0" xfId="2" applyFont="1" applyBorder="1" applyAlignment="1" applyProtection="1">
      <alignment horizontal="center" vertical="center" wrapText="1"/>
      <protection hidden="1"/>
    </xf>
    <xf numFmtId="0" fontId="28" fillId="0" borderId="0" xfId="2" applyFont="1" applyBorder="1" applyAlignment="1" applyProtection="1">
      <alignment horizontal="center" vertical="center" wrapText="1"/>
      <protection hidden="1"/>
    </xf>
    <xf numFmtId="0" fontId="12" fillId="2" borderId="0" xfId="0" applyFont="1" applyFill="1" applyAlignment="1" applyProtection="1">
      <alignment horizontal="center"/>
      <protection locked="0"/>
    </xf>
    <xf numFmtId="0" fontId="4" fillId="0" borderId="0" xfId="0" applyFont="1" applyAlignment="1" applyProtection="1">
      <alignment horizontal="center" vertical="center"/>
      <protection hidden="1"/>
    </xf>
    <xf numFmtId="0" fontId="5" fillId="0" borderId="0" xfId="0" applyFont="1" applyAlignment="1" applyProtection="1">
      <alignment horizontal="center" vertical="center"/>
      <protection hidden="1"/>
    </xf>
    <xf numFmtId="0" fontId="9" fillId="6" borderId="28" xfId="0" applyFont="1" applyFill="1" applyBorder="1" applyAlignment="1" applyProtection="1">
      <alignment horizontal="left" vertical="center"/>
      <protection locked="0"/>
    </xf>
    <xf numFmtId="0" fontId="11" fillId="0" borderId="28" xfId="0" applyFont="1" applyBorder="1" applyAlignment="1" applyProtection="1">
      <alignment horizontal="left" vertical="center"/>
      <protection hidden="1"/>
    </xf>
    <xf numFmtId="0" fontId="3" fillId="0" borderId="28" xfId="0" applyFont="1" applyBorder="1" applyAlignment="1" applyProtection="1">
      <alignment horizontal="left" vertical="center"/>
      <protection hidden="1"/>
    </xf>
    <xf numFmtId="0" fontId="11" fillId="0" borderId="28" xfId="0" applyFont="1" applyBorder="1" applyAlignment="1" applyProtection="1">
      <alignment vertical="center"/>
      <protection hidden="1"/>
    </xf>
    <xf numFmtId="0" fontId="0" fillId="0" borderId="0" xfId="0" applyAlignment="1" applyProtection="1">
      <alignment horizontal="center"/>
      <protection locked="0"/>
    </xf>
    <xf numFmtId="0" fontId="3" fillId="0" borderId="0" xfId="0" applyFont="1" applyBorder="1" applyAlignment="1" applyProtection="1">
      <alignment horizontal="left" vertical="center"/>
      <protection hidden="1"/>
    </xf>
    <xf numFmtId="0" fontId="11" fillId="0" borderId="22" xfId="0" applyFont="1" applyBorder="1" applyAlignment="1" applyProtection="1">
      <alignment horizontal="left" vertical="center"/>
      <protection hidden="1"/>
    </xf>
    <xf numFmtId="0" fontId="3" fillId="0" borderId="22" xfId="0" applyFont="1" applyBorder="1" applyAlignment="1" applyProtection="1">
      <alignment horizontal="left" vertical="center"/>
      <protection hidden="1"/>
    </xf>
    <xf numFmtId="0" fontId="11" fillId="0" borderId="22" xfId="0" applyFont="1" applyBorder="1" applyAlignment="1" applyProtection="1">
      <alignment vertical="center"/>
      <protection hidden="1"/>
    </xf>
    <xf numFmtId="0" fontId="0" fillId="0" borderId="4" xfId="0" applyBorder="1" applyAlignment="1" applyProtection="1">
      <alignment horizontal="center"/>
      <protection locked="0"/>
    </xf>
    <xf numFmtId="0" fontId="4" fillId="0" borderId="0" xfId="0" applyFont="1" applyAlignment="1" applyProtection="1">
      <alignment horizontal="center"/>
      <protection hidden="1"/>
    </xf>
    <xf numFmtId="0" fontId="5" fillId="0" borderId="0" xfId="0" applyFont="1" applyAlignment="1" applyProtection="1">
      <alignment horizontal="center"/>
      <protection hidden="1"/>
    </xf>
    <xf numFmtId="0" fontId="9" fillId="0" borderId="28" xfId="0" applyFont="1" applyFill="1" applyBorder="1" applyAlignment="1" applyProtection="1">
      <alignment horizontal="left" vertical="center"/>
      <protection hidden="1"/>
    </xf>
    <xf numFmtId="0" fontId="0" fillId="0" borderId="0" xfId="0" applyAlignment="1" applyProtection="1">
      <alignment horizontal="center"/>
      <protection hidden="1"/>
    </xf>
    <xf numFmtId="0" fontId="15" fillId="2" borderId="0" xfId="0" applyFont="1" applyFill="1" applyBorder="1" applyAlignment="1" applyProtection="1">
      <alignment horizontal="center" vertical="center"/>
      <protection hidden="1"/>
    </xf>
    <xf numFmtId="0" fontId="17" fillId="7" borderId="11" xfId="0" applyFont="1" applyFill="1" applyBorder="1" applyAlignment="1" applyProtection="1">
      <alignment horizontal="center" vertical="center"/>
      <protection locked="0"/>
    </xf>
    <xf numFmtId="0" fontId="17" fillId="7" borderId="3" xfId="0" applyFont="1" applyFill="1" applyBorder="1" applyAlignment="1" applyProtection="1">
      <alignment horizontal="center" vertical="center"/>
      <protection locked="0"/>
    </xf>
    <xf numFmtId="0" fontId="17" fillId="7" borderId="10" xfId="0" applyFont="1" applyFill="1" applyBorder="1" applyAlignment="1" applyProtection="1">
      <alignment horizontal="center" vertical="center"/>
      <protection locked="0"/>
    </xf>
    <xf numFmtId="0" fontId="9" fillId="2" borderId="11" xfId="0" applyFont="1" applyFill="1" applyBorder="1" applyAlignment="1" applyProtection="1">
      <alignment vertical="center" wrapText="1"/>
      <protection hidden="1"/>
    </xf>
    <xf numFmtId="0" fontId="9" fillId="2" borderId="10" xfId="0" applyFont="1" applyFill="1" applyBorder="1" applyAlignment="1" applyProtection="1">
      <alignment vertical="center" wrapText="1"/>
      <protection hidden="1"/>
    </xf>
    <xf numFmtId="2" fontId="16" fillId="0" borderId="11" xfId="0" applyNumberFormat="1" applyFont="1" applyFill="1" applyBorder="1" applyAlignment="1" applyProtection="1">
      <alignment horizontal="center" vertical="center"/>
      <protection hidden="1"/>
    </xf>
    <xf numFmtId="2" fontId="16" fillId="0" borderId="3" xfId="0" applyNumberFormat="1" applyFont="1" applyFill="1" applyBorder="1" applyAlignment="1" applyProtection="1">
      <alignment horizontal="center" vertical="center"/>
      <protection hidden="1"/>
    </xf>
    <xf numFmtId="2" fontId="16" fillId="0" borderId="10" xfId="0" applyNumberFormat="1" applyFont="1" applyFill="1" applyBorder="1" applyAlignment="1" applyProtection="1">
      <alignment horizontal="center" vertical="center"/>
      <protection hidden="1"/>
    </xf>
    <xf numFmtId="0" fontId="11" fillId="0" borderId="13" xfId="0" applyFont="1" applyBorder="1" applyAlignment="1" applyProtection="1">
      <alignment horizontal="right" vertical="center"/>
      <protection hidden="1"/>
    </xf>
    <xf numFmtId="0" fontId="11" fillId="0" borderId="1" xfId="0" applyFont="1" applyBorder="1" applyAlignment="1" applyProtection="1">
      <alignment horizontal="right" vertical="center"/>
      <protection hidden="1"/>
    </xf>
    <xf numFmtId="0" fontId="3" fillId="0" borderId="11" xfId="0" applyFont="1" applyBorder="1" applyAlignment="1" applyProtection="1">
      <alignment horizontal="left" vertical="center"/>
      <protection locked="0"/>
    </xf>
    <xf numFmtId="0" fontId="3" fillId="0" borderId="10" xfId="0" applyFont="1" applyBorder="1" applyAlignment="1" applyProtection="1">
      <alignment horizontal="left" vertical="center"/>
      <protection locked="0"/>
    </xf>
    <xf numFmtId="0" fontId="4" fillId="0" borderId="27" xfId="0" applyFont="1" applyBorder="1" applyAlignment="1" applyProtection="1">
      <alignment horizontal="center" vertical="center"/>
      <protection hidden="1"/>
    </xf>
    <xf numFmtId="0" fontId="4" fillId="0" borderId="28" xfId="0" applyFont="1" applyBorder="1" applyAlignment="1" applyProtection="1">
      <alignment horizontal="center" vertical="center"/>
      <protection hidden="1"/>
    </xf>
    <xf numFmtId="0" fontId="4" fillId="0" borderId="29" xfId="0" applyFont="1" applyBorder="1" applyAlignment="1" applyProtection="1">
      <alignment horizontal="center" vertical="center"/>
      <protection hidden="1"/>
    </xf>
    <xf numFmtId="0" fontId="9" fillId="0" borderId="32" xfId="0" applyFont="1" applyBorder="1" applyAlignment="1" applyProtection="1">
      <alignment horizontal="center" vertical="center"/>
      <protection locked="0"/>
    </xf>
    <xf numFmtId="0" fontId="9" fillId="0" borderId="2" xfId="0" applyFont="1" applyBorder="1" applyAlignment="1" applyProtection="1">
      <alignment horizontal="center" vertical="center"/>
      <protection locked="0"/>
    </xf>
    <xf numFmtId="0" fontId="9" fillId="0" borderId="33" xfId="0" applyFont="1" applyBorder="1" applyAlignment="1" applyProtection="1">
      <alignment horizontal="center" vertical="center"/>
      <protection locked="0"/>
    </xf>
    <xf numFmtId="0" fontId="0" fillId="0" borderId="22" xfId="0"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0" fillId="0" borderId="30" xfId="0" applyBorder="1" applyAlignment="1" applyProtection="1">
      <alignment horizontal="center" vertical="center"/>
      <protection locked="0"/>
    </xf>
    <xf numFmtId="0" fontId="3" fillId="0" borderId="1" xfId="0" applyFont="1" applyBorder="1" applyAlignment="1" applyProtection="1">
      <alignment vertical="center"/>
      <protection locked="0"/>
    </xf>
    <xf numFmtId="0" fontId="3" fillId="0" borderId="15" xfId="0" applyFont="1" applyBorder="1" applyAlignment="1" applyProtection="1">
      <alignment horizontal="center" vertical="center" wrapText="1"/>
      <protection locked="0"/>
    </xf>
    <xf numFmtId="0" fontId="3" fillId="0" borderId="20"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3" fillId="0" borderId="10" xfId="0" applyFont="1" applyBorder="1" applyAlignment="1" applyProtection="1">
      <alignment horizontal="center" vertical="center" wrapText="1"/>
      <protection locked="0"/>
    </xf>
    <xf numFmtId="2" fontId="11" fillId="0" borderId="11" xfId="0" applyNumberFormat="1" applyFont="1" applyBorder="1" applyAlignment="1" applyProtection="1">
      <alignment horizontal="center" vertical="center" wrapText="1"/>
      <protection hidden="1"/>
    </xf>
    <xf numFmtId="2" fontId="11" fillId="0" borderId="10" xfId="0" applyNumberFormat="1" applyFont="1" applyBorder="1" applyAlignment="1" applyProtection="1">
      <alignment horizontal="center" vertical="center" wrapText="1"/>
      <protection hidden="1"/>
    </xf>
    <xf numFmtId="0" fontId="3" fillId="0" borderId="11" xfId="0" applyFont="1" applyBorder="1" applyAlignment="1" applyProtection="1">
      <alignment vertical="center"/>
      <protection locked="0"/>
    </xf>
    <xf numFmtId="0" fontId="3" fillId="0" borderId="3" xfId="0" applyFont="1" applyBorder="1" applyAlignment="1" applyProtection="1">
      <alignment vertical="center"/>
      <protection locked="0"/>
    </xf>
    <xf numFmtId="0" fontId="3" fillId="0" borderId="10" xfId="0" applyFont="1" applyBorder="1" applyAlignment="1" applyProtection="1">
      <alignment vertical="center"/>
      <protection locked="0"/>
    </xf>
    <xf numFmtId="0" fontId="3" fillId="0" borderId="11" xfId="0" applyFont="1" applyBorder="1" applyAlignment="1" applyProtection="1">
      <alignment horizontal="right" vertical="center"/>
      <protection locked="0"/>
    </xf>
    <xf numFmtId="0" fontId="3" fillId="0" borderId="3" xfId="0" applyFont="1" applyBorder="1" applyAlignment="1" applyProtection="1">
      <alignment horizontal="right" vertical="center"/>
      <protection locked="0"/>
    </xf>
    <xf numFmtId="0" fontId="3" fillId="0" borderId="10" xfId="0" applyFont="1" applyBorder="1" applyAlignment="1" applyProtection="1">
      <alignment horizontal="right" vertical="center"/>
      <protection locked="0"/>
    </xf>
    <xf numFmtId="0" fontId="3" fillId="0" borderId="1" xfId="0" applyFont="1" applyBorder="1" applyAlignment="1" applyProtection="1">
      <alignment horizontal="center" vertical="center" wrapText="1"/>
      <protection locked="0"/>
    </xf>
    <xf numFmtId="0" fontId="11" fillId="0" borderId="1" xfId="0" applyFont="1" applyBorder="1" applyAlignment="1" applyProtection="1">
      <alignment vertical="center"/>
      <protection locked="0"/>
    </xf>
    <xf numFmtId="0" fontId="3" fillId="0" borderId="1" xfId="0" applyFont="1" applyBorder="1" applyAlignment="1" applyProtection="1">
      <alignment horizontal="center" vertical="center"/>
      <protection locked="0"/>
    </xf>
    <xf numFmtId="2" fontId="11" fillId="0" borderId="11" xfId="0" applyNumberFormat="1" applyFont="1" applyBorder="1" applyAlignment="1" applyProtection="1">
      <alignment horizontal="right" vertical="center"/>
      <protection hidden="1"/>
    </xf>
    <xf numFmtId="2" fontId="11" fillId="0" borderId="10" xfId="0" applyNumberFormat="1" applyFont="1" applyBorder="1" applyAlignment="1" applyProtection="1">
      <alignment horizontal="right" vertical="center"/>
      <protection hidden="1"/>
    </xf>
    <xf numFmtId="0" fontId="3" fillId="0" borderId="1" xfId="0" applyFont="1" applyBorder="1" applyAlignment="1" applyProtection="1">
      <alignment horizontal="left" vertical="center"/>
      <protection locked="0"/>
    </xf>
    <xf numFmtId="0" fontId="3" fillId="0" borderId="12" xfId="0" applyFont="1" applyBorder="1" applyAlignment="1" applyProtection="1">
      <alignment horizontal="right" vertical="center"/>
      <protection locked="0"/>
    </xf>
    <xf numFmtId="0" fontId="3" fillId="0" borderId="4" xfId="0" applyFont="1" applyBorder="1" applyAlignment="1" applyProtection="1">
      <alignment horizontal="right" vertical="center"/>
      <protection locked="0"/>
    </xf>
    <xf numFmtId="0" fontId="3" fillId="0" borderId="9" xfId="0" applyFont="1" applyBorder="1" applyAlignment="1" applyProtection="1">
      <alignment horizontal="right" vertical="center"/>
      <protection locked="0"/>
    </xf>
    <xf numFmtId="0" fontId="3" fillId="0" borderId="1" xfId="0" applyFont="1" applyBorder="1" applyAlignment="1" applyProtection="1">
      <alignment horizontal="right" vertical="center"/>
      <protection locked="0"/>
    </xf>
    <xf numFmtId="2" fontId="11" fillId="0" borderId="5" xfId="0" applyNumberFormat="1" applyFont="1" applyBorder="1" applyAlignment="1" applyProtection="1">
      <alignment horizontal="center" vertical="center"/>
      <protection hidden="1"/>
    </xf>
    <xf numFmtId="2" fontId="11" fillId="0" borderId="6" xfId="0" applyNumberFormat="1" applyFont="1" applyBorder="1" applyAlignment="1" applyProtection="1">
      <alignment horizontal="center" vertical="center"/>
      <protection hidden="1"/>
    </xf>
    <xf numFmtId="0" fontId="3" fillId="0" borderId="12"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3"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11" fillId="0" borderId="11" xfId="0" applyFont="1" applyBorder="1" applyAlignment="1" applyProtection="1">
      <alignment horizontal="right" vertical="center"/>
      <protection locked="0"/>
    </xf>
    <xf numFmtId="0" fontId="11" fillId="0" borderId="3" xfId="0" applyFont="1" applyBorder="1" applyAlignment="1" applyProtection="1">
      <alignment horizontal="right" vertical="center"/>
      <protection locked="0"/>
    </xf>
    <xf numFmtId="0" fontId="11" fillId="0" borderId="10" xfId="0" applyFont="1" applyBorder="1" applyAlignment="1" applyProtection="1">
      <alignment horizontal="right" vertical="center"/>
      <protection locked="0"/>
    </xf>
    <xf numFmtId="0" fontId="3" fillId="0" borderId="23" xfId="0" applyFont="1" applyBorder="1" applyAlignment="1" applyProtection="1">
      <alignment vertical="center"/>
      <protection locked="0"/>
    </xf>
    <xf numFmtId="2" fontId="2" fillId="0" borderId="16" xfId="0" applyNumberFormat="1" applyFont="1" applyBorder="1" applyAlignment="1" applyProtection="1">
      <alignment horizontal="center" vertical="center"/>
      <protection locked="0"/>
    </xf>
    <xf numFmtId="2" fontId="2" fillId="0" borderId="35" xfId="0" applyNumberFormat="1" applyFont="1" applyBorder="1" applyAlignment="1" applyProtection="1">
      <alignment horizontal="center" vertical="center"/>
      <protection locked="0"/>
    </xf>
    <xf numFmtId="2" fontId="2" fillId="0" borderId="21" xfId="0" applyNumberFormat="1" applyFont="1" applyBorder="1" applyAlignment="1" applyProtection="1">
      <alignment horizontal="center" vertical="center"/>
      <protection locked="0"/>
    </xf>
    <xf numFmtId="2" fontId="11" fillId="0" borderId="11" xfId="0" applyNumberFormat="1" applyFont="1" applyBorder="1" applyAlignment="1" applyProtection="1">
      <alignment horizontal="center" vertical="center"/>
      <protection hidden="1"/>
    </xf>
    <xf numFmtId="0" fontId="11" fillId="0" borderId="3" xfId="0" applyFont="1" applyBorder="1" applyAlignment="1" applyProtection="1">
      <alignment horizontal="center" vertical="center"/>
      <protection hidden="1"/>
    </xf>
    <xf numFmtId="0" fontId="11" fillId="0" borderId="10" xfId="0" applyFont="1" applyBorder="1" applyAlignment="1" applyProtection="1">
      <alignment horizontal="center" vertical="center"/>
      <protection hidden="1"/>
    </xf>
    <xf numFmtId="0" fontId="3" fillId="0" borderId="15" xfId="0" applyFont="1" applyBorder="1" applyAlignment="1" applyProtection="1">
      <alignment horizontal="center" vertical="center"/>
      <protection locked="0"/>
    </xf>
    <xf numFmtId="0" fontId="3" fillId="0" borderId="34" xfId="0" applyFont="1" applyBorder="1" applyAlignment="1" applyProtection="1">
      <alignment horizontal="center" vertical="center"/>
      <protection locked="0"/>
    </xf>
    <xf numFmtId="0" fontId="3" fillId="0" borderId="20" xfId="0" applyFont="1" applyBorder="1" applyAlignment="1" applyProtection="1">
      <alignment horizontal="center" vertical="center"/>
      <protection locked="0"/>
    </xf>
    <xf numFmtId="2" fontId="2" fillId="0" borderId="14" xfId="0" applyNumberFormat="1" applyFont="1" applyBorder="1" applyAlignment="1" applyProtection="1">
      <alignment horizontal="center" vertical="center"/>
      <protection locked="0"/>
    </xf>
    <xf numFmtId="2" fontId="11" fillId="0" borderId="10" xfId="0" applyNumberFormat="1" applyFont="1" applyBorder="1" applyAlignment="1" applyProtection="1">
      <alignment horizontal="center" vertical="center"/>
      <protection hidden="1"/>
    </xf>
    <xf numFmtId="0" fontId="3" fillId="0" borderId="11" xfId="0" applyFont="1" applyBorder="1" applyAlignment="1" applyProtection="1">
      <alignment horizontal="center" vertical="center"/>
      <protection locked="0"/>
    </xf>
    <xf numFmtId="0" fontId="3" fillId="0" borderId="10" xfId="0" applyFont="1" applyBorder="1" applyAlignment="1" applyProtection="1">
      <alignment horizontal="center" vertical="center"/>
      <protection locked="0"/>
    </xf>
    <xf numFmtId="0" fontId="3" fillId="0" borderId="3" xfId="0" applyFont="1" applyBorder="1" applyAlignment="1" applyProtection="1">
      <alignment horizontal="center" vertical="center"/>
      <protection locked="0"/>
    </xf>
    <xf numFmtId="2" fontId="11" fillId="0" borderId="1" xfId="0" applyNumberFormat="1" applyFont="1" applyBorder="1" applyAlignment="1" applyProtection="1">
      <alignment horizontal="center" vertical="center"/>
      <protection hidden="1"/>
    </xf>
    <xf numFmtId="0" fontId="11" fillId="0" borderId="1" xfId="0" applyFont="1" applyBorder="1" applyAlignment="1" applyProtection="1">
      <alignment horizontal="center" vertical="center"/>
      <protection hidden="1"/>
    </xf>
    <xf numFmtId="0" fontId="3" fillId="0" borderId="3" xfId="0" applyFont="1" applyBorder="1" applyAlignment="1" applyProtection="1">
      <alignment horizontal="left" vertical="center"/>
      <protection locked="0"/>
    </xf>
    <xf numFmtId="0" fontId="3" fillId="0" borderId="12" xfId="0" applyFont="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0" borderId="9" xfId="0" applyFont="1" applyBorder="1" applyAlignment="1" applyProtection="1">
      <alignment horizontal="left" vertical="center"/>
      <protection locked="0"/>
    </xf>
    <xf numFmtId="0" fontId="11" fillId="0" borderId="11" xfId="0" applyFont="1" applyBorder="1" applyAlignment="1" applyProtection="1">
      <alignment horizontal="left" vertical="center"/>
      <protection hidden="1"/>
    </xf>
    <xf numFmtId="0" fontId="11" fillId="0" borderId="10" xfId="0" applyFont="1" applyBorder="1" applyAlignment="1" applyProtection="1">
      <alignment horizontal="left" vertical="center"/>
      <protection hidden="1"/>
    </xf>
    <xf numFmtId="0" fontId="2" fillId="0" borderId="11" xfId="0" applyFont="1" applyFill="1" applyBorder="1" applyAlignment="1" applyProtection="1">
      <alignment horizontal="left" vertical="center"/>
      <protection hidden="1"/>
    </xf>
    <xf numFmtId="0" fontId="2" fillId="0" borderId="3" xfId="0" applyFont="1" applyFill="1" applyBorder="1" applyAlignment="1" applyProtection="1">
      <alignment horizontal="left" vertical="center"/>
      <protection hidden="1"/>
    </xf>
    <xf numFmtId="0" fontId="2" fillId="0" borderId="10" xfId="0" applyFont="1" applyFill="1" applyBorder="1" applyAlignment="1" applyProtection="1">
      <alignment horizontal="left" vertical="center"/>
      <protection hidden="1"/>
    </xf>
    <xf numFmtId="2" fontId="11" fillId="0" borderId="1" xfId="0" applyNumberFormat="1" applyFont="1" applyBorder="1" applyAlignment="1" applyProtection="1">
      <alignment horizontal="center" vertical="center"/>
      <protection locked="0"/>
    </xf>
    <xf numFmtId="0" fontId="11" fillId="0" borderId="1" xfId="0" applyFont="1" applyBorder="1" applyAlignment="1" applyProtection="1">
      <alignment horizontal="center" vertical="center"/>
      <protection locked="0"/>
    </xf>
    <xf numFmtId="2" fontId="11" fillId="0" borderId="11" xfId="0" applyNumberFormat="1" applyFont="1" applyBorder="1" applyAlignment="1" applyProtection="1">
      <alignment horizontal="center" vertical="center"/>
      <protection locked="0"/>
    </xf>
    <xf numFmtId="2" fontId="11" fillId="0" borderId="10" xfId="0" applyNumberFormat="1" applyFont="1" applyBorder="1" applyAlignment="1" applyProtection="1">
      <alignment horizontal="center" vertical="center"/>
      <protection locked="0"/>
    </xf>
    <xf numFmtId="0" fontId="2" fillId="2" borderId="11" xfId="0" applyFont="1" applyFill="1" applyBorder="1" applyAlignment="1" applyProtection="1">
      <alignment horizontal="center"/>
      <protection hidden="1"/>
    </xf>
    <xf numFmtId="0" fontId="2" fillId="2" borderId="10" xfId="0" applyFont="1" applyFill="1" applyBorder="1" applyAlignment="1" applyProtection="1">
      <alignment horizontal="center"/>
      <protection hidden="1"/>
    </xf>
    <xf numFmtId="0" fontId="2" fillId="3" borderId="11" xfId="0" applyFont="1" applyFill="1" applyBorder="1" applyAlignment="1" applyProtection="1">
      <alignment horizontal="center" vertical="center"/>
      <protection hidden="1"/>
    </xf>
    <xf numFmtId="0" fontId="2" fillId="3" borderId="3" xfId="0" applyFont="1" applyFill="1" applyBorder="1" applyAlignment="1" applyProtection="1">
      <alignment horizontal="center" vertical="center"/>
      <protection hidden="1"/>
    </xf>
    <xf numFmtId="0" fontId="2" fillId="3" borderId="10" xfId="0" applyFont="1" applyFill="1" applyBorder="1" applyAlignment="1" applyProtection="1">
      <alignment horizontal="center" vertical="center"/>
      <protection hidden="1"/>
    </xf>
    <xf numFmtId="0" fontId="2" fillId="3" borderId="1" xfId="0" applyFont="1" applyFill="1" applyBorder="1" applyAlignment="1" applyProtection="1">
      <alignment horizontal="center"/>
      <protection hidden="1"/>
    </xf>
    <xf numFmtId="0" fontId="2" fillId="3" borderId="11" xfId="0" applyFont="1" applyFill="1" applyBorder="1" applyAlignment="1" applyProtection="1">
      <alignment horizontal="center"/>
      <protection hidden="1"/>
    </xf>
    <xf numFmtId="0" fontId="2" fillId="3" borderId="3" xfId="0" applyFont="1" applyFill="1" applyBorder="1" applyAlignment="1" applyProtection="1">
      <alignment horizontal="center"/>
      <protection hidden="1"/>
    </xf>
    <xf numFmtId="0" fontId="2" fillId="3" borderId="10" xfId="0" applyFont="1" applyFill="1" applyBorder="1" applyAlignment="1" applyProtection="1">
      <alignment horizontal="center"/>
      <protection hidden="1"/>
    </xf>
  </cellXfs>
  <cellStyles count="3">
    <cellStyle name="Hyperlink" xfId="2" builtinId="8"/>
    <cellStyle name="Normal" xfId="0" builtinId="0"/>
    <cellStyle name="Normal 2" xfId="1"/>
  </cellStyles>
  <dxfs count="49">
    <dxf>
      <alignment horizontal="center" vertical="center" textRotation="0" wrapText="0" indent="0" relativeIndent="255" justifyLastLine="0" shrinkToFit="0" readingOrder="0"/>
      <border diagonalUp="0" diagonalDown="0">
        <left/>
        <right/>
        <top style="thin">
          <color indexed="64"/>
        </top>
        <bottom style="thin">
          <color indexed="64"/>
        </bottom>
        <vertical style="thin">
          <color indexed="64"/>
        </vertical>
        <horizontal style="thin">
          <color indexed="64"/>
        </horizontal>
      </border>
      <protection locked="1" hidden="1"/>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center" vertical="center" textRotation="0" wrapText="0" indent="0" relativeIndent="255" justifyLastLine="0" shrinkToFit="0" readingOrder="0"/>
      <protection locked="1" hidden="1"/>
    </dxf>
    <dxf>
      <border>
        <bottom style="thin">
          <color indexed="64"/>
        </bottom>
      </border>
    </dxf>
    <dxf>
      <alignment horizontal="center" vertical="center" textRotation="0" wrapText="0" indent="0" relativeIndent="255" justifyLastLine="0" shrinkToFit="0" readingOrder="0"/>
      <border diagonalUp="0" diagonalDown="0">
        <left style="thin">
          <color indexed="64"/>
        </left>
        <right style="thin">
          <color indexed="64"/>
        </right>
        <top/>
        <bottom/>
        <vertical style="thin">
          <color indexed="64"/>
        </vertical>
        <horizontal style="thin">
          <color indexed="64"/>
        </horizontal>
      </border>
      <protection locked="1" hidden="1"/>
    </dxf>
    <dxf>
      <alignment horizontal="center" vertical="center" textRotation="0" wrapText="0" indent="0" relativeIndent="255" justifyLastLine="0" shrinkToFit="0" readingOrder="0"/>
      <border diagonalUp="0" diagonalDown="0">
        <left/>
        <right/>
        <top style="thin">
          <color indexed="64"/>
        </top>
        <bottom style="thin">
          <color indexed="64"/>
        </bottom>
        <vertical style="thin">
          <color indexed="64"/>
        </vertical>
        <horizontal style="thin">
          <color indexed="64"/>
        </horizontal>
      </border>
      <protection locked="1" hidden="1"/>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center" vertical="center" textRotation="0" wrapText="0" indent="0" relativeIndent="255" justifyLastLine="0" shrinkToFit="0" readingOrder="0"/>
      <protection locked="1" hidden="1"/>
    </dxf>
    <dxf>
      <border>
        <bottom style="thin">
          <color indexed="64"/>
        </bottom>
      </border>
    </dxf>
    <dxf>
      <alignment horizontal="center" vertical="center" textRotation="0" wrapText="0" indent="0" relativeIndent="255" justifyLastLine="0" shrinkToFit="0" readingOrder="0"/>
      <border diagonalUp="0" diagonalDown="0">
        <left style="thin">
          <color indexed="64"/>
        </left>
        <right style="thin">
          <color indexed="64"/>
        </right>
        <top/>
        <bottom/>
        <vertical style="thin">
          <color indexed="64"/>
        </vertical>
        <horizontal style="thin">
          <color indexed="64"/>
        </horizontal>
      </border>
      <protection locked="1" hidden="1"/>
    </dxf>
    <dxf>
      <alignment horizontal="general" vertical="center" textRotation="0" wrapText="0" indent="0" relativeIndent="255" justifyLastLine="0" shrinkToFit="0" readingOrder="0"/>
      <border diagonalUp="0" diagonalDown="0">
        <left/>
        <right/>
        <top style="thin">
          <color indexed="64"/>
        </top>
        <bottom style="thin">
          <color indexed="64"/>
        </bottom>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general" vertical="center" textRotation="0" wrapText="0" indent="0" relativeIndent="255" justifyLastLine="0" shrinkToFit="0" readingOrder="0"/>
      <border diagonalUp="0" diagonalDown="0">
        <right style="thin">
          <color indexed="64"/>
        </right>
        <top/>
        <bottom/>
      </border>
      <protection locked="0" hidden="0"/>
    </dxf>
    <dxf>
      <border>
        <bottom style="thin">
          <color indexed="64"/>
        </bottom>
      </border>
    </dxf>
    <dxf>
      <font>
        <b val="0"/>
        <i val="0"/>
        <strike val="0"/>
        <condense val="0"/>
        <extend val="0"/>
        <outline val="0"/>
        <shadow val="0"/>
        <u val="none"/>
        <vertAlign val="baseline"/>
        <sz val="10"/>
        <color auto="1"/>
        <name val="Arial"/>
        <scheme val="none"/>
      </font>
      <alignment horizontal="center" vertical="center" textRotation="0" wrapText="0" indent="0" relativeIndent="255" justifyLastLine="0" shrinkToFit="0" readingOrder="0"/>
      <border diagonalUp="0" diagonalDown="0">
        <left style="thin">
          <color indexed="64"/>
        </left>
        <right style="thin">
          <color indexed="64"/>
        </right>
        <top/>
        <bottom/>
      </border>
      <protection locked="0" hidden="0"/>
    </dxf>
    <dxf>
      <font>
        <color rgb="FF9C0006"/>
      </font>
      <fill>
        <patternFill>
          <bgColor rgb="FFFFC7CE"/>
        </patternFill>
      </fill>
    </dxf>
    <dxf>
      <font>
        <color rgb="FF9C0006"/>
      </font>
      <fill>
        <patternFill>
          <bgColor rgb="FFFFC7CE"/>
        </patternFill>
      </fill>
    </dxf>
    <dxf>
      <alignment horizontal="center" vertical="center" textRotation="0" wrapText="0" indent="0" relativeIndent="255" justifyLastLine="0" shrinkToFit="0" readingOrder="0"/>
      <border diagonalUp="0" diagonalDown="0">
        <left style="thin">
          <color indexed="64"/>
        </left>
        <right style="thin">
          <color indexed="64"/>
        </right>
        <top style="thin">
          <color indexed="64"/>
        </top>
        <bottom/>
      </border>
      <protection locked="0" hidden="0"/>
    </dxf>
    <dxf>
      <alignment horizontal="center" vertical="center" textRotation="0" wrapText="0" indent="0" relativeIndent="0" justifyLastLine="0" shrinkToFit="0" readingOrder="0"/>
      <border diagonalUp="0" diagonalDown="0">
        <left style="thin">
          <color indexed="64"/>
        </left>
        <right style="thin">
          <color indexed="64"/>
        </right>
        <top style="thin">
          <color indexed="64"/>
        </top>
        <bottom/>
        <vertical/>
        <horizontal/>
      </border>
      <protection locked="0" hidden="0"/>
    </dxf>
    <dxf>
      <numFmt numFmtId="164" formatCode="dd/mm/yyyy"/>
      <alignment horizontal="center" vertical="center" textRotation="0" wrapText="0" indent="0" relativeIndent="255" justifyLastLine="0" shrinkToFit="0" readingOrder="0"/>
      <border diagonalUp="0" diagonalDown="0">
        <left style="thin">
          <color indexed="64"/>
        </left>
        <right style="thin">
          <color indexed="64"/>
        </right>
        <top style="thin">
          <color indexed="64"/>
        </top>
        <bottom/>
        <vertical/>
        <horizontal/>
      </border>
      <protection locked="0" hidden="0"/>
    </dxf>
    <dxf>
      <alignment horizontal="center" vertical="center" textRotation="0" wrapText="0" indent="0" relativeIndent="255" justifyLastLine="0" shrinkToFit="0" readingOrder="0"/>
      <border diagonalUp="0" diagonalDown="0">
        <left style="thin">
          <color indexed="64"/>
        </left>
        <right style="thin">
          <color indexed="64"/>
        </right>
        <top style="thin">
          <color indexed="64"/>
        </top>
        <bottom/>
      </border>
      <protection locked="0" hidden="0"/>
    </dxf>
    <dxf>
      <alignment horizontal="center" vertical="center" textRotation="0" wrapText="0" indent="0" relativeIndent="255" justifyLastLine="0" shrinkToFit="0" readingOrder="0"/>
      <border diagonalUp="0" diagonalDown="0">
        <left style="thin">
          <color indexed="64"/>
        </left>
        <right style="thin">
          <color indexed="64"/>
        </right>
        <top style="thin">
          <color indexed="64"/>
        </top>
        <bottom/>
        <vertical/>
        <horizontal/>
      </border>
      <protection locked="0" hidden="0"/>
    </dxf>
    <dxf>
      <alignment horizontal="center" vertical="center" textRotation="0" wrapText="0" indent="0" relativeIndent="255" justifyLastLine="0" shrinkToFit="0" readingOrder="0"/>
      <border diagonalUp="0" diagonalDown="0">
        <left style="thin">
          <color indexed="64"/>
        </left>
        <right style="thin">
          <color indexed="64"/>
        </right>
        <top style="thin">
          <color indexed="64"/>
        </top>
        <bottom/>
        <vertical/>
        <horizontal/>
      </border>
      <protection locked="0" hidden="0"/>
    </dxf>
    <dxf>
      <alignment horizontal="center" vertical="center" textRotation="0" wrapText="0" indent="0" relativeIndent="255" justifyLastLine="0" shrinkToFit="0" readingOrder="0"/>
      <border diagonalUp="0" diagonalDown="0">
        <left style="thin">
          <color indexed="64"/>
        </left>
        <right style="thin">
          <color indexed="64"/>
        </right>
        <top style="thin">
          <color indexed="64"/>
        </top>
        <bottom/>
      </border>
      <protection locked="0" hidden="0"/>
    </dxf>
    <dxf>
      <alignment horizontal="center" vertical="center"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protection locked="0" hidden="0"/>
    </dxf>
    <dxf>
      <alignment horizontal="center" vertical="center"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border>
      <protection locked="0" hidden="0"/>
    </dxf>
    <dxf>
      <numFmt numFmtId="0" formatCode="General"/>
      <border diagonalUp="0" diagonalDown="0">
        <left style="thin">
          <color indexed="64"/>
        </left>
        <right style="thin">
          <color indexed="64"/>
        </right>
        <top style="thin">
          <color indexed="64"/>
        </top>
        <bottom style="thin">
          <color indexed="64"/>
        </bottom>
      </border>
      <protection locked="0" hidden="0"/>
    </dxf>
    <dxf>
      <border diagonalUp="0" diagonalDown="0">
        <left style="thin">
          <color indexed="64"/>
        </left>
        <right style="thin">
          <color indexed="64"/>
        </right>
        <top style="thin">
          <color indexed="64"/>
        </top>
        <bottom style="thin">
          <color indexed="64"/>
        </bottom>
      </border>
      <protection locked="0" hidden="0"/>
    </dxf>
    <dxf>
      <alignment horizontal="center" vertical="center" textRotation="0" wrapText="0" indent="0" relativeIndent="255"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center" vertical="center"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protection locked="0" hidden="0"/>
    </dxf>
    <dxf>
      <alignment horizontal="center" vertical="center" textRotation="0" wrapText="0" indent="0" relativeIndent="255" justifyLastLine="0" shrinkToFit="0" readingOrder="0"/>
      <border diagonalUp="0" diagonalDown="0">
        <left style="thin">
          <color indexed="64"/>
        </left>
        <right style="thin">
          <color indexed="64"/>
        </right>
        <top style="thin">
          <color indexed="64"/>
        </top>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border>
      <protection locked="0" hidden="0"/>
    </dxf>
    <dxf>
      <border diagonalUp="0" diagonalDown="0">
        <left style="thin">
          <color indexed="64"/>
        </left>
        <right style="thin">
          <color indexed="64"/>
        </right>
        <top style="thin">
          <color indexed="64"/>
        </top>
        <bottom style="thin">
          <color indexed="64"/>
        </bottom>
      </border>
      <protection locked="0" hidden="0"/>
    </dxf>
    <dxf>
      <numFmt numFmtId="0" formatCode="General"/>
      <alignment horizontal="center" vertical="center" textRotation="0" wrapText="0" indent="0" relativeIndent="255" justifyLastLine="0" shrinkToFit="0" readingOrder="0"/>
      <border diagonalUp="0" diagonalDown="0">
        <left/>
        <right style="thin">
          <color indexed="64"/>
        </right>
        <top style="thin">
          <color indexed="64"/>
        </top>
        <bottom style="thin">
          <color indexed="64"/>
        </bottom>
      </border>
      <protection locked="1" hidden="1"/>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alignment horizontal="center" vertical="center" textRotation="0" wrapText="1" indent="0" relativeIndent="255" justifyLastLine="0" shrinkToFit="0" readingOrder="0"/>
      <border diagonalUp="0" diagonalDown="0">
        <left style="thin">
          <color indexed="64"/>
        </left>
        <right style="thin">
          <color indexed="64"/>
        </right>
        <top/>
        <bottom/>
        <vertical style="thin">
          <color indexed="64"/>
        </vertical>
        <horizontal style="thin">
          <color indexed="64"/>
        </horizontal>
      </border>
      <protection locked="1" hidden="1"/>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microsoft.com/office/2007/relationships/hdphoto" Target="../media/hdphoto1.wdp"/><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3</xdr:row>
      <xdr:rowOff>51288</xdr:rowOff>
    </xdr:from>
    <xdr:to>
      <xdr:col>1</xdr:col>
      <xdr:colOff>1069731</xdr:colOff>
      <xdr:row>5</xdr:row>
      <xdr:rowOff>130674</xdr:rowOff>
    </xdr:to>
    <xdr:pic>
      <xdr:nvPicPr>
        <xdr:cNvPr id="2" name="Picture 1"/>
        <xdr:cNvPicPr>
          <a:picLocks noChangeAspect="1"/>
        </xdr:cNvPicPr>
      </xdr:nvPicPr>
      <xdr:blipFill>
        <a:blip xmlns:r="http://schemas.openxmlformats.org/officeDocument/2006/relationships" r:embed="rId1">
          <a:extLst>
            <a:ext uri="{BEBA8EAE-BF5A-486C-A8C5-ECC9F3942E4B}">
              <a14:imgProps xmlns:a14="http://schemas.microsoft.com/office/drawing/2010/main" xmlns="">
                <a14:imgLayer r:embed="rId2">
                  <a14:imgEffect>
                    <a14:backgroundRemoval t="9816" b="89571" l="23226" r="76452"/>
                  </a14:imgEffect>
                </a14:imgLayer>
              </a14:imgProps>
            </a:ext>
            <a:ext uri="{28A0092B-C50C-407E-A947-70E740481C1C}">
              <a14:useLocalDpi xmlns:a14="http://schemas.microsoft.com/office/drawing/2010/main" xmlns="" val="0"/>
            </a:ext>
          </a:extLst>
        </a:blip>
        <a:stretch>
          <a:fillRect/>
        </a:stretch>
      </xdr:blipFill>
      <xdr:spPr>
        <a:xfrm>
          <a:off x="0" y="1604596"/>
          <a:ext cx="1333500" cy="709501"/>
        </a:xfrm>
        <a:prstGeom prst="rect">
          <a:avLst/>
        </a:prstGeom>
      </xdr:spPr>
    </xdr:pic>
    <xdr:clientData/>
  </xdr:twoCellAnchor>
  <xdr:twoCellAnchor editAs="oneCell">
    <xdr:from>
      <xdr:col>10</xdr:col>
      <xdr:colOff>381001</xdr:colOff>
      <xdr:row>0</xdr:row>
      <xdr:rowOff>0</xdr:rowOff>
    </xdr:from>
    <xdr:to>
      <xdr:col>15</xdr:col>
      <xdr:colOff>467945</xdr:colOff>
      <xdr:row>2</xdr:row>
      <xdr:rowOff>161925</xdr:rowOff>
    </xdr:to>
    <xdr:pic>
      <xdr:nvPicPr>
        <xdr:cNvPr id="3" name="Picture 2"/>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tretch>
          <a:fillRect/>
        </a:stretch>
      </xdr:blipFill>
      <xdr:spPr>
        <a:xfrm>
          <a:off x="6943726" y="0"/>
          <a:ext cx="3134944" cy="1076325"/>
        </a:xfrm>
        <a:prstGeom prst="rect">
          <a:avLst/>
        </a:prstGeom>
      </xdr:spPr>
    </xdr:pic>
    <xdr:clientData/>
  </xdr:twoCellAnchor>
  <xdr:twoCellAnchor editAs="oneCell">
    <xdr:from>
      <xdr:col>0</xdr:col>
      <xdr:colOff>131709</xdr:colOff>
      <xdr:row>49</xdr:row>
      <xdr:rowOff>72259</xdr:rowOff>
    </xdr:from>
    <xdr:to>
      <xdr:col>9</xdr:col>
      <xdr:colOff>643758</xdr:colOff>
      <xdr:row>60</xdr:row>
      <xdr:rowOff>170566</xdr:rowOff>
    </xdr:to>
    <xdr:pic>
      <xdr:nvPicPr>
        <xdr:cNvPr id="4" name="Picture 3"/>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tretch>
          <a:fillRect/>
        </a:stretch>
      </xdr:blipFill>
      <xdr:spPr>
        <a:xfrm>
          <a:off x="131709" y="14727621"/>
          <a:ext cx="6410980" cy="2193807"/>
        </a:xfrm>
        <a:prstGeom prst="rect">
          <a:avLst/>
        </a:prstGeom>
      </xdr:spPr>
    </xdr:pic>
    <xdr:clientData/>
  </xdr:twoCellAnchor>
</xdr:wsDr>
</file>

<file path=xl/tables/table1.xml><?xml version="1.0" encoding="utf-8"?>
<table xmlns="http://schemas.openxmlformats.org/spreadsheetml/2006/main" id="3" name="Table3" displayName="Table3" ref="A3:X253" totalsRowShown="0" headerRowDxfId="48" dataDxfId="46" headerRowBorderDxfId="47" tableBorderDxfId="45" totalsRowBorderDxfId="44">
  <tableColumns count="24">
    <tableColumn id="1" name="क्रम सं." dataDxfId="43">
      <calculatedColumnFormula>IF(B4="","",ROWS($A$1:A1))</calculatedColumnFormula>
    </tableColumn>
    <tableColumn id="2" name="कर्मचारी का नाम" dataDxfId="42"/>
    <tableColumn id="3" name="पद" dataDxfId="41"/>
    <tableColumn id="17" name="केडर/संवर्ग" dataDxfId="40"/>
    <tableColumn id="19" name="IS In Probation Yes or NO" dataDxfId="39"/>
    <tableColumn id="4" name="लेवल" dataDxfId="38"/>
    <tableColumn id="18" name="Employee ID" dataDxfId="37"/>
    <tableColumn id="5" name="पैन नं." dataDxfId="36"/>
    <tableColumn id="6" name="बैंक खाता सं." dataDxfId="35"/>
    <tableColumn id="7" name="SI No." dataDxfId="34"/>
    <tableColumn id="8" name="GPF/PRAN No." dataDxfId="33"/>
    <tableColumn id="9" name="Mobile No." dataDxfId="32"/>
    <tableColumn id="10" name="मार्च का बेसिक" dataDxfId="31"/>
    <tableColumn id="22" name="SIP" dataDxfId="30"/>
    <tableColumn id="23" name="GPF" dataDxfId="29"/>
    <tableColumn id="11" name="HRA Rate" dataDxfId="28"/>
    <tableColumn id="12" name="IS NPS Employee" dataDxfId="27"/>
    <tableColumn id="13" name="बोनस" dataDxfId="26"/>
    <tableColumn id="20" name="समर्पित 19-20" dataDxfId="25"/>
    <tableColumn id="21" name="समर्पित माह 19-20" dataDxfId="24"/>
    <tableColumn id="14" name="समर्पित 20-21" dataDxfId="23"/>
    <tableColumn id="15" name="समर्पित माह 20-21" dataDxfId="22"/>
    <tableColumn id="24" name="DA Arrear" dataDxfId="21"/>
    <tableColumn id="16" name="60-80 वर्ग" dataDxfId="20"/>
  </tableColumns>
  <tableStyleInfo name="TableStyleLight21" showFirstColumn="0" showLastColumn="0" showRowStripes="1" showColumnStripes="0"/>
</table>
</file>

<file path=xl/tables/table2.xml><?xml version="1.0" encoding="utf-8"?>
<table xmlns="http://schemas.openxmlformats.org/spreadsheetml/2006/main" id="1" name="Table1" displayName="Table1" ref="B3:B44" totalsRowShown="0" headerRowDxfId="17" dataDxfId="15" headerRowBorderDxfId="16" tableBorderDxfId="14" totalsRowBorderDxfId="13">
  <tableColumns count="1">
    <tableColumn id="1" name="कार्यालय में पोस्ट विवरण" dataDxfId="12"/>
  </tableColumns>
  <tableStyleInfo name="TableStyleMedium7" showFirstColumn="0" showLastColumn="0" showRowStripes="1" showColumnStripes="0"/>
</table>
</file>

<file path=xl/tables/table3.xml><?xml version="1.0" encoding="utf-8"?>
<table xmlns="http://schemas.openxmlformats.org/spreadsheetml/2006/main" id="2" name="Table2" displayName="Table2" ref="D3:D27" totalsRowShown="0" headerRowDxfId="11" dataDxfId="9" headerRowBorderDxfId="10" tableBorderDxfId="8" totalsRowBorderDxfId="7">
  <tableColumns count="1">
    <tableColumn id="1" name="पे लेवल" dataDxfId="6"/>
  </tableColumns>
  <tableStyleInfo name="TableStyleMedium2" showFirstColumn="0" showLastColumn="0" showRowStripes="1" showColumnStripes="0"/>
</table>
</file>

<file path=xl/tables/table4.xml><?xml version="1.0" encoding="utf-8"?>
<table xmlns="http://schemas.openxmlformats.org/spreadsheetml/2006/main" id="4" name="Table4" displayName="Table4" ref="F3:F15" totalsRowShown="0" headerRowDxfId="5" dataDxfId="3" headerRowBorderDxfId="4" tableBorderDxfId="2" totalsRowBorderDxfId="1">
  <autoFilter ref="F3:F15"/>
  <tableColumns count="1">
    <tableColumn id="1" name="Month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ashwinisharma.com/" TargetMode="Externa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dimension ref="A1:P1"/>
  <sheetViews>
    <sheetView workbookViewId="0">
      <selection sqref="A1:P1"/>
    </sheetView>
  </sheetViews>
  <sheetFormatPr defaultRowHeight="14.5"/>
  <sheetData>
    <row r="1" spans="1:16" ht="267" customHeight="1">
      <c r="A1" s="142" t="s">
        <v>355</v>
      </c>
      <c r="B1" s="142"/>
      <c r="C1" s="142"/>
      <c r="D1" s="142"/>
      <c r="E1" s="142"/>
      <c r="F1" s="142"/>
      <c r="G1" s="142"/>
      <c r="H1" s="142"/>
      <c r="I1" s="142"/>
      <c r="J1" s="142"/>
      <c r="K1" s="142"/>
      <c r="L1" s="142"/>
      <c r="M1" s="142"/>
      <c r="N1" s="142"/>
      <c r="O1" s="142"/>
      <c r="P1" s="142"/>
    </row>
  </sheetData>
  <mergeCells count="1">
    <mergeCell ref="A1:P1"/>
  </mergeCells>
  <pageMargins left="0.7" right="0.7" top="0.75" bottom="0.75" header="0.3" footer="0.3"/>
</worksheet>
</file>

<file path=xl/worksheets/sheet2.xml><?xml version="1.0" encoding="utf-8"?>
<worksheet xmlns="http://schemas.openxmlformats.org/spreadsheetml/2006/main" xmlns:r="http://schemas.openxmlformats.org/officeDocument/2006/relationships">
  <sheetPr codeName="Sheet1">
    <tabColor rgb="FFC00000"/>
  </sheetPr>
  <dimension ref="A1:O70"/>
  <sheetViews>
    <sheetView zoomScale="145" zoomScaleNormal="145" zoomScaleSheetLayoutView="115" zoomScalePageLayoutView="55" workbookViewId="0">
      <selection activeCell="A9" sqref="A9:J49"/>
    </sheetView>
  </sheetViews>
  <sheetFormatPr defaultColWidth="9.1796875" defaultRowHeight="14.5"/>
  <cols>
    <col min="1" max="1" width="4" style="22" customWidth="1"/>
    <col min="2" max="2" width="20.26953125" style="22" customWidth="1"/>
    <col min="3" max="3" width="9.1796875" style="125"/>
    <col min="4" max="9" width="9.1796875" style="22"/>
    <col min="10" max="10" width="10.1796875" style="22" customWidth="1"/>
    <col min="11" max="16384" width="9.1796875" style="22"/>
  </cols>
  <sheetData>
    <row r="1" spans="1:15" ht="33" customHeight="1">
      <c r="A1" s="149" t="s">
        <v>316</v>
      </c>
      <c r="B1" s="149"/>
      <c r="C1" s="149"/>
      <c r="D1" s="149"/>
      <c r="E1" s="149"/>
      <c r="F1" s="149"/>
      <c r="G1" s="149"/>
      <c r="H1" s="149"/>
      <c r="I1" s="149"/>
      <c r="J1" s="149"/>
    </row>
    <row r="2" spans="1:15" ht="39" customHeight="1">
      <c r="A2" s="150" t="s">
        <v>359</v>
      </c>
      <c r="B2" s="150"/>
      <c r="C2" s="150"/>
      <c r="D2" s="150"/>
      <c r="E2" s="150"/>
      <c r="F2" s="150"/>
      <c r="G2" s="150"/>
      <c r="H2" s="150"/>
      <c r="I2" s="150"/>
      <c r="J2" s="150"/>
    </row>
    <row r="3" spans="1:15" ht="50.25" customHeight="1">
      <c r="A3" s="151" t="s">
        <v>317</v>
      </c>
      <c r="B3" s="151"/>
      <c r="C3" s="151"/>
      <c r="D3" s="151"/>
      <c r="E3" s="151"/>
      <c r="F3" s="151"/>
      <c r="G3" s="151"/>
      <c r="H3" s="151"/>
      <c r="I3" s="151"/>
      <c r="J3" s="151"/>
    </row>
    <row r="4" spans="1:15" ht="24.75" customHeight="1">
      <c r="A4" s="152" t="s">
        <v>384</v>
      </c>
      <c r="B4" s="153"/>
      <c r="C4" s="153"/>
      <c r="D4" s="153"/>
      <c r="E4" s="153"/>
      <c r="F4" s="153"/>
      <c r="G4" s="153"/>
      <c r="H4" s="153"/>
      <c r="I4" s="153"/>
      <c r="J4" s="153"/>
    </row>
    <row r="5" spans="1:15" ht="24.75" customHeight="1">
      <c r="A5" s="154" t="s">
        <v>385</v>
      </c>
      <c r="B5" s="154"/>
      <c r="C5" s="154"/>
      <c r="D5" s="154"/>
      <c r="E5" s="154"/>
      <c r="F5" s="154"/>
      <c r="G5" s="154"/>
      <c r="H5" s="154"/>
      <c r="I5" s="154"/>
      <c r="J5" s="154"/>
    </row>
    <row r="6" spans="1:15" ht="24.75" customHeight="1">
      <c r="A6" s="156" t="s">
        <v>387</v>
      </c>
      <c r="B6" s="156"/>
      <c r="C6" s="156"/>
      <c r="D6" s="156"/>
      <c r="E6" s="156"/>
      <c r="F6" s="156"/>
      <c r="G6" s="156"/>
      <c r="H6" s="156"/>
      <c r="I6" s="156"/>
      <c r="J6" s="156"/>
    </row>
    <row r="7" spans="1:15" ht="24.75" customHeight="1">
      <c r="A7" s="155" t="s">
        <v>386</v>
      </c>
      <c r="B7" s="155"/>
      <c r="C7" s="155"/>
      <c r="D7" s="155"/>
      <c r="E7" s="155"/>
      <c r="F7" s="155"/>
      <c r="G7" s="155"/>
      <c r="H7" s="155"/>
      <c r="I7" s="155"/>
      <c r="J7" s="155"/>
    </row>
    <row r="8" spans="1:15" ht="12" customHeight="1">
      <c r="A8" s="135"/>
      <c r="B8" s="135"/>
      <c r="C8" s="135"/>
      <c r="D8" s="135"/>
      <c r="E8" s="135"/>
      <c r="F8" s="135"/>
      <c r="G8" s="135"/>
      <c r="H8" s="135"/>
      <c r="I8" s="135"/>
      <c r="J8" s="135"/>
    </row>
    <row r="9" spans="1:15" ht="18.75" customHeight="1">
      <c r="A9" s="143" t="s">
        <v>360</v>
      </c>
      <c r="B9" s="143"/>
      <c r="C9" s="143"/>
      <c r="D9" s="143"/>
      <c r="E9" s="143"/>
      <c r="F9" s="143"/>
      <c r="G9" s="143"/>
      <c r="H9" s="143"/>
      <c r="I9" s="143"/>
      <c r="J9" s="143"/>
    </row>
    <row r="10" spans="1:15" ht="18" customHeight="1">
      <c r="A10" s="122">
        <v>1</v>
      </c>
      <c r="B10" s="148" t="s">
        <v>361</v>
      </c>
      <c r="C10" s="148"/>
      <c r="D10" s="148"/>
      <c r="E10" s="148"/>
      <c r="F10" s="148"/>
      <c r="G10" s="148"/>
      <c r="H10" s="148"/>
      <c r="I10" s="148"/>
      <c r="J10" s="148"/>
      <c r="O10" s="22">
        <v>1</v>
      </c>
    </row>
    <row r="11" spans="1:15" ht="18" customHeight="1">
      <c r="A11" s="122">
        <v>2</v>
      </c>
      <c r="B11" s="148" t="s">
        <v>362</v>
      </c>
      <c r="C11" s="148"/>
      <c r="D11" s="148"/>
      <c r="E11" s="148"/>
      <c r="F11" s="148"/>
      <c r="G11" s="148"/>
      <c r="H11" s="148"/>
      <c r="I11" s="148"/>
      <c r="J11" s="148"/>
    </row>
    <row r="12" spans="1:15" ht="18" customHeight="1">
      <c r="A12" s="122">
        <v>3</v>
      </c>
      <c r="B12" s="148" t="s">
        <v>363</v>
      </c>
      <c r="C12" s="148"/>
      <c r="D12" s="148"/>
      <c r="E12" s="148"/>
      <c r="F12" s="148"/>
      <c r="G12" s="148"/>
      <c r="H12" s="148"/>
      <c r="I12" s="148"/>
      <c r="J12" s="148"/>
    </row>
    <row r="13" spans="1:15" ht="30" customHeight="1">
      <c r="A13" s="122">
        <v>4</v>
      </c>
      <c r="B13" s="148" t="s">
        <v>364</v>
      </c>
      <c r="C13" s="148"/>
      <c r="D13" s="148"/>
      <c r="E13" s="148"/>
      <c r="F13" s="148"/>
      <c r="G13" s="148"/>
      <c r="H13" s="148"/>
      <c r="I13" s="148"/>
      <c r="J13" s="148"/>
    </row>
    <row r="14" spans="1:15" ht="18" customHeight="1">
      <c r="A14" s="122">
        <v>5</v>
      </c>
      <c r="B14" s="148" t="s">
        <v>383</v>
      </c>
      <c r="C14" s="148"/>
      <c r="D14" s="148"/>
      <c r="E14" s="148"/>
      <c r="F14" s="148"/>
      <c r="G14" s="148"/>
      <c r="H14" s="148"/>
      <c r="I14" s="148"/>
      <c r="J14" s="148"/>
    </row>
    <row r="15" spans="1:15" ht="18" customHeight="1">
      <c r="A15" s="122">
        <v>6</v>
      </c>
      <c r="B15" s="148" t="s">
        <v>365</v>
      </c>
      <c r="C15" s="148"/>
      <c r="D15" s="148"/>
      <c r="E15" s="148"/>
      <c r="F15" s="148"/>
      <c r="G15" s="148"/>
      <c r="H15" s="148"/>
      <c r="I15" s="148"/>
      <c r="J15" s="148"/>
    </row>
    <row r="16" spans="1:15" ht="18" customHeight="1">
      <c r="A16" s="122">
        <v>7</v>
      </c>
      <c r="B16" s="148" t="s">
        <v>366</v>
      </c>
      <c r="C16" s="148"/>
      <c r="D16" s="148"/>
      <c r="E16" s="148"/>
      <c r="F16" s="148"/>
      <c r="G16" s="148"/>
      <c r="H16" s="148"/>
      <c r="I16" s="148"/>
      <c r="J16" s="148"/>
    </row>
    <row r="17" spans="1:10" ht="18" customHeight="1">
      <c r="A17" s="122">
        <v>8</v>
      </c>
      <c r="B17" s="148" t="s">
        <v>367</v>
      </c>
      <c r="C17" s="148"/>
      <c r="D17" s="148"/>
      <c r="E17" s="148"/>
      <c r="F17" s="148"/>
      <c r="G17" s="148"/>
      <c r="H17" s="148"/>
      <c r="I17" s="148"/>
      <c r="J17" s="148"/>
    </row>
    <row r="18" spans="1:10" ht="18" customHeight="1">
      <c r="A18" s="122">
        <v>9</v>
      </c>
      <c r="B18" s="148" t="s">
        <v>368</v>
      </c>
      <c r="C18" s="148"/>
      <c r="D18" s="148"/>
      <c r="E18" s="148"/>
      <c r="F18" s="148"/>
      <c r="G18" s="148"/>
      <c r="H18" s="148"/>
      <c r="I18" s="148"/>
      <c r="J18" s="148"/>
    </row>
    <row r="19" spans="1:10" ht="18" customHeight="1">
      <c r="A19" s="122">
        <v>10</v>
      </c>
      <c r="B19" s="148" t="s">
        <v>369</v>
      </c>
      <c r="C19" s="148"/>
      <c r="D19" s="148"/>
      <c r="E19" s="148"/>
      <c r="F19" s="148"/>
      <c r="G19" s="148"/>
      <c r="H19" s="148"/>
      <c r="I19" s="148"/>
      <c r="J19" s="148"/>
    </row>
    <row r="20" spans="1:10" ht="30" customHeight="1">
      <c r="A20" s="122">
        <v>11</v>
      </c>
      <c r="B20" s="148" t="s">
        <v>370</v>
      </c>
      <c r="C20" s="148"/>
      <c r="D20" s="148"/>
      <c r="E20" s="148"/>
      <c r="F20" s="148"/>
      <c r="G20" s="148"/>
      <c r="H20" s="148"/>
      <c r="I20" s="148"/>
      <c r="J20" s="148"/>
    </row>
    <row r="21" spans="1:10" ht="18" customHeight="1">
      <c r="A21" s="122">
        <v>12</v>
      </c>
      <c r="B21" s="148" t="s">
        <v>371</v>
      </c>
      <c r="C21" s="148"/>
      <c r="D21" s="148"/>
      <c r="E21" s="148"/>
      <c r="F21" s="148"/>
      <c r="G21" s="148"/>
      <c r="H21" s="148"/>
      <c r="I21" s="148"/>
      <c r="J21" s="148"/>
    </row>
    <row r="22" spans="1:10" ht="18" customHeight="1">
      <c r="A22" s="122">
        <v>13</v>
      </c>
      <c r="B22" s="148" t="s">
        <v>372</v>
      </c>
      <c r="C22" s="148"/>
      <c r="D22" s="148"/>
      <c r="E22" s="148"/>
      <c r="F22" s="148"/>
      <c r="G22" s="148"/>
      <c r="H22" s="148"/>
      <c r="I22" s="148"/>
      <c r="J22" s="148"/>
    </row>
    <row r="23" spans="1:10" ht="18" customHeight="1">
      <c r="A23" s="122">
        <v>14</v>
      </c>
      <c r="B23" s="148" t="s">
        <v>373</v>
      </c>
      <c r="C23" s="148"/>
      <c r="D23" s="148"/>
      <c r="E23" s="148"/>
      <c r="F23" s="148"/>
      <c r="G23" s="148"/>
      <c r="H23" s="148"/>
      <c r="I23" s="148"/>
      <c r="J23" s="148"/>
    </row>
    <row r="24" spans="1:10" ht="18" customHeight="1">
      <c r="A24" s="122">
        <v>15</v>
      </c>
      <c r="B24" s="148" t="s">
        <v>374</v>
      </c>
      <c r="C24" s="148"/>
      <c r="D24" s="148"/>
      <c r="E24" s="148"/>
      <c r="F24" s="148"/>
      <c r="G24" s="148"/>
      <c r="H24" s="148"/>
      <c r="I24" s="148"/>
      <c r="J24" s="148"/>
    </row>
    <row r="25" spans="1:10" ht="18" customHeight="1">
      <c r="A25" s="122">
        <v>16</v>
      </c>
      <c r="B25" s="148" t="s">
        <v>375</v>
      </c>
      <c r="C25" s="148"/>
      <c r="D25" s="148"/>
      <c r="E25" s="148"/>
      <c r="F25" s="148"/>
      <c r="G25" s="148"/>
      <c r="H25" s="148"/>
      <c r="I25" s="148"/>
      <c r="J25" s="148"/>
    </row>
    <row r="26" spans="1:10" ht="30" customHeight="1">
      <c r="A26" s="122">
        <v>17</v>
      </c>
      <c r="B26" s="148" t="s">
        <v>376</v>
      </c>
      <c r="C26" s="148"/>
      <c r="D26" s="148"/>
      <c r="E26" s="148"/>
      <c r="F26" s="148"/>
      <c r="G26" s="148"/>
      <c r="H26" s="148"/>
      <c r="I26" s="148"/>
      <c r="J26" s="148"/>
    </row>
    <row r="27" spans="1:10" ht="18" customHeight="1">
      <c r="A27" s="122">
        <v>18</v>
      </c>
      <c r="B27" s="148" t="s">
        <v>377</v>
      </c>
      <c r="C27" s="148"/>
      <c r="D27" s="148"/>
      <c r="E27" s="148"/>
      <c r="F27" s="148"/>
      <c r="G27" s="148"/>
      <c r="H27" s="148"/>
      <c r="I27" s="148"/>
      <c r="J27" s="148"/>
    </row>
    <row r="28" spans="1:10" ht="18" customHeight="1">
      <c r="A28" s="122">
        <v>19</v>
      </c>
      <c r="B28" s="148" t="s">
        <v>378</v>
      </c>
      <c r="C28" s="148"/>
      <c r="D28" s="148"/>
      <c r="E28" s="148"/>
      <c r="F28" s="148"/>
      <c r="G28" s="148"/>
      <c r="H28" s="148"/>
      <c r="I28" s="148"/>
      <c r="J28" s="148"/>
    </row>
    <row r="29" spans="1:10" ht="18" customHeight="1">
      <c r="A29" s="122">
        <v>20</v>
      </c>
      <c r="B29" s="148" t="s">
        <v>382</v>
      </c>
      <c r="C29" s="148"/>
      <c r="D29" s="148"/>
      <c r="E29" s="148"/>
      <c r="F29" s="148"/>
      <c r="G29" s="148"/>
      <c r="H29" s="148"/>
      <c r="I29" s="148"/>
      <c r="J29" s="148"/>
    </row>
    <row r="30" spans="1:10" ht="18" customHeight="1">
      <c r="A30" s="122">
        <v>21</v>
      </c>
      <c r="B30" s="148" t="s">
        <v>379</v>
      </c>
      <c r="C30" s="148"/>
      <c r="D30" s="148"/>
      <c r="E30" s="148"/>
      <c r="F30" s="148"/>
      <c r="G30" s="148"/>
      <c r="H30" s="148"/>
      <c r="I30" s="148"/>
      <c r="J30" s="148"/>
    </row>
    <row r="31" spans="1:10" ht="18" customHeight="1">
      <c r="A31" s="122">
        <v>22</v>
      </c>
      <c r="B31" s="148" t="s">
        <v>381</v>
      </c>
      <c r="C31" s="148"/>
      <c r="D31" s="148"/>
      <c r="E31" s="148"/>
      <c r="F31" s="148"/>
      <c r="G31" s="148"/>
      <c r="H31" s="148"/>
      <c r="I31" s="148"/>
      <c r="J31" s="148"/>
    </row>
    <row r="32" spans="1:10" ht="18" customHeight="1">
      <c r="A32" s="122">
        <v>23</v>
      </c>
      <c r="B32" s="148" t="s">
        <v>388</v>
      </c>
      <c r="C32" s="148"/>
      <c r="D32" s="148"/>
      <c r="E32" s="148"/>
      <c r="F32" s="148"/>
      <c r="G32" s="148"/>
      <c r="H32" s="148"/>
      <c r="I32" s="148"/>
      <c r="J32" s="148"/>
    </row>
    <row r="33" spans="1:11" ht="18" customHeight="1">
      <c r="A33" s="122">
        <v>24</v>
      </c>
      <c r="B33" s="148" t="s">
        <v>380</v>
      </c>
      <c r="C33" s="148"/>
      <c r="D33" s="148"/>
      <c r="E33" s="148"/>
      <c r="F33" s="148"/>
      <c r="G33" s="148"/>
      <c r="H33" s="148"/>
      <c r="I33" s="148"/>
      <c r="J33" s="148"/>
    </row>
    <row r="34" spans="1:11">
      <c r="B34" s="89"/>
      <c r="C34" s="123"/>
      <c r="D34" s="89"/>
      <c r="E34" s="89"/>
      <c r="F34" s="89"/>
      <c r="G34" s="89"/>
      <c r="H34" s="89"/>
      <c r="I34" s="89"/>
      <c r="J34" s="89"/>
    </row>
    <row r="35" spans="1:11" ht="18.5">
      <c r="A35" s="143" t="s">
        <v>389</v>
      </c>
      <c r="B35" s="143"/>
      <c r="C35" s="143"/>
      <c r="D35" s="143"/>
      <c r="E35" s="143"/>
      <c r="F35" s="143"/>
      <c r="G35" s="143"/>
      <c r="H35" s="143"/>
      <c r="I35" s="143"/>
      <c r="J35" s="143"/>
      <c r="K35" s="124"/>
    </row>
    <row r="36" spans="1:11" ht="105.75" customHeight="1">
      <c r="A36" s="147" t="s">
        <v>390</v>
      </c>
      <c r="B36" s="147"/>
      <c r="C36" s="147"/>
      <c r="D36" s="147"/>
      <c r="E36" s="147"/>
      <c r="F36" s="147"/>
      <c r="G36" s="147"/>
      <c r="H36" s="147"/>
      <c r="I36" s="147"/>
      <c r="J36" s="147"/>
    </row>
    <row r="37" spans="1:11" ht="24" customHeight="1">
      <c r="A37" s="143" t="s">
        <v>391</v>
      </c>
      <c r="B37" s="143"/>
      <c r="C37" s="143"/>
      <c r="D37" s="143"/>
      <c r="E37" s="143"/>
      <c r="F37" s="143"/>
      <c r="G37" s="143"/>
      <c r="H37" s="143"/>
      <c r="I37" s="143"/>
      <c r="J37" s="143"/>
    </row>
    <row r="38" spans="1:11" ht="38.25" customHeight="1">
      <c r="A38" s="147" t="s">
        <v>394</v>
      </c>
      <c r="B38" s="147"/>
      <c r="C38" s="147"/>
      <c r="D38" s="147"/>
      <c r="E38" s="147"/>
      <c r="F38" s="147"/>
      <c r="G38" s="147"/>
      <c r="H38" s="147"/>
      <c r="I38" s="147"/>
      <c r="J38" s="147"/>
    </row>
    <row r="39" spans="1:11" ht="18.5">
      <c r="A39" s="143" t="s">
        <v>353</v>
      </c>
      <c r="B39" s="143"/>
      <c r="C39" s="143"/>
      <c r="D39" s="143"/>
      <c r="E39" s="143"/>
      <c r="F39" s="143"/>
      <c r="G39" s="143"/>
      <c r="H39" s="143"/>
      <c r="I39" s="143"/>
      <c r="J39" s="143"/>
      <c r="K39" s="124"/>
    </row>
    <row r="40" spans="1:11" ht="18" customHeight="1">
      <c r="A40" s="145" t="s">
        <v>354</v>
      </c>
      <c r="B40" s="145"/>
      <c r="C40" s="145"/>
      <c r="D40" s="145"/>
      <c r="E40" s="145"/>
      <c r="F40" s="145"/>
      <c r="G40" s="145"/>
      <c r="H40" s="145"/>
      <c r="I40" s="145"/>
      <c r="J40" s="145"/>
    </row>
    <row r="41" spans="1:11">
      <c r="B41" s="89"/>
      <c r="C41" s="123"/>
      <c r="D41" s="89"/>
      <c r="E41" s="89"/>
      <c r="F41" s="89"/>
      <c r="G41" s="89"/>
      <c r="H41" s="89"/>
      <c r="I41" s="89"/>
      <c r="J41" s="89"/>
    </row>
    <row r="42" spans="1:11" ht="18.5">
      <c r="A42" s="143" t="s">
        <v>356</v>
      </c>
      <c r="B42" s="143"/>
      <c r="C42" s="143"/>
      <c r="D42" s="143"/>
      <c r="E42" s="143"/>
      <c r="F42" s="143"/>
      <c r="G42" s="143"/>
      <c r="H42" s="143"/>
      <c r="I42" s="143"/>
      <c r="J42" s="143"/>
      <c r="K42" s="124"/>
    </row>
    <row r="43" spans="1:11" ht="39.75" customHeight="1">
      <c r="A43" s="146" t="s">
        <v>392</v>
      </c>
      <c r="B43" s="146"/>
      <c r="C43" s="146"/>
      <c r="D43" s="146"/>
      <c r="E43" s="146"/>
      <c r="F43" s="146"/>
      <c r="G43" s="146"/>
      <c r="H43" s="146"/>
      <c r="I43" s="146"/>
      <c r="J43" s="146"/>
    </row>
    <row r="44" spans="1:11">
      <c r="B44" s="89"/>
      <c r="C44" s="123"/>
      <c r="D44" s="89"/>
      <c r="E44" s="89"/>
      <c r="F44" s="89"/>
      <c r="G44" s="89"/>
      <c r="H44" s="89"/>
      <c r="I44" s="89"/>
      <c r="J44" s="89"/>
    </row>
    <row r="45" spans="1:11" ht="18.5">
      <c r="A45" s="143" t="s">
        <v>357</v>
      </c>
      <c r="B45" s="143"/>
      <c r="C45" s="143"/>
      <c r="D45" s="143"/>
      <c r="E45" s="143"/>
      <c r="F45" s="143"/>
      <c r="G45" s="143"/>
      <c r="H45" s="143"/>
      <c r="I45" s="143"/>
      <c r="J45" s="143"/>
      <c r="K45" s="124"/>
    </row>
    <row r="46" spans="1:11" ht="27" customHeight="1">
      <c r="A46" s="144" t="s">
        <v>393</v>
      </c>
      <c r="B46" s="144"/>
      <c r="C46" s="144"/>
      <c r="D46" s="144"/>
      <c r="E46" s="144"/>
      <c r="F46" s="144"/>
      <c r="G46" s="144"/>
      <c r="H46" s="144"/>
      <c r="I46" s="144"/>
      <c r="J46" s="144"/>
    </row>
    <row r="47" spans="1:11">
      <c r="B47" s="89"/>
      <c r="C47" s="123"/>
      <c r="D47" s="89"/>
      <c r="E47" s="89"/>
      <c r="F47" s="89"/>
      <c r="G47" s="89"/>
      <c r="H47" s="89"/>
      <c r="I47" s="89"/>
      <c r="J47" s="89"/>
    </row>
    <row r="48" spans="1:11" ht="18.5">
      <c r="A48" s="143" t="s">
        <v>358</v>
      </c>
      <c r="B48" s="143"/>
      <c r="C48" s="143"/>
      <c r="D48" s="143"/>
      <c r="E48" s="143"/>
      <c r="F48" s="143"/>
      <c r="G48" s="143"/>
      <c r="H48" s="143"/>
      <c r="I48" s="143"/>
      <c r="J48" s="143"/>
    </row>
    <row r="49" spans="1:10" ht="26.25" customHeight="1">
      <c r="A49" s="144" t="s">
        <v>393</v>
      </c>
      <c r="B49" s="144"/>
      <c r="C49" s="144"/>
      <c r="D49" s="144"/>
      <c r="E49" s="144"/>
      <c r="F49" s="144"/>
      <c r="G49" s="144"/>
      <c r="H49" s="144"/>
      <c r="I49" s="144"/>
      <c r="J49" s="144"/>
    </row>
    <row r="50" spans="1:10">
      <c r="B50" s="89"/>
      <c r="C50" s="123"/>
      <c r="D50" s="89"/>
      <c r="E50" s="89"/>
      <c r="F50" s="89"/>
      <c r="G50" s="89"/>
      <c r="H50" s="89"/>
      <c r="I50" s="89"/>
      <c r="J50" s="89"/>
    </row>
    <row r="51" spans="1:10">
      <c r="B51" s="89"/>
      <c r="C51" s="123"/>
      <c r="D51" s="89"/>
      <c r="E51" s="89"/>
      <c r="F51" s="89"/>
      <c r="G51" s="89"/>
      <c r="H51" s="89"/>
      <c r="I51" s="89"/>
      <c r="J51" s="89"/>
    </row>
    <row r="52" spans="1:10">
      <c r="B52" s="89"/>
      <c r="C52" s="123"/>
      <c r="D52" s="89"/>
      <c r="E52" s="89"/>
      <c r="F52" s="89"/>
      <c r="G52" s="89"/>
      <c r="H52" s="89"/>
      <c r="I52" s="89"/>
      <c r="J52" s="89"/>
    </row>
    <row r="53" spans="1:10">
      <c r="B53" s="89"/>
      <c r="C53" s="123"/>
      <c r="D53" s="89"/>
      <c r="E53" s="89"/>
      <c r="F53" s="89"/>
      <c r="G53" s="89"/>
      <c r="H53" s="89"/>
      <c r="I53" s="89"/>
      <c r="J53" s="89"/>
    </row>
    <row r="54" spans="1:10">
      <c r="B54" s="89"/>
      <c r="C54" s="123"/>
      <c r="D54" s="89"/>
      <c r="E54" s="89"/>
      <c r="F54" s="89"/>
      <c r="G54" s="89"/>
      <c r="H54" s="89"/>
      <c r="I54" s="89"/>
      <c r="J54" s="89"/>
    </row>
    <row r="55" spans="1:10">
      <c r="B55" s="89"/>
      <c r="C55" s="123"/>
      <c r="D55" s="89"/>
      <c r="E55" s="89"/>
      <c r="F55" s="89"/>
      <c r="G55" s="89"/>
      <c r="H55" s="89"/>
      <c r="I55" s="89"/>
      <c r="J55" s="89"/>
    </row>
    <row r="56" spans="1:10">
      <c r="B56" s="89"/>
      <c r="C56" s="123"/>
      <c r="D56" s="89"/>
      <c r="E56" s="89"/>
      <c r="F56" s="89"/>
      <c r="G56" s="89"/>
      <c r="H56" s="89"/>
      <c r="I56" s="89"/>
      <c r="J56" s="89"/>
    </row>
    <row r="57" spans="1:10">
      <c r="B57" s="89"/>
      <c r="C57" s="123"/>
      <c r="D57" s="89"/>
      <c r="E57" s="89"/>
      <c r="F57" s="89"/>
      <c r="G57" s="89"/>
      <c r="H57" s="89"/>
      <c r="I57" s="89"/>
      <c r="J57" s="89"/>
    </row>
    <row r="58" spans="1:10">
      <c r="B58" s="89"/>
      <c r="C58" s="123"/>
      <c r="D58" s="89"/>
      <c r="E58" s="89"/>
      <c r="F58" s="89"/>
      <c r="G58" s="89"/>
      <c r="H58" s="89"/>
      <c r="I58" s="89"/>
      <c r="J58" s="89"/>
    </row>
    <row r="59" spans="1:10">
      <c r="B59" s="89"/>
      <c r="C59" s="123"/>
      <c r="D59" s="89"/>
      <c r="E59" s="89"/>
      <c r="F59" s="89"/>
      <c r="G59" s="89"/>
      <c r="H59" s="89"/>
      <c r="I59" s="89"/>
      <c r="J59" s="89"/>
    </row>
    <row r="60" spans="1:10">
      <c r="B60" s="89"/>
      <c r="C60" s="123"/>
      <c r="D60" s="89"/>
      <c r="E60" s="89"/>
      <c r="F60" s="89"/>
      <c r="G60" s="89"/>
      <c r="H60" s="89"/>
      <c r="I60" s="89"/>
      <c r="J60" s="89"/>
    </row>
    <row r="61" spans="1:10">
      <c r="B61" s="89"/>
      <c r="C61" s="123"/>
      <c r="D61" s="89"/>
      <c r="E61" s="89"/>
      <c r="F61" s="89"/>
      <c r="G61" s="89"/>
      <c r="H61" s="89"/>
      <c r="I61" s="89"/>
      <c r="J61" s="89"/>
    </row>
    <row r="62" spans="1:10">
      <c r="B62" s="89"/>
      <c r="C62" s="123"/>
      <c r="D62" s="89"/>
      <c r="E62" s="89"/>
      <c r="F62" s="89"/>
      <c r="G62" s="89"/>
      <c r="H62" s="89"/>
      <c r="I62" s="89"/>
      <c r="J62" s="89"/>
    </row>
    <row r="63" spans="1:10">
      <c r="B63" s="89"/>
      <c r="C63" s="123"/>
      <c r="D63" s="89"/>
      <c r="E63" s="89"/>
      <c r="F63" s="89"/>
      <c r="G63" s="89"/>
      <c r="H63" s="89"/>
      <c r="I63" s="89"/>
      <c r="J63" s="89"/>
    </row>
    <row r="64" spans="1:10">
      <c r="B64" s="89"/>
      <c r="C64" s="123"/>
      <c r="D64" s="89"/>
      <c r="E64" s="89"/>
      <c r="F64" s="89"/>
      <c r="G64" s="89"/>
      <c r="H64" s="89"/>
      <c r="I64" s="89"/>
      <c r="J64" s="89"/>
    </row>
    <row r="65" spans="2:10">
      <c r="B65" s="89"/>
      <c r="C65" s="123"/>
      <c r="D65" s="89"/>
      <c r="E65" s="89"/>
      <c r="F65" s="89"/>
      <c r="G65" s="89"/>
      <c r="H65" s="89"/>
      <c r="I65" s="89"/>
      <c r="J65" s="89"/>
    </row>
    <row r="66" spans="2:10">
      <c r="B66" s="89"/>
      <c r="C66" s="123"/>
      <c r="D66" s="89"/>
      <c r="E66" s="89"/>
      <c r="F66" s="89"/>
      <c r="G66" s="89"/>
      <c r="H66" s="89"/>
      <c r="I66" s="89"/>
      <c r="J66" s="89"/>
    </row>
    <row r="67" spans="2:10">
      <c r="B67" s="89"/>
      <c r="C67" s="123"/>
      <c r="D67" s="89"/>
      <c r="E67" s="89"/>
      <c r="F67" s="89"/>
      <c r="G67" s="89"/>
      <c r="H67" s="89"/>
      <c r="I67" s="89"/>
      <c r="J67" s="89"/>
    </row>
    <row r="68" spans="2:10">
      <c r="B68" s="89"/>
      <c r="C68" s="123"/>
      <c r="D68" s="89"/>
      <c r="E68" s="89"/>
      <c r="F68" s="89"/>
      <c r="G68" s="89"/>
      <c r="H68" s="89"/>
      <c r="I68" s="89"/>
      <c r="J68" s="89"/>
    </row>
    <row r="69" spans="2:10">
      <c r="B69" s="89"/>
      <c r="C69" s="123"/>
      <c r="D69" s="89"/>
      <c r="E69" s="89"/>
      <c r="F69" s="89"/>
      <c r="G69" s="89"/>
      <c r="H69" s="89"/>
      <c r="I69" s="89"/>
      <c r="J69" s="89"/>
    </row>
    <row r="70" spans="2:10">
      <c r="B70" s="89"/>
      <c r="C70" s="123"/>
      <c r="D70" s="89"/>
      <c r="E70" s="89"/>
      <c r="F70" s="89"/>
      <c r="G70" s="89"/>
      <c r="H70" s="89"/>
      <c r="I70" s="89"/>
      <c r="J70" s="89"/>
    </row>
  </sheetData>
  <sheetProtection selectLockedCells="1" selectUnlockedCells="1"/>
  <mergeCells count="44">
    <mergeCell ref="B10:J10"/>
    <mergeCell ref="A7:J7"/>
    <mergeCell ref="A6:J6"/>
    <mergeCell ref="B11:J11"/>
    <mergeCell ref="B12:J12"/>
    <mergeCell ref="B20:J20"/>
    <mergeCell ref="B21:J21"/>
    <mergeCell ref="B22:J22"/>
    <mergeCell ref="B13:J13"/>
    <mergeCell ref="B14:J14"/>
    <mergeCell ref="B15:J15"/>
    <mergeCell ref="B16:J16"/>
    <mergeCell ref="B17:J17"/>
    <mergeCell ref="B28:J28"/>
    <mergeCell ref="B29:J29"/>
    <mergeCell ref="B30:J30"/>
    <mergeCell ref="A1:J1"/>
    <mergeCell ref="A2:J2"/>
    <mergeCell ref="A3:J3"/>
    <mergeCell ref="A9:J9"/>
    <mergeCell ref="A4:J4"/>
    <mergeCell ref="A5:J5"/>
    <mergeCell ref="B23:J23"/>
    <mergeCell ref="B24:J24"/>
    <mergeCell ref="B25:J25"/>
    <mergeCell ref="B26:J26"/>
    <mergeCell ref="B27:J27"/>
    <mergeCell ref="B18:J18"/>
    <mergeCell ref="B19:J19"/>
    <mergeCell ref="A35:J35"/>
    <mergeCell ref="A36:J36"/>
    <mergeCell ref="A39:J39"/>
    <mergeCell ref="B31:J31"/>
    <mergeCell ref="B32:J32"/>
    <mergeCell ref="B33:J33"/>
    <mergeCell ref="A37:J37"/>
    <mergeCell ref="A38:J38"/>
    <mergeCell ref="A45:J45"/>
    <mergeCell ref="A46:J46"/>
    <mergeCell ref="A48:J48"/>
    <mergeCell ref="A49:J49"/>
    <mergeCell ref="A40:J40"/>
    <mergeCell ref="A42:J42"/>
    <mergeCell ref="A43:J43"/>
  </mergeCells>
  <hyperlinks>
    <hyperlink ref="A4" r:id="rId1"/>
  </hyperlinks>
  <pageMargins left="0.25" right="0.25" top="0.75" bottom="0.75" header="0.3" footer="0.3"/>
  <pageSetup paperSize="9" orientation="portrait" verticalDpi="0" r:id="rId2"/>
  <drawing r:id="rId3"/>
</worksheet>
</file>

<file path=xl/worksheets/sheet3.xml><?xml version="1.0" encoding="utf-8"?>
<worksheet xmlns="http://schemas.openxmlformats.org/spreadsheetml/2006/main" xmlns:r="http://schemas.openxmlformats.org/officeDocument/2006/relationships">
  <sheetPr codeName="Sheet2">
    <tabColor rgb="FF92D050"/>
  </sheetPr>
  <dimension ref="A1:X253"/>
  <sheetViews>
    <sheetView workbookViewId="0">
      <selection activeCell="K4" sqref="K4"/>
    </sheetView>
  </sheetViews>
  <sheetFormatPr defaultColWidth="9.1796875" defaultRowHeight="14.5"/>
  <cols>
    <col min="1" max="1" width="6.54296875" style="3" customWidth="1"/>
    <col min="2" max="2" width="25.7265625" style="3" customWidth="1"/>
    <col min="3" max="3" width="23.26953125" style="3" bestFit="1" customWidth="1"/>
    <col min="4" max="4" width="12.7265625" style="3" customWidth="1"/>
    <col min="5" max="5" width="8.26953125" style="3" customWidth="1"/>
    <col min="6" max="6" width="7.7265625" style="3" customWidth="1"/>
    <col min="7" max="7" width="19.26953125" style="3" customWidth="1"/>
    <col min="8" max="8" width="12.26953125" style="3" customWidth="1"/>
    <col min="9" max="9" width="19.453125" style="3" customWidth="1"/>
    <col min="10" max="10" width="11.54296875" style="3" customWidth="1"/>
    <col min="11" max="11" width="15.1796875" style="3" customWidth="1"/>
    <col min="12" max="12" width="12.7265625" style="3" customWidth="1"/>
    <col min="13" max="13" width="9" style="3" customWidth="1"/>
    <col min="14" max="14" width="6.453125" style="3" customWidth="1"/>
    <col min="15" max="15" width="6.81640625" style="3" customWidth="1"/>
    <col min="16" max="19" width="5.7265625" style="3" customWidth="1"/>
    <col min="20" max="20" width="7.54296875" style="3" customWidth="1"/>
    <col min="21" max="21" width="5.7265625" style="3" customWidth="1"/>
    <col min="22" max="22" width="7.81640625" style="3" customWidth="1"/>
    <col min="23" max="23" width="6.54296875" style="3" customWidth="1"/>
    <col min="24" max="24" width="5.7265625" style="3" customWidth="1"/>
    <col min="25" max="16384" width="9.1796875" style="3"/>
  </cols>
  <sheetData>
    <row r="1" spans="1:24" ht="29.25" customHeight="1">
      <c r="A1" s="157" t="s">
        <v>299</v>
      </c>
      <c r="B1" s="157"/>
      <c r="C1" s="157"/>
      <c r="D1" s="157"/>
      <c r="E1" s="157"/>
      <c r="F1" s="157"/>
      <c r="G1" s="157"/>
      <c r="H1" s="157"/>
      <c r="I1" s="157"/>
      <c r="J1" s="157"/>
      <c r="K1" s="157"/>
      <c r="L1" s="157"/>
      <c r="M1" s="157"/>
      <c r="N1" s="157"/>
      <c r="O1" s="157"/>
      <c r="P1" s="157"/>
      <c r="Q1" s="157"/>
      <c r="R1" s="157"/>
      <c r="S1" s="157"/>
      <c r="T1" s="157"/>
      <c r="U1" s="157"/>
      <c r="V1" s="157"/>
      <c r="W1" s="157"/>
      <c r="X1" s="157"/>
    </row>
    <row r="2" spans="1:24">
      <c r="A2" s="22"/>
      <c r="B2" s="138"/>
      <c r="C2" s="138"/>
      <c r="D2" s="138"/>
      <c r="E2" s="138"/>
      <c r="F2" s="138"/>
      <c r="G2" s="138"/>
      <c r="H2" s="138"/>
      <c r="I2" s="138"/>
      <c r="J2" s="138"/>
      <c r="K2" s="138"/>
      <c r="L2" s="138"/>
      <c r="M2" s="138"/>
      <c r="N2" s="138"/>
      <c r="O2" s="138"/>
      <c r="P2" s="138"/>
      <c r="Q2" s="138"/>
      <c r="R2" s="138"/>
      <c r="S2" s="138"/>
      <c r="T2" s="138"/>
      <c r="U2" s="138"/>
      <c r="V2" s="138"/>
      <c r="W2" s="138"/>
      <c r="X2" s="138"/>
    </row>
    <row r="3" spans="1:24" s="4" customFormat="1" ht="58">
      <c r="A3" s="14" t="s">
        <v>0</v>
      </c>
      <c r="B3" s="15" t="s">
        <v>1</v>
      </c>
      <c r="C3" s="15" t="s">
        <v>2</v>
      </c>
      <c r="D3" s="15" t="s">
        <v>88</v>
      </c>
      <c r="E3" s="15" t="s">
        <v>166</v>
      </c>
      <c r="F3" s="15" t="s">
        <v>3</v>
      </c>
      <c r="G3" s="15" t="s">
        <v>125</v>
      </c>
      <c r="H3" s="15" t="s">
        <v>4</v>
      </c>
      <c r="I3" s="15" t="s">
        <v>5</v>
      </c>
      <c r="J3" s="15" t="s">
        <v>6</v>
      </c>
      <c r="K3" s="15" t="s">
        <v>7</v>
      </c>
      <c r="L3" s="15" t="s">
        <v>8</v>
      </c>
      <c r="M3" s="15" t="s">
        <v>9</v>
      </c>
      <c r="N3" s="15" t="s">
        <v>139</v>
      </c>
      <c r="O3" s="15" t="s">
        <v>198</v>
      </c>
      <c r="P3" s="15" t="s">
        <v>10</v>
      </c>
      <c r="Q3" s="15" t="s">
        <v>298</v>
      </c>
      <c r="R3" s="15" t="s">
        <v>12</v>
      </c>
      <c r="S3" s="15" t="s">
        <v>172</v>
      </c>
      <c r="T3" s="15" t="s">
        <v>175</v>
      </c>
      <c r="U3" s="15" t="s">
        <v>173</v>
      </c>
      <c r="V3" s="15" t="s">
        <v>174</v>
      </c>
      <c r="W3" s="16" t="s">
        <v>313</v>
      </c>
      <c r="X3" s="16" t="s">
        <v>13</v>
      </c>
    </row>
    <row r="4" spans="1:24">
      <c r="A4" s="13">
        <f>IF(B4="","",ROWS($A$1:A1))</f>
        <v>1</v>
      </c>
      <c r="B4" s="5" t="s">
        <v>14</v>
      </c>
      <c r="C4" s="5" t="s">
        <v>41</v>
      </c>
      <c r="D4" s="5" t="s">
        <v>89</v>
      </c>
      <c r="E4" s="6" t="s">
        <v>86</v>
      </c>
      <c r="F4" s="6" t="s">
        <v>63</v>
      </c>
      <c r="G4" s="6" t="s">
        <v>126</v>
      </c>
      <c r="H4" s="5" t="s">
        <v>77</v>
      </c>
      <c r="I4" s="7" t="s">
        <v>78</v>
      </c>
      <c r="J4" s="5">
        <v>123456</v>
      </c>
      <c r="K4" s="8" t="s">
        <v>79</v>
      </c>
      <c r="L4" s="5">
        <v>9166023711</v>
      </c>
      <c r="M4" s="5">
        <v>43800</v>
      </c>
      <c r="N4" s="5">
        <v>5000</v>
      </c>
      <c r="O4" s="5"/>
      <c r="P4" s="9">
        <v>0.08</v>
      </c>
      <c r="Q4" s="6" t="s">
        <v>87</v>
      </c>
      <c r="R4" s="6" t="s">
        <v>87</v>
      </c>
      <c r="S4" s="6" t="s">
        <v>87</v>
      </c>
      <c r="T4" s="6">
        <v>7</v>
      </c>
      <c r="U4" s="6" t="s">
        <v>87</v>
      </c>
      <c r="V4" s="6">
        <v>7</v>
      </c>
      <c r="W4" s="6" t="s">
        <v>87</v>
      </c>
      <c r="X4" s="6" t="s">
        <v>86</v>
      </c>
    </row>
    <row r="5" spans="1:24">
      <c r="A5" s="13">
        <f>IF(B5="","",ROWS($A$1:A2))</f>
        <v>2</v>
      </c>
      <c r="B5" s="10" t="s">
        <v>154</v>
      </c>
      <c r="C5" s="10" t="s">
        <v>24</v>
      </c>
      <c r="D5" s="10" t="s">
        <v>159</v>
      </c>
      <c r="E5" s="6" t="s">
        <v>86</v>
      </c>
      <c r="F5" s="11" t="s">
        <v>57</v>
      </c>
      <c r="G5" s="6" t="s">
        <v>126</v>
      </c>
      <c r="H5" s="5" t="s">
        <v>77</v>
      </c>
      <c r="I5" s="7" t="s">
        <v>78</v>
      </c>
      <c r="J5" s="5">
        <v>123456</v>
      </c>
      <c r="K5" s="8" t="s">
        <v>79</v>
      </c>
      <c r="L5" s="5">
        <v>9166023711</v>
      </c>
      <c r="M5" s="10">
        <v>20800</v>
      </c>
      <c r="N5" s="5">
        <v>1000</v>
      </c>
      <c r="O5" s="5"/>
      <c r="P5" s="9">
        <v>0.08</v>
      </c>
      <c r="Q5" s="6" t="s">
        <v>87</v>
      </c>
      <c r="R5" s="6" t="s">
        <v>87</v>
      </c>
      <c r="S5" s="6" t="s">
        <v>86</v>
      </c>
      <c r="T5" s="6">
        <v>1</v>
      </c>
      <c r="U5" s="6" t="s">
        <v>86</v>
      </c>
      <c r="V5" s="6">
        <v>7</v>
      </c>
      <c r="W5" s="6" t="s">
        <v>86</v>
      </c>
      <c r="X5" s="6" t="s">
        <v>86</v>
      </c>
    </row>
    <row r="6" spans="1:24">
      <c r="A6" s="13">
        <f>IF(B6="","",ROWS($A$1:A3))</f>
        <v>3</v>
      </c>
      <c r="B6" s="10" t="s">
        <v>155</v>
      </c>
      <c r="C6" s="10" t="s">
        <v>44</v>
      </c>
      <c r="D6" s="10" t="s">
        <v>158</v>
      </c>
      <c r="E6" s="6" t="s">
        <v>86</v>
      </c>
      <c r="F6" s="11" t="s">
        <v>64</v>
      </c>
      <c r="G6" s="6" t="s">
        <v>126</v>
      </c>
      <c r="H6" s="5" t="s">
        <v>77</v>
      </c>
      <c r="I6" s="7" t="s">
        <v>78</v>
      </c>
      <c r="J6" s="5">
        <v>123456</v>
      </c>
      <c r="K6" s="8" t="s">
        <v>79</v>
      </c>
      <c r="L6" s="5">
        <v>9166023711</v>
      </c>
      <c r="M6" s="10">
        <v>59500</v>
      </c>
      <c r="N6" s="5">
        <v>5000</v>
      </c>
      <c r="O6" s="5">
        <v>10000</v>
      </c>
      <c r="P6" s="9">
        <v>0.08</v>
      </c>
      <c r="Q6" s="6" t="s">
        <v>86</v>
      </c>
      <c r="R6" s="6" t="s">
        <v>86</v>
      </c>
      <c r="S6" s="6" t="s">
        <v>86</v>
      </c>
      <c r="T6" s="6">
        <v>9</v>
      </c>
      <c r="U6" s="6" t="s">
        <v>87</v>
      </c>
      <c r="V6" s="6">
        <v>7</v>
      </c>
      <c r="W6" s="6" t="s">
        <v>87</v>
      </c>
      <c r="X6" s="6" t="s">
        <v>86</v>
      </c>
    </row>
    <row r="7" spans="1:24">
      <c r="A7" s="13">
        <f>IF(B7="","",ROWS($A$1:A4))</f>
        <v>4</v>
      </c>
      <c r="B7" s="10" t="s">
        <v>156</v>
      </c>
      <c r="C7" s="10" t="s">
        <v>44</v>
      </c>
      <c r="D7" s="10" t="s">
        <v>158</v>
      </c>
      <c r="E7" s="6" t="s">
        <v>87</v>
      </c>
      <c r="F7" s="11" t="s">
        <v>64</v>
      </c>
      <c r="G7" s="6" t="s">
        <v>126</v>
      </c>
      <c r="H7" s="5" t="s">
        <v>77</v>
      </c>
      <c r="I7" s="7" t="s">
        <v>78</v>
      </c>
      <c r="J7" s="5">
        <v>123456</v>
      </c>
      <c r="K7" s="8" t="s">
        <v>79</v>
      </c>
      <c r="L7" s="5">
        <v>9166023711</v>
      </c>
      <c r="M7" s="10">
        <v>31100</v>
      </c>
      <c r="N7" s="5"/>
      <c r="O7" s="5"/>
      <c r="P7" s="9" t="s">
        <v>395</v>
      </c>
      <c r="Q7" s="6" t="s">
        <v>87</v>
      </c>
      <c r="R7" s="6" t="s">
        <v>86</v>
      </c>
      <c r="S7" s="6" t="s">
        <v>86</v>
      </c>
      <c r="T7" s="6" t="s">
        <v>395</v>
      </c>
      <c r="U7" s="6" t="s">
        <v>86</v>
      </c>
      <c r="V7" s="6" t="s">
        <v>395</v>
      </c>
      <c r="W7" s="6" t="s">
        <v>86</v>
      </c>
      <c r="X7" s="6" t="s">
        <v>86</v>
      </c>
    </row>
    <row r="8" spans="1:24">
      <c r="A8" s="13">
        <f>IF(B8="","",ROWS($A$1:A5))</f>
        <v>5</v>
      </c>
      <c r="B8" s="10" t="s">
        <v>157</v>
      </c>
      <c r="C8" s="10" t="s">
        <v>41</v>
      </c>
      <c r="D8" s="10" t="s">
        <v>89</v>
      </c>
      <c r="E8" s="6" t="s">
        <v>87</v>
      </c>
      <c r="F8" s="11" t="s">
        <v>63</v>
      </c>
      <c r="G8" s="6" t="s">
        <v>126</v>
      </c>
      <c r="H8" s="5" t="s">
        <v>77</v>
      </c>
      <c r="I8" s="7" t="s">
        <v>78</v>
      </c>
      <c r="J8" s="5">
        <v>123456</v>
      </c>
      <c r="K8" s="8" t="s">
        <v>79</v>
      </c>
      <c r="L8" s="5">
        <v>9166023711</v>
      </c>
      <c r="M8" s="10">
        <v>26500</v>
      </c>
      <c r="N8" s="5">
        <v>3000</v>
      </c>
      <c r="O8" s="5"/>
      <c r="P8" s="9">
        <v>0.08</v>
      </c>
      <c r="Q8" s="6" t="s">
        <v>87</v>
      </c>
      <c r="R8" s="6" t="s">
        <v>87</v>
      </c>
      <c r="S8" s="6" t="s">
        <v>86</v>
      </c>
      <c r="T8" s="6">
        <v>1</v>
      </c>
      <c r="U8" s="6" t="s">
        <v>87</v>
      </c>
      <c r="V8" s="6">
        <v>7</v>
      </c>
      <c r="W8" s="6" t="s">
        <v>86</v>
      </c>
      <c r="X8" s="6" t="s">
        <v>86</v>
      </c>
    </row>
    <row r="9" spans="1:24">
      <c r="A9" s="13">
        <f>IF(B9="","",ROWS($A$1:A6))</f>
        <v>6</v>
      </c>
      <c r="B9" s="10" t="s">
        <v>160</v>
      </c>
      <c r="C9" s="10" t="s">
        <v>27</v>
      </c>
      <c r="D9" s="10" t="s">
        <v>161</v>
      </c>
      <c r="E9" s="6" t="s">
        <v>86</v>
      </c>
      <c r="F9" s="11" t="s">
        <v>53</v>
      </c>
      <c r="G9" s="6" t="s">
        <v>126</v>
      </c>
      <c r="H9" s="5" t="s">
        <v>77</v>
      </c>
      <c r="I9" s="7" t="s">
        <v>78</v>
      </c>
      <c r="J9" s="5">
        <v>123456</v>
      </c>
      <c r="K9" s="8" t="s">
        <v>79</v>
      </c>
      <c r="L9" s="5">
        <v>9166023711</v>
      </c>
      <c r="M9" s="10">
        <v>20800</v>
      </c>
      <c r="N9" s="5">
        <v>5000</v>
      </c>
      <c r="O9" s="5"/>
      <c r="P9" s="9">
        <v>0.08</v>
      </c>
      <c r="Q9" s="6" t="s">
        <v>87</v>
      </c>
      <c r="R9" s="6" t="s">
        <v>87</v>
      </c>
      <c r="S9" s="6" t="s">
        <v>86</v>
      </c>
      <c r="T9" s="6">
        <v>1</v>
      </c>
      <c r="U9" s="6" t="s">
        <v>87</v>
      </c>
      <c r="V9" s="6">
        <v>7</v>
      </c>
      <c r="W9" s="6" t="s">
        <v>87</v>
      </c>
      <c r="X9" s="6" t="s">
        <v>86</v>
      </c>
    </row>
    <row r="10" spans="1:24">
      <c r="A10" s="13">
        <f>IF(B10="","",ROWS($A$1:A7))</f>
        <v>7</v>
      </c>
      <c r="B10" s="10" t="s">
        <v>314</v>
      </c>
      <c r="C10" s="10" t="s">
        <v>47</v>
      </c>
      <c r="D10" s="10" t="s">
        <v>89</v>
      </c>
      <c r="E10" s="6" t="s">
        <v>86</v>
      </c>
      <c r="F10" s="11" t="s">
        <v>65</v>
      </c>
      <c r="G10" s="11" t="s">
        <v>315</v>
      </c>
      <c r="H10" s="5" t="s">
        <v>77</v>
      </c>
      <c r="I10" s="7" t="s">
        <v>78</v>
      </c>
      <c r="J10" s="5">
        <v>123456</v>
      </c>
      <c r="K10" s="8" t="s">
        <v>79</v>
      </c>
      <c r="L10" s="5">
        <v>9166023711</v>
      </c>
      <c r="M10" s="10">
        <v>63300</v>
      </c>
      <c r="N10" s="10">
        <v>7000</v>
      </c>
      <c r="O10" s="10"/>
      <c r="P10" s="69">
        <v>0.08</v>
      </c>
      <c r="Q10" s="11" t="s">
        <v>86</v>
      </c>
      <c r="R10" s="6" t="s">
        <v>86</v>
      </c>
      <c r="S10" s="6" t="s">
        <v>87</v>
      </c>
      <c r="T10" s="6">
        <v>4</v>
      </c>
      <c r="U10" s="6" t="s">
        <v>87</v>
      </c>
      <c r="V10" s="6">
        <v>4</v>
      </c>
      <c r="W10" s="6" t="s">
        <v>87</v>
      </c>
      <c r="X10" s="6" t="s">
        <v>86</v>
      </c>
    </row>
    <row r="11" spans="1:24">
      <c r="A11" s="13" t="str">
        <f>IF(B11="","",ROWS($A$1:A8))</f>
        <v/>
      </c>
      <c r="B11" s="10"/>
      <c r="C11" s="10"/>
      <c r="D11" s="10"/>
      <c r="E11" s="6"/>
      <c r="F11" s="11"/>
      <c r="G11" s="11"/>
      <c r="H11" s="10"/>
      <c r="I11" s="88" t="s">
        <v>318</v>
      </c>
      <c r="J11" s="10"/>
      <c r="K11" s="10"/>
      <c r="L11" s="10"/>
      <c r="M11" s="10"/>
      <c r="N11" s="10"/>
      <c r="O11" s="10"/>
      <c r="P11" s="11"/>
      <c r="Q11" s="11"/>
      <c r="R11" s="6"/>
      <c r="S11" s="6"/>
      <c r="T11" s="6"/>
      <c r="U11" s="6"/>
      <c r="V11" s="6"/>
      <c r="W11" s="6"/>
      <c r="X11" s="6"/>
    </row>
    <row r="12" spans="1:24">
      <c r="A12" s="13" t="str">
        <f>IF(B12="","",ROWS($A$1:A9))</f>
        <v/>
      </c>
      <c r="B12" s="10"/>
      <c r="C12" s="10"/>
      <c r="D12" s="10"/>
      <c r="E12" s="6"/>
      <c r="F12" s="11"/>
      <c r="G12" s="11"/>
      <c r="H12" s="10"/>
      <c r="I12" s="12"/>
      <c r="J12" s="10"/>
      <c r="K12" s="10"/>
      <c r="L12" s="10"/>
      <c r="M12" s="10"/>
      <c r="N12" s="10"/>
      <c r="O12" s="10"/>
      <c r="P12" s="11"/>
      <c r="Q12" s="11"/>
      <c r="R12" s="6"/>
      <c r="S12" s="6"/>
      <c r="T12" s="6"/>
      <c r="U12" s="6"/>
      <c r="V12" s="6"/>
      <c r="W12" s="6"/>
      <c r="X12" s="6"/>
    </row>
    <row r="13" spans="1:24">
      <c r="A13" s="13" t="str">
        <f>IF(B13="","",ROWS($A$1:A10))</f>
        <v/>
      </c>
      <c r="B13" s="10"/>
      <c r="C13" s="10"/>
      <c r="D13" s="10"/>
      <c r="E13" s="6"/>
      <c r="F13" s="11"/>
      <c r="G13" s="11"/>
      <c r="H13" s="10"/>
      <c r="I13" s="12"/>
      <c r="J13" s="10"/>
      <c r="K13" s="10"/>
      <c r="L13" s="10"/>
      <c r="M13" s="10"/>
      <c r="N13" s="10"/>
      <c r="O13" s="10"/>
      <c r="P13" s="11"/>
      <c r="Q13" s="11"/>
      <c r="R13" s="6"/>
      <c r="S13" s="6"/>
      <c r="T13" s="6"/>
      <c r="U13" s="6"/>
      <c r="V13" s="6"/>
      <c r="W13" s="6"/>
      <c r="X13" s="6"/>
    </row>
    <row r="14" spans="1:24">
      <c r="A14" s="13" t="str">
        <f>IF(B14="","",ROWS($A$1:A11))</f>
        <v/>
      </c>
      <c r="B14" s="10"/>
      <c r="C14" s="10"/>
      <c r="D14" s="10"/>
      <c r="E14" s="6"/>
      <c r="F14" s="11"/>
      <c r="G14" s="11"/>
      <c r="H14" s="10"/>
      <c r="I14" s="12"/>
      <c r="J14" s="10"/>
      <c r="K14" s="10"/>
      <c r="L14" s="10"/>
      <c r="M14" s="10"/>
      <c r="N14" s="10"/>
      <c r="O14" s="10"/>
      <c r="P14" s="11"/>
      <c r="Q14" s="11"/>
      <c r="R14" s="6"/>
      <c r="S14" s="6"/>
      <c r="T14" s="6"/>
      <c r="U14" s="6"/>
      <c r="V14" s="6"/>
      <c r="W14" s="6"/>
      <c r="X14" s="6"/>
    </row>
    <row r="15" spans="1:24">
      <c r="A15" s="13" t="str">
        <f>IF(B15="","",ROWS($A$1:A12))</f>
        <v/>
      </c>
      <c r="B15" s="10"/>
      <c r="C15" s="10"/>
      <c r="D15" s="10"/>
      <c r="E15" s="6"/>
      <c r="F15" s="11"/>
      <c r="G15" s="11"/>
      <c r="H15" s="10"/>
      <c r="I15" s="12"/>
      <c r="J15" s="10"/>
      <c r="K15" s="10"/>
      <c r="L15" s="10"/>
      <c r="M15" s="10"/>
      <c r="N15" s="10"/>
      <c r="O15" s="10"/>
      <c r="P15" s="11"/>
      <c r="Q15" s="11"/>
      <c r="R15" s="6"/>
      <c r="S15" s="6"/>
      <c r="T15" s="6"/>
      <c r="U15" s="6"/>
      <c r="V15" s="6"/>
      <c r="W15" s="6"/>
      <c r="X15" s="6"/>
    </row>
    <row r="16" spans="1:24">
      <c r="A16" s="13" t="str">
        <f>IF(B16="","",ROWS($A$1:A13))</f>
        <v/>
      </c>
      <c r="B16" s="10"/>
      <c r="C16" s="10"/>
      <c r="D16" s="10"/>
      <c r="E16" s="6"/>
      <c r="F16" s="11"/>
      <c r="G16" s="11"/>
      <c r="H16" s="10"/>
      <c r="I16" s="12"/>
      <c r="J16" s="10"/>
      <c r="K16" s="10"/>
      <c r="L16" s="10"/>
      <c r="M16" s="10"/>
      <c r="N16" s="10"/>
      <c r="O16" s="10"/>
      <c r="P16" s="11"/>
      <c r="Q16" s="11"/>
      <c r="R16" s="6"/>
      <c r="S16" s="6"/>
      <c r="T16" s="6"/>
      <c r="U16" s="6"/>
      <c r="V16" s="6"/>
      <c r="W16" s="6"/>
      <c r="X16" s="6"/>
    </row>
    <row r="17" spans="1:24">
      <c r="A17" s="13" t="str">
        <f>IF(B17="","",ROWS($A$1:A14))</f>
        <v/>
      </c>
      <c r="B17" s="10"/>
      <c r="C17" s="10"/>
      <c r="D17" s="10"/>
      <c r="E17" s="6"/>
      <c r="F17" s="11"/>
      <c r="G17" s="11"/>
      <c r="H17" s="10"/>
      <c r="I17" s="12"/>
      <c r="J17" s="10"/>
      <c r="K17" s="10"/>
      <c r="L17" s="10"/>
      <c r="M17" s="10"/>
      <c r="N17" s="10"/>
      <c r="O17" s="10"/>
      <c r="P17" s="11"/>
      <c r="Q17" s="11"/>
      <c r="R17" s="6"/>
      <c r="S17" s="6"/>
      <c r="T17" s="6"/>
      <c r="U17" s="6"/>
      <c r="V17" s="6"/>
      <c r="W17" s="6"/>
      <c r="X17" s="6"/>
    </row>
    <row r="18" spans="1:24">
      <c r="A18" s="13" t="str">
        <f>IF(B18="","",ROWS($A$1:A15))</f>
        <v/>
      </c>
      <c r="B18" s="10"/>
      <c r="C18" s="10"/>
      <c r="D18" s="10"/>
      <c r="E18" s="6"/>
      <c r="F18" s="11"/>
      <c r="G18" s="11"/>
      <c r="H18" s="10"/>
      <c r="I18" s="12"/>
      <c r="J18" s="10"/>
      <c r="K18" s="10"/>
      <c r="L18" s="10"/>
      <c r="M18" s="10"/>
      <c r="N18" s="10"/>
      <c r="O18" s="10"/>
      <c r="P18" s="11"/>
      <c r="Q18" s="11"/>
      <c r="R18" s="6"/>
      <c r="S18" s="6"/>
      <c r="T18" s="6"/>
      <c r="U18" s="6"/>
      <c r="V18" s="6"/>
      <c r="W18" s="6"/>
      <c r="X18" s="6"/>
    </row>
    <row r="19" spans="1:24">
      <c r="A19" s="13" t="str">
        <f>IF(B19="","",ROWS($A$1:A16))</f>
        <v/>
      </c>
      <c r="B19" s="10"/>
      <c r="C19" s="10"/>
      <c r="D19" s="10"/>
      <c r="E19" s="6"/>
      <c r="F19" s="11"/>
      <c r="G19" s="11"/>
      <c r="H19" s="10"/>
      <c r="I19" s="12"/>
      <c r="J19" s="10"/>
      <c r="K19" s="10"/>
      <c r="L19" s="10"/>
      <c r="M19" s="10"/>
      <c r="N19" s="10"/>
      <c r="O19" s="10"/>
      <c r="P19" s="11"/>
      <c r="Q19" s="11"/>
      <c r="R19" s="6"/>
      <c r="S19" s="6"/>
      <c r="T19" s="6"/>
      <c r="U19" s="6"/>
      <c r="V19" s="6"/>
      <c r="W19" s="6"/>
      <c r="X19" s="6"/>
    </row>
    <row r="20" spans="1:24">
      <c r="A20" s="13" t="str">
        <f>IF(B20="","",ROWS($A$1:A17))</f>
        <v/>
      </c>
      <c r="B20" s="10"/>
      <c r="C20" s="10"/>
      <c r="D20" s="10"/>
      <c r="E20" s="6"/>
      <c r="F20" s="11"/>
      <c r="G20" s="11"/>
      <c r="H20" s="10"/>
      <c r="I20" s="12"/>
      <c r="J20" s="10"/>
      <c r="K20" s="10"/>
      <c r="L20" s="10"/>
      <c r="M20" s="10"/>
      <c r="N20" s="10"/>
      <c r="O20" s="10"/>
      <c r="P20" s="11"/>
      <c r="Q20" s="11"/>
      <c r="R20" s="6"/>
      <c r="S20" s="6"/>
      <c r="T20" s="6"/>
      <c r="U20" s="6"/>
      <c r="V20" s="6"/>
      <c r="W20" s="6"/>
      <c r="X20" s="6"/>
    </row>
    <row r="21" spans="1:24">
      <c r="A21" s="13" t="str">
        <f>IF(B21="","",ROWS($A$1:A18))</f>
        <v/>
      </c>
      <c r="B21" s="10"/>
      <c r="C21" s="10"/>
      <c r="D21" s="10"/>
      <c r="E21" s="6"/>
      <c r="F21" s="11"/>
      <c r="G21" s="11"/>
      <c r="H21" s="10"/>
      <c r="I21" s="12"/>
      <c r="J21" s="10"/>
      <c r="K21" s="10"/>
      <c r="L21" s="10"/>
      <c r="M21" s="10"/>
      <c r="N21" s="10"/>
      <c r="O21" s="10"/>
      <c r="P21" s="11"/>
      <c r="Q21" s="11"/>
      <c r="R21" s="6"/>
      <c r="S21" s="6"/>
      <c r="T21" s="6"/>
      <c r="U21" s="6"/>
      <c r="V21" s="6"/>
      <c r="W21" s="6"/>
      <c r="X21" s="6"/>
    </row>
    <row r="22" spans="1:24">
      <c r="A22" s="13" t="str">
        <f>IF(B22="","",ROWS($A$1:A19))</f>
        <v/>
      </c>
      <c r="B22" s="10"/>
      <c r="C22" s="10"/>
      <c r="D22" s="10"/>
      <c r="E22" s="6"/>
      <c r="F22" s="11"/>
      <c r="G22" s="11"/>
      <c r="H22" s="10"/>
      <c r="I22" s="12"/>
      <c r="J22" s="10"/>
      <c r="K22" s="10"/>
      <c r="L22" s="10"/>
      <c r="M22" s="10"/>
      <c r="N22" s="10"/>
      <c r="O22" s="10"/>
      <c r="P22" s="11"/>
      <c r="Q22" s="11"/>
      <c r="R22" s="6"/>
      <c r="S22" s="6"/>
      <c r="T22" s="6"/>
      <c r="U22" s="6"/>
      <c r="V22" s="6"/>
      <c r="W22" s="6"/>
      <c r="X22" s="6"/>
    </row>
    <row r="23" spans="1:24">
      <c r="A23" s="13" t="str">
        <f>IF(B23="","",ROWS($A$1:A20))</f>
        <v/>
      </c>
      <c r="B23" s="10"/>
      <c r="C23" s="10"/>
      <c r="D23" s="10"/>
      <c r="E23" s="6"/>
      <c r="F23" s="11"/>
      <c r="G23" s="11"/>
      <c r="H23" s="10"/>
      <c r="I23" s="12"/>
      <c r="J23" s="10"/>
      <c r="K23" s="10"/>
      <c r="L23" s="10"/>
      <c r="M23" s="10"/>
      <c r="N23" s="10"/>
      <c r="O23" s="10"/>
      <c r="P23" s="11"/>
      <c r="Q23" s="11"/>
      <c r="R23" s="6"/>
      <c r="S23" s="6"/>
      <c r="T23" s="6"/>
      <c r="U23" s="6"/>
      <c r="V23" s="6"/>
      <c r="W23" s="6"/>
      <c r="X23" s="6"/>
    </row>
    <row r="24" spans="1:24">
      <c r="A24" s="13" t="str">
        <f>IF(B24="","",ROWS($A$1:A21))</f>
        <v/>
      </c>
      <c r="B24" s="10"/>
      <c r="C24" s="10"/>
      <c r="D24" s="10"/>
      <c r="E24" s="6"/>
      <c r="F24" s="11"/>
      <c r="G24" s="11"/>
      <c r="H24" s="10"/>
      <c r="I24" s="12"/>
      <c r="J24" s="10"/>
      <c r="K24" s="10"/>
      <c r="L24" s="10"/>
      <c r="M24" s="10"/>
      <c r="N24" s="10"/>
      <c r="O24" s="10"/>
      <c r="P24" s="11"/>
      <c r="Q24" s="11"/>
      <c r="R24" s="6"/>
      <c r="S24" s="6"/>
      <c r="T24" s="6"/>
      <c r="U24" s="6"/>
      <c r="V24" s="6"/>
      <c r="W24" s="6"/>
      <c r="X24" s="6"/>
    </row>
    <row r="25" spans="1:24">
      <c r="A25" s="13" t="str">
        <f>IF(B25="","",ROWS($A$1:A22))</f>
        <v/>
      </c>
      <c r="B25" s="10"/>
      <c r="C25" s="10"/>
      <c r="D25" s="10"/>
      <c r="E25" s="6"/>
      <c r="F25" s="11"/>
      <c r="G25" s="11"/>
      <c r="H25" s="10"/>
      <c r="I25" s="12"/>
      <c r="J25" s="10"/>
      <c r="K25" s="10"/>
      <c r="L25" s="10"/>
      <c r="M25" s="10"/>
      <c r="N25" s="10"/>
      <c r="O25" s="10"/>
      <c r="P25" s="11"/>
      <c r="Q25" s="11"/>
      <c r="R25" s="6"/>
      <c r="S25" s="6"/>
      <c r="T25" s="6"/>
      <c r="U25" s="6"/>
      <c r="V25" s="6"/>
      <c r="W25" s="6"/>
      <c r="X25" s="6"/>
    </row>
    <row r="26" spans="1:24">
      <c r="A26" s="13" t="str">
        <f>IF(B26="","",ROWS($A$1:A23))</f>
        <v/>
      </c>
      <c r="B26" s="10"/>
      <c r="C26" s="10"/>
      <c r="D26" s="10"/>
      <c r="E26" s="6"/>
      <c r="F26" s="11"/>
      <c r="G26" s="11"/>
      <c r="H26" s="10"/>
      <c r="I26" s="12"/>
      <c r="J26" s="10"/>
      <c r="K26" s="10"/>
      <c r="L26" s="10"/>
      <c r="M26" s="10"/>
      <c r="N26" s="10"/>
      <c r="O26" s="10"/>
      <c r="P26" s="11"/>
      <c r="Q26" s="11"/>
      <c r="R26" s="6"/>
      <c r="S26" s="6"/>
      <c r="T26" s="6"/>
      <c r="U26" s="6"/>
      <c r="V26" s="6"/>
      <c r="W26" s="6"/>
      <c r="X26" s="6"/>
    </row>
    <row r="27" spans="1:24">
      <c r="A27" s="13" t="str">
        <f>IF(B27="","",ROWS($A$1:A24))</f>
        <v/>
      </c>
      <c r="B27" s="10"/>
      <c r="C27" s="10"/>
      <c r="D27" s="10"/>
      <c r="E27" s="6"/>
      <c r="F27" s="11"/>
      <c r="G27" s="11"/>
      <c r="H27" s="10"/>
      <c r="I27" s="12"/>
      <c r="J27" s="10"/>
      <c r="K27" s="10"/>
      <c r="L27" s="10"/>
      <c r="M27" s="10"/>
      <c r="N27" s="10"/>
      <c r="O27" s="10"/>
      <c r="P27" s="11"/>
      <c r="Q27" s="11"/>
      <c r="R27" s="6"/>
      <c r="S27" s="6"/>
      <c r="T27" s="6"/>
      <c r="U27" s="6"/>
      <c r="V27" s="6"/>
      <c r="W27" s="6"/>
      <c r="X27" s="6"/>
    </row>
    <row r="28" spans="1:24">
      <c r="A28" s="13" t="str">
        <f>IF(B28="","",ROWS($A$1:A25))</f>
        <v/>
      </c>
      <c r="B28" s="10"/>
      <c r="C28" s="10"/>
      <c r="D28" s="10"/>
      <c r="E28" s="6"/>
      <c r="F28" s="11"/>
      <c r="G28" s="11"/>
      <c r="H28" s="10"/>
      <c r="I28" s="12"/>
      <c r="J28" s="10"/>
      <c r="K28" s="10"/>
      <c r="L28" s="10"/>
      <c r="M28" s="10"/>
      <c r="N28" s="10"/>
      <c r="O28" s="10"/>
      <c r="P28" s="11"/>
      <c r="Q28" s="11"/>
      <c r="R28" s="6"/>
      <c r="S28" s="6"/>
      <c r="T28" s="6"/>
      <c r="U28" s="6"/>
      <c r="V28" s="6"/>
      <c r="W28" s="6"/>
      <c r="X28" s="6"/>
    </row>
    <row r="29" spans="1:24">
      <c r="A29" s="13" t="str">
        <f>IF(B29="","",ROWS($A$1:A26))</f>
        <v/>
      </c>
      <c r="B29" s="10"/>
      <c r="C29" s="10"/>
      <c r="D29" s="10"/>
      <c r="E29" s="6"/>
      <c r="F29" s="11"/>
      <c r="G29" s="11"/>
      <c r="H29" s="10"/>
      <c r="I29" s="12"/>
      <c r="J29" s="10"/>
      <c r="K29" s="10"/>
      <c r="L29" s="10"/>
      <c r="M29" s="10"/>
      <c r="N29" s="10"/>
      <c r="O29" s="10"/>
      <c r="P29" s="11"/>
      <c r="Q29" s="11"/>
      <c r="R29" s="6"/>
      <c r="S29" s="6"/>
      <c r="T29" s="6"/>
      <c r="U29" s="6"/>
      <c r="V29" s="6"/>
      <c r="W29" s="6"/>
      <c r="X29" s="6"/>
    </row>
    <row r="30" spans="1:24">
      <c r="A30" s="13" t="str">
        <f>IF(B30="","",ROWS($A$1:A27))</f>
        <v/>
      </c>
      <c r="B30" s="10"/>
      <c r="C30" s="10"/>
      <c r="D30" s="10"/>
      <c r="E30" s="6"/>
      <c r="F30" s="11"/>
      <c r="G30" s="11"/>
      <c r="H30" s="10"/>
      <c r="I30" s="12"/>
      <c r="J30" s="10"/>
      <c r="K30" s="10"/>
      <c r="L30" s="10"/>
      <c r="M30" s="10"/>
      <c r="N30" s="10"/>
      <c r="O30" s="10"/>
      <c r="P30" s="11"/>
      <c r="Q30" s="11"/>
      <c r="R30" s="6"/>
      <c r="S30" s="6"/>
      <c r="T30" s="6"/>
      <c r="U30" s="6"/>
      <c r="V30" s="6"/>
      <c r="W30" s="6"/>
      <c r="X30" s="6"/>
    </row>
    <row r="31" spans="1:24">
      <c r="A31" s="13" t="str">
        <f>IF(B31="","",ROWS($A$1:A28))</f>
        <v/>
      </c>
      <c r="B31" s="10"/>
      <c r="C31" s="10"/>
      <c r="D31" s="10"/>
      <c r="E31" s="6"/>
      <c r="F31" s="11"/>
      <c r="G31" s="11"/>
      <c r="H31" s="10"/>
      <c r="I31" s="12"/>
      <c r="J31" s="10"/>
      <c r="K31" s="10"/>
      <c r="L31" s="10"/>
      <c r="M31" s="10"/>
      <c r="N31" s="10"/>
      <c r="O31" s="10"/>
      <c r="P31" s="11"/>
      <c r="Q31" s="11"/>
      <c r="R31" s="6"/>
      <c r="S31" s="6"/>
      <c r="T31" s="6"/>
      <c r="U31" s="6"/>
      <c r="V31" s="6"/>
      <c r="W31" s="6"/>
      <c r="X31" s="6"/>
    </row>
    <row r="32" spans="1:24">
      <c r="A32" s="13" t="str">
        <f>IF(B32="","",ROWS($A$1:A29))</f>
        <v/>
      </c>
      <c r="B32" s="10"/>
      <c r="C32" s="10"/>
      <c r="D32" s="10"/>
      <c r="E32" s="6"/>
      <c r="F32" s="11"/>
      <c r="G32" s="11"/>
      <c r="H32" s="10"/>
      <c r="I32" s="12"/>
      <c r="J32" s="10"/>
      <c r="K32" s="10"/>
      <c r="L32" s="10"/>
      <c r="M32" s="10"/>
      <c r="N32" s="10"/>
      <c r="O32" s="10"/>
      <c r="P32" s="11"/>
      <c r="Q32" s="11"/>
      <c r="R32" s="6"/>
      <c r="S32" s="6"/>
      <c r="T32" s="6"/>
      <c r="U32" s="6"/>
      <c r="V32" s="6"/>
      <c r="W32" s="6"/>
      <c r="X32" s="6"/>
    </row>
    <row r="33" spans="1:24">
      <c r="A33" s="13" t="str">
        <f>IF(B33="","",ROWS($A$1:A30))</f>
        <v/>
      </c>
      <c r="B33" s="10"/>
      <c r="C33" s="10"/>
      <c r="D33" s="10"/>
      <c r="E33" s="6"/>
      <c r="F33" s="11"/>
      <c r="G33" s="11"/>
      <c r="H33" s="10"/>
      <c r="I33" s="12"/>
      <c r="J33" s="10"/>
      <c r="K33" s="10"/>
      <c r="L33" s="10"/>
      <c r="M33" s="10"/>
      <c r="N33" s="10"/>
      <c r="O33" s="10"/>
      <c r="P33" s="11"/>
      <c r="Q33" s="11"/>
      <c r="R33" s="6"/>
      <c r="S33" s="6"/>
      <c r="T33" s="6"/>
      <c r="U33" s="6"/>
      <c r="V33" s="6"/>
      <c r="W33" s="6"/>
      <c r="X33" s="6"/>
    </row>
    <row r="34" spans="1:24">
      <c r="A34" s="13" t="str">
        <f>IF(B34="","",ROWS($A$1:A31))</f>
        <v/>
      </c>
      <c r="B34" s="10"/>
      <c r="C34" s="10"/>
      <c r="D34" s="10"/>
      <c r="E34" s="6"/>
      <c r="F34" s="11"/>
      <c r="G34" s="11"/>
      <c r="H34" s="10"/>
      <c r="I34" s="12"/>
      <c r="J34" s="10"/>
      <c r="K34" s="10"/>
      <c r="L34" s="10"/>
      <c r="M34" s="10"/>
      <c r="N34" s="10"/>
      <c r="O34" s="10"/>
      <c r="P34" s="11"/>
      <c r="Q34" s="11"/>
      <c r="R34" s="6"/>
      <c r="S34" s="6"/>
      <c r="T34" s="6"/>
      <c r="U34" s="6"/>
      <c r="V34" s="6"/>
      <c r="W34" s="6"/>
      <c r="X34" s="6"/>
    </row>
    <row r="35" spans="1:24">
      <c r="A35" s="13" t="str">
        <f>IF(B35="","",ROWS($A$1:A32))</f>
        <v/>
      </c>
      <c r="B35" s="10"/>
      <c r="C35" s="10"/>
      <c r="D35" s="10"/>
      <c r="E35" s="6"/>
      <c r="F35" s="11"/>
      <c r="G35" s="11"/>
      <c r="H35" s="10"/>
      <c r="I35" s="12"/>
      <c r="J35" s="10"/>
      <c r="K35" s="10"/>
      <c r="L35" s="10"/>
      <c r="M35" s="10"/>
      <c r="N35" s="10"/>
      <c r="O35" s="10"/>
      <c r="P35" s="11"/>
      <c r="Q35" s="11"/>
      <c r="R35" s="6"/>
      <c r="S35" s="6"/>
      <c r="T35" s="6"/>
      <c r="U35" s="6"/>
      <c r="V35" s="6"/>
      <c r="W35" s="6"/>
      <c r="X35" s="6"/>
    </row>
    <row r="36" spans="1:24">
      <c r="A36" s="13" t="str">
        <f>IF(B36="","",ROWS($A$1:A33))</f>
        <v/>
      </c>
      <c r="B36" s="10"/>
      <c r="C36" s="10"/>
      <c r="D36" s="10"/>
      <c r="E36" s="6"/>
      <c r="F36" s="11"/>
      <c r="G36" s="11"/>
      <c r="H36" s="10"/>
      <c r="I36" s="12"/>
      <c r="J36" s="10"/>
      <c r="K36" s="10"/>
      <c r="L36" s="10"/>
      <c r="M36" s="10"/>
      <c r="N36" s="10"/>
      <c r="O36" s="10"/>
      <c r="P36" s="11"/>
      <c r="Q36" s="11"/>
      <c r="R36" s="6"/>
      <c r="S36" s="6"/>
      <c r="T36" s="6"/>
      <c r="U36" s="6"/>
      <c r="V36" s="6"/>
      <c r="W36" s="6"/>
      <c r="X36" s="6"/>
    </row>
    <row r="37" spans="1:24">
      <c r="A37" s="13" t="str">
        <f>IF(B37="","",ROWS($A$1:A34))</f>
        <v/>
      </c>
      <c r="B37" s="10"/>
      <c r="C37" s="10"/>
      <c r="D37" s="10"/>
      <c r="E37" s="6"/>
      <c r="F37" s="11"/>
      <c r="G37" s="11"/>
      <c r="H37" s="10"/>
      <c r="I37" s="12"/>
      <c r="J37" s="10"/>
      <c r="K37" s="10"/>
      <c r="L37" s="10"/>
      <c r="M37" s="10"/>
      <c r="N37" s="10"/>
      <c r="O37" s="10"/>
      <c r="P37" s="11"/>
      <c r="Q37" s="11"/>
      <c r="R37" s="6"/>
      <c r="S37" s="6"/>
      <c r="T37" s="6"/>
      <c r="U37" s="6"/>
      <c r="V37" s="6"/>
      <c r="W37" s="6"/>
      <c r="X37" s="6"/>
    </row>
    <row r="38" spans="1:24">
      <c r="A38" s="13" t="str">
        <f>IF(B38="","",ROWS($A$1:A35))</f>
        <v/>
      </c>
      <c r="B38" s="10"/>
      <c r="C38" s="10"/>
      <c r="D38" s="10"/>
      <c r="E38" s="6"/>
      <c r="F38" s="11"/>
      <c r="G38" s="11"/>
      <c r="H38" s="10"/>
      <c r="I38" s="12"/>
      <c r="J38" s="10"/>
      <c r="K38" s="10"/>
      <c r="L38" s="10"/>
      <c r="M38" s="10"/>
      <c r="N38" s="10"/>
      <c r="O38" s="10"/>
      <c r="P38" s="11"/>
      <c r="Q38" s="11"/>
      <c r="R38" s="6"/>
      <c r="S38" s="6"/>
      <c r="T38" s="6"/>
      <c r="U38" s="6"/>
      <c r="V38" s="6"/>
      <c r="W38" s="6"/>
      <c r="X38" s="6"/>
    </row>
    <row r="39" spans="1:24">
      <c r="A39" s="13" t="str">
        <f>IF(B39="","",ROWS($A$1:A36))</f>
        <v/>
      </c>
      <c r="B39" s="10"/>
      <c r="C39" s="10"/>
      <c r="D39" s="10"/>
      <c r="E39" s="6"/>
      <c r="F39" s="11"/>
      <c r="G39" s="11"/>
      <c r="H39" s="10"/>
      <c r="I39" s="12"/>
      <c r="J39" s="10"/>
      <c r="K39" s="10"/>
      <c r="L39" s="10"/>
      <c r="M39" s="10"/>
      <c r="N39" s="10"/>
      <c r="O39" s="10"/>
      <c r="P39" s="11"/>
      <c r="Q39" s="11"/>
      <c r="R39" s="6"/>
      <c r="S39" s="6"/>
      <c r="T39" s="6"/>
      <c r="U39" s="6"/>
      <c r="V39" s="6"/>
      <c r="W39" s="6"/>
      <c r="X39" s="6"/>
    </row>
    <row r="40" spans="1:24">
      <c r="A40" s="13" t="str">
        <f>IF(B40="","",ROWS($A$1:A37))</f>
        <v/>
      </c>
      <c r="B40" s="10"/>
      <c r="C40" s="10"/>
      <c r="D40" s="10"/>
      <c r="E40" s="6"/>
      <c r="F40" s="11"/>
      <c r="G40" s="11"/>
      <c r="H40" s="10"/>
      <c r="I40" s="12"/>
      <c r="J40" s="10"/>
      <c r="K40" s="10"/>
      <c r="L40" s="10"/>
      <c r="M40" s="10"/>
      <c r="N40" s="10"/>
      <c r="O40" s="10"/>
      <c r="P40" s="11"/>
      <c r="Q40" s="11"/>
      <c r="R40" s="6"/>
      <c r="S40" s="6"/>
      <c r="T40" s="6"/>
      <c r="U40" s="6"/>
      <c r="V40" s="6"/>
      <c r="W40" s="6"/>
      <c r="X40" s="6"/>
    </row>
    <row r="41" spans="1:24">
      <c r="A41" s="13" t="str">
        <f>IF(B41="","",ROWS($A$1:A38))</f>
        <v/>
      </c>
      <c r="B41" s="10"/>
      <c r="C41" s="10"/>
      <c r="D41" s="10"/>
      <c r="E41" s="6"/>
      <c r="F41" s="11"/>
      <c r="G41" s="11"/>
      <c r="H41" s="10"/>
      <c r="I41" s="12"/>
      <c r="J41" s="10"/>
      <c r="K41" s="10"/>
      <c r="L41" s="10"/>
      <c r="M41" s="10"/>
      <c r="N41" s="10"/>
      <c r="O41" s="10"/>
      <c r="P41" s="11"/>
      <c r="Q41" s="11"/>
      <c r="R41" s="6"/>
      <c r="S41" s="6"/>
      <c r="T41" s="6"/>
      <c r="U41" s="6"/>
      <c r="V41" s="6"/>
      <c r="W41" s="6"/>
      <c r="X41" s="6"/>
    </row>
    <row r="42" spans="1:24">
      <c r="A42" s="13" t="str">
        <f>IF(B42="","",ROWS($A$1:A39))</f>
        <v/>
      </c>
      <c r="B42" s="10"/>
      <c r="C42" s="10"/>
      <c r="D42" s="10"/>
      <c r="E42" s="6"/>
      <c r="F42" s="11"/>
      <c r="G42" s="11"/>
      <c r="H42" s="10"/>
      <c r="I42" s="12"/>
      <c r="J42" s="10"/>
      <c r="K42" s="10"/>
      <c r="L42" s="10"/>
      <c r="M42" s="10"/>
      <c r="N42" s="10"/>
      <c r="O42" s="10"/>
      <c r="P42" s="11"/>
      <c r="Q42" s="11"/>
      <c r="R42" s="6"/>
      <c r="S42" s="6"/>
      <c r="T42" s="6"/>
      <c r="U42" s="6"/>
      <c r="V42" s="6"/>
      <c r="W42" s="6"/>
      <c r="X42" s="6"/>
    </row>
    <row r="43" spans="1:24">
      <c r="A43" s="13" t="str">
        <f>IF(B43="","",ROWS($A$1:A40))</f>
        <v/>
      </c>
      <c r="B43" s="10"/>
      <c r="C43" s="10"/>
      <c r="D43" s="10"/>
      <c r="E43" s="6"/>
      <c r="F43" s="11"/>
      <c r="G43" s="11"/>
      <c r="H43" s="10"/>
      <c r="I43" s="12"/>
      <c r="J43" s="10"/>
      <c r="K43" s="10"/>
      <c r="L43" s="10"/>
      <c r="M43" s="10"/>
      <c r="N43" s="10"/>
      <c r="O43" s="10"/>
      <c r="P43" s="11"/>
      <c r="Q43" s="11"/>
      <c r="R43" s="6"/>
      <c r="S43" s="6"/>
      <c r="T43" s="6"/>
      <c r="U43" s="6"/>
      <c r="V43" s="6"/>
      <c r="W43" s="6"/>
      <c r="X43" s="6"/>
    </row>
    <row r="44" spans="1:24">
      <c r="A44" s="13" t="str">
        <f>IF(B44="","",ROWS($A$1:A41))</f>
        <v/>
      </c>
      <c r="B44" s="10"/>
      <c r="C44" s="10"/>
      <c r="D44" s="10"/>
      <c r="E44" s="6"/>
      <c r="F44" s="11"/>
      <c r="G44" s="11"/>
      <c r="H44" s="10"/>
      <c r="I44" s="12"/>
      <c r="J44" s="10"/>
      <c r="K44" s="10"/>
      <c r="L44" s="10"/>
      <c r="M44" s="10"/>
      <c r="N44" s="10"/>
      <c r="O44" s="10"/>
      <c r="P44" s="11"/>
      <c r="Q44" s="11"/>
      <c r="R44" s="6"/>
      <c r="S44" s="6"/>
      <c r="T44" s="6"/>
      <c r="U44" s="6"/>
      <c r="V44" s="6"/>
      <c r="W44" s="6"/>
      <c r="X44" s="6"/>
    </row>
    <row r="45" spans="1:24">
      <c r="A45" s="13" t="str">
        <f>IF(B45="","",ROWS($A$1:A42))</f>
        <v/>
      </c>
      <c r="B45" s="10"/>
      <c r="C45" s="10"/>
      <c r="D45" s="10"/>
      <c r="E45" s="6"/>
      <c r="F45" s="11"/>
      <c r="G45" s="11"/>
      <c r="H45" s="10"/>
      <c r="I45" s="12"/>
      <c r="J45" s="10"/>
      <c r="K45" s="10"/>
      <c r="L45" s="10"/>
      <c r="M45" s="10"/>
      <c r="N45" s="10"/>
      <c r="O45" s="10"/>
      <c r="P45" s="11"/>
      <c r="Q45" s="11"/>
      <c r="R45" s="6"/>
      <c r="S45" s="6"/>
      <c r="T45" s="6"/>
      <c r="U45" s="6"/>
      <c r="V45" s="6"/>
      <c r="W45" s="6"/>
      <c r="X45" s="6"/>
    </row>
    <row r="46" spans="1:24">
      <c r="A46" s="13" t="str">
        <f>IF(B46="","",ROWS($A$1:A43))</f>
        <v/>
      </c>
      <c r="B46" s="10"/>
      <c r="C46" s="10"/>
      <c r="D46" s="10"/>
      <c r="E46" s="6"/>
      <c r="F46" s="11"/>
      <c r="G46" s="11"/>
      <c r="H46" s="10"/>
      <c r="I46" s="12"/>
      <c r="J46" s="10"/>
      <c r="K46" s="10"/>
      <c r="L46" s="10"/>
      <c r="M46" s="10"/>
      <c r="N46" s="10"/>
      <c r="O46" s="10"/>
      <c r="P46" s="11"/>
      <c r="Q46" s="11"/>
      <c r="R46" s="6"/>
      <c r="S46" s="6"/>
      <c r="T46" s="6"/>
      <c r="U46" s="6"/>
      <c r="V46" s="6"/>
      <c r="W46" s="6"/>
      <c r="X46" s="6"/>
    </row>
    <row r="47" spans="1:24">
      <c r="A47" s="13" t="str">
        <f>IF(B47="","",ROWS($A$1:A44))</f>
        <v/>
      </c>
      <c r="B47" s="10"/>
      <c r="C47" s="10"/>
      <c r="D47" s="10"/>
      <c r="E47" s="6"/>
      <c r="F47" s="11"/>
      <c r="G47" s="11"/>
      <c r="H47" s="10"/>
      <c r="I47" s="12"/>
      <c r="J47" s="10"/>
      <c r="K47" s="10"/>
      <c r="L47" s="10"/>
      <c r="M47" s="10"/>
      <c r="N47" s="10"/>
      <c r="O47" s="10"/>
      <c r="P47" s="11"/>
      <c r="Q47" s="11"/>
      <c r="R47" s="6"/>
      <c r="S47" s="6"/>
      <c r="T47" s="6"/>
      <c r="U47" s="6"/>
      <c r="V47" s="6"/>
      <c r="W47" s="6"/>
      <c r="X47" s="6"/>
    </row>
    <row r="48" spans="1:24">
      <c r="A48" s="13" t="str">
        <f>IF(B48="","",ROWS($A$1:A45))</f>
        <v/>
      </c>
      <c r="B48" s="10"/>
      <c r="C48" s="10"/>
      <c r="D48" s="10"/>
      <c r="E48" s="6"/>
      <c r="F48" s="11"/>
      <c r="G48" s="11"/>
      <c r="H48" s="10"/>
      <c r="I48" s="12"/>
      <c r="J48" s="10"/>
      <c r="K48" s="10"/>
      <c r="L48" s="10"/>
      <c r="M48" s="10"/>
      <c r="N48" s="10"/>
      <c r="O48" s="10"/>
      <c r="P48" s="11"/>
      <c r="Q48" s="11"/>
      <c r="R48" s="6"/>
      <c r="S48" s="6"/>
      <c r="T48" s="6"/>
      <c r="U48" s="6"/>
      <c r="V48" s="6"/>
      <c r="W48" s="6"/>
      <c r="X48" s="6"/>
    </row>
    <row r="49" spans="1:24">
      <c r="A49" s="13" t="str">
        <f>IF(B49="","",ROWS($A$1:A46))</f>
        <v/>
      </c>
      <c r="B49" s="10"/>
      <c r="C49" s="10"/>
      <c r="D49" s="10"/>
      <c r="E49" s="6"/>
      <c r="F49" s="11"/>
      <c r="G49" s="11"/>
      <c r="H49" s="10"/>
      <c r="I49" s="12"/>
      <c r="J49" s="10"/>
      <c r="K49" s="10"/>
      <c r="L49" s="10"/>
      <c r="M49" s="10"/>
      <c r="N49" s="10"/>
      <c r="O49" s="10"/>
      <c r="P49" s="11"/>
      <c r="Q49" s="11"/>
      <c r="R49" s="6"/>
      <c r="S49" s="6"/>
      <c r="T49" s="6"/>
      <c r="U49" s="6"/>
      <c r="V49" s="6"/>
      <c r="W49" s="6"/>
      <c r="X49" s="6"/>
    </row>
    <row r="50" spans="1:24">
      <c r="A50" s="13" t="str">
        <f>IF(B50="","",ROWS($A$1:A47))</f>
        <v/>
      </c>
      <c r="B50" s="10"/>
      <c r="C50" s="10"/>
      <c r="D50" s="10"/>
      <c r="E50" s="6"/>
      <c r="F50" s="11"/>
      <c r="G50" s="11"/>
      <c r="H50" s="10"/>
      <c r="I50" s="12"/>
      <c r="J50" s="10"/>
      <c r="K50" s="10"/>
      <c r="L50" s="10"/>
      <c r="M50" s="10"/>
      <c r="N50" s="10"/>
      <c r="O50" s="10"/>
      <c r="P50" s="11"/>
      <c r="Q50" s="11"/>
      <c r="R50" s="6"/>
      <c r="S50" s="6"/>
      <c r="T50" s="6"/>
      <c r="U50" s="6"/>
      <c r="V50" s="6"/>
      <c r="W50" s="6"/>
      <c r="X50" s="6"/>
    </row>
    <row r="51" spans="1:24">
      <c r="A51" s="13" t="str">
        <f>IF(B51="","",ROWS($A$1:A48))</f>
        <v/>
      </c>
      <c r="B51" s="10"/>
      <c r="C51" s="10"/>
      <c r="D51" s="10"/>
      <c r="E51" s="6"/>
      <c r="F51" s="11"/>
      <c r="G51" s="11"/>
      <c r="H51" s="10"/>
      <c r="I51" s="12"/>
      <c r="J51" s="10"/>
      <c r="K51" s="10"/>
      <c r="L51" s="10"/>
      <c r="M51" s="10"/>
      <c r="N51" s="10"/>
      <c r="O51" s="10"/>
      <c r="P51" s="11"/>
      <c r="Q51" s="11"/>
      <c r="R51" s="6"/>
      <c r="S51" s="6"/>
      <c r="T51" s="6"/>
      <c r="U51" s="6"/>
      <c r="V51" s="6"/>
      <c r="W51" s="6"/>
      <c r="X51" s="6"/>
    </row>
    <row r="52" spans="1:24">
      <c r="A52" s="13" t="str">
        <f>IF(B52="","",ROWS($A$1:A49))</f>
        <v/>
      </c>
      <c r="B52" s="10"/>
      <c r="C52" s="10"/>
      <c r="D52" s="10"/>
      <c r="E52" s="6"/>
      <c r="F52" s="11"/>
      <c r="G52" s="11"/>
      <c r="H52" s="10"/>
      <c r="I52" s="12"/>
      <c r="J52" s="10"/>
      <c r="K52" s="10"/>
      <c r="L52" s="10"/>
      <c r="M52" s="10"/>
      <c r="N52" s="10"/>
      <c r="O52" s="10"/>
      <c r="P52" s="11"/>
      <c r="Q52" s="11"/>
      <c r="R52" s="6"/>
      <c r="S52" s="6"/>
      <c r="T52" s="6"/>
      <c r="U52" s="6"/>
      <c r="V52" s="6"/>
      <c r="W52" s="6"/>
      <c r="X52" s="6"/>
    </row>
    <row r="53" spans="1:24">
      <c r="A53" s="13" t="str">
        <f>IF(B53="","",ROWS($A$1:A50))</f>
        <v/>
      </c>
      <c r="B53" s="10"/>
      <c r="C53" s="10"/>
      <c r="D53" s="10"/>
      <c r="E53" s="6"/>
      <c r="F53" s="11"/>
      <c r="G53" s="11"/>
      <c r="H53" s="10"/>
      <c r="I53" s="12"/>
      <c r="J53" s="10"/>
      <c r="K53" s="10"/>
      <c r="L53" s="10"/>
      <c r="M53" s="10"/>
      <c r="N53" s="10"/>
      <c r="O53" s="10"/>
      <c r="P53" s="11"/>
      <c r="Q53" s="11"/>
      <c r="R53" s="6"/>
      <c r="S53" s="6"/>
      <c r="T53" s="6"/>
      <c r="U53" s="6"/>
      <c r="V53" s="6"/>
      <c r="W53" s="6"/>
      <c r="X53" s="6"/>
    </row>
    <row r="54" spans="1:24">
      <c r="A54" s="13" t="str">
        <f>IF(B54="","",ROWS($A$1:A51))</f>
        <v/>
      </c>
      <c r="B54" s="10"/>
      <c r="C54" s="10"/>
      <c r="D54" s="10"/>
      <c r="E54" s="6"/>
      <c r="F54" s="11"/>
      <c r="G54" s="11"/>
      <c r="H54" s="10"/>
      <c r="I54" s="12"/>
      <c r="J54" s="10"/>
      <c r="K54" s="10"/>
      <c r="L54" s="10"/>
      <c r="M54" s="10"/>
      <c r="N54" s="10"/>
      <c r="O54" s="10"/>
      <c r="P54" s="11"/>
      <c r="Q54" s="11"/>
      <c r="R54" s="6"/>
      <c r="S54" s="6"/>
      <c r="T54" s="6"/>
      <c r="U54" s="6"/>
      <c r="V54" s="6"/>
      <c r="W54" s="6"/>
      <c r="X54" s="6"/>
    </row>
    <row r="55" spans="1:24">
      <c r="A55" s="13" t="str">
        <f>IF(B55="","",ROWS($A$1:A52))</f>
        <v/>
      </c>
      <c r="B55" s="10"/>
      <c r="C55" s="10"/>
      <c r="D55" s="10"/>
      <c r="E55" s="6"/>
      <c r="F55" s="11"/>
      <c r="G55" s="11"/>
      <c r="H55" s="10"/>
      <c r="I55" s="12"/>
      <c r="J55" s="10"/>
      <c r="K55" s="10"/>
      <c r="L55" s="10"/>
      <c r="M55" s="10"/>
      <c r="N55" s="10"/>
      <c r="O55" s="10"/>
      <c r="P55" s="11"/>
      <c r="Q55" s="11"/>
      <c r="R55" s="6"/>
      <c r="S55" s="6"/>
      <c r="T55" s="6"/>
      <c r="U55" s="6"/>
      <c r="V55" s="6"/>
      <c r="W55" s="6"/>
      <c r="X55" s="6"/>
    </row>
    <row r="56" spans="1:24">
      <c r="A56" s="13" t="str">
        <f>IF(B56="","",ROWS($A$1:A53))</f>
        <v/>
      </c>
      <c r="B56" s="10"/>
      <c r="C56" s="10"/>
      <c r="D56" s="10"/>
      <c r="E56" s="6"/>
      <c r="F56" s="11"/>
      <c r="G56" s="11"/>
      <c r="H56" s="10"/>
      <c r="I56" s="12"/>
      <c r="J56" s="10"/>
      <c r="K56" s="10"/>
      <c r="L56" s="10"/>
      <c r="M56" s="10"/>
      <c r="N56" s="10"/>
      <c r="O56" s="10"/>
      <c r="P56" s="11"/>
      <c r="Q56" s="11"/>
      <c r="R56" s="6"/>
      <c r="S56" s="6"/>
      <c r="T56" s="6"/>
      <c r="U56" s="6"/>
      <c r="V56" s="6"/>
      <c r="W56" s="6"/>
      <c r="X56" s="6"/>
    </row>
    <row r="57" spans="1:24">
      <c r="A57" s="13" t="str">
        <f>IF(B57="","",ROWS($A$1:A54))</f>
        <v/>
      </c>
      <c r="B57" s="10"/>
      <c r="C57" s="10"/>
      <c r="D57" s="10"/>
      <c r="E57" s="6"/>
      <c r="F57" s="11"/>
      <c r="G57" s="11"/>
      <c r="H57" s="10"/>
      <c r="I57" s="12"/>
      <c r="J57" s="10"/>
      <c r="K57" s="10"/>
      <c r="L57" s="10"/>
      <c r="M57" s="10"/>
      <c r="N57" s="10"/>
      <c r="O57" s="10"/>
      <c r="P57" s="11"/>
      <c r="Q57" s="11"/>
      <c r="R57" s="6"/>
      <c r="S57" s="6"/>
      <c r="T57" s="6"/>
      <c r="U57" s="6"/>
      <c r="V57" s="6"/>
      <c r="W57" s="6"/>
      <c r="X57" s="6"/>
    </row>
    <row r="58" spans="1:24">
      <c r="A58" s="13" t="str">
        <f>IF(B58="","",ROWS($A$1:A55))</f>
        <v/>
      </c>
      <c r="B58" s="10"/>
      <c r="C58" s="10"/>
      <c r="D58" s="10"/>
      <c r="E58" s="6"/>
      <c r="F58" s="11"/>
      <c r="G58" s="11"/>
      <c r="H58" s="10"/>
      <c r="I58" s="12"/>
      <c r="J58" s="10"/>
      <c r="K58" s="10"/>
      <c r="L58" s="10"/>
      <c r="M58" s="10"/>
      <c r="N58" s="10"/>
      <c r="O58" s="10"/>
      <c r="P58" s="11"/>
      <c r="Q58" s="11"/>
      <c r="R58" s="6"/>
      <c r="S58" s="6"/>
      <c r="T58" s="6"/>
      <c r="U58" s="6"/>
      <c r="V58" s="6"/>
      <c r="W58" s="6"/>
      <c r="X58" s="6"/>
    </row>
    <row r="59" spans="1:24">
      <c r="A59" s="13" t="str">
        <f>IF(B59="","",ROWS($A$1:A56))</f>
        <v/>
      </c>
      <c r="B59" s="10"/>
      <c r="C59" s="10"/>
      <c r="D59" s="10"/>
      <c r="E59" s="6"/>
      <c r="F59" s="11"/>
      <c r="G59" s="11"/>
      <c r="H59" s="10"/>
      <c r="I59" s="12"/>
      <c r="J59" s="10"/>
      <c r="K59" s="10"/>
      <c r="L59" s="10"/>
      <c r="M59" s="10"/>
      <c r="N59" s="10"/>
      <c r="O59" s="10"/>
      <c r="P59" s="11"/>
      <c r="Q59" s="11"/>
      <c r="R59" s="6"/>
      <c r="S59" s="6"/>
      <c r="T59" s="6"/>
      <c r="U59" s="6"/>
      <c r="V59" s="6"/>
      <c r="W59" s="6"/>
      <c r="X59" s="6"/>
    </row>
    <row r="60" spans="1:24">
      <c r="A60" s="13" t="str">
        <f>IF(B60="","",ROWS($A$1:A57))</f>
        <v/>
      </c>
      <c r="B60" s="10"/>
      <c r="C60" s="10"/>
      <c r="D60" s="10"/>
      <c r="E60" s="6"/>
      <c r="F60" s="11"/>
      <c r="G60" s="11"/>
      <c r="H60" s="10"/>
      <c r="I60" s="12"/>
      <c r="J60" s="10"/>
      <c r="K60" s="10"/>
      <c r="L60" s="10"/>
      <c r="M60" s="10"/>
      <c r="N60" s="10"/>
      <c r="O60" s="10"/>
      <c r="P60" s="11"/>
      <c r="Q60" s="11"/>
      <c r="R60" s="6"/>
      <c r="S60" s="6"/>
      <c r="T60" s="6"/>
      <c r="U60" s="6"/>
      <c r="V60" s="6"/>
      <c r="W60" s="6"/>
      <c r="X60" s="6"/>
    </row>
    <row r="61" spans="1:24">
      <c r="A61" s="13" t="str">
        <f>IF(B61="","",ROWS($A$1:A58))</f>
        <v/>
      </c>
      <c r="B61" s="10"/>
      <c r="C61" s="10"/>
      <c r="D61" s="10"/>
      <c r="E61" s="6"/>
      <c r="F61" s="11"/>
      <c r="G61" s="11"/>
      <c r="H61" s="10"/>
      <c r="I61" s="12"/>
      <c r="J61" s="10"/>
      <c r="K61" s="10"/>
      <c r="L61" s="10"/>
      <c r="M61" s="10"/>
      <c r="N61" s="10"/>
      <c r="O61" s="10"/>
      <c r="P61" s="11"/>
      <c r="Q61" s="11"/>
      <c r="R61" s="6"/>
      <c r="S61" s="6"/>
      <c r="T61" s="6"/>
      <c r="U61" s="6"/>
      <c r="V61" s="6"/>
      <c r="W61" s="6"/>
      <c r="X61" s="6"/>
    </row>
    <row r="62" spans="1:24">
      <c r="A62" s="13" t="str">
        <f>IF(B62="","",ROWS($A$1:A59))</f>
        <v/>
      </c>
      <c r="B62" s="10"/>
      <c r="C62" s="10"/>
      <c r="D62" s="10"/>
      <c r="E62" s="6"/>
      <c r="F62" s="11"/>
      <c r="G62" s="11"/>
      <c r="H62" s="10"/>
      <c r="I62" s="12"/>
      <c r="J62" s="10"/>
      <c r="K62" s="10"/>
      <c r="L62" s="10"/>
      <c r="M62" s="10"/>
      <c r="N62" s="10"/>
      <c r="O62" s="10"/>
      <c r="P62" s="11"/>
      <c r="Q62" s="11"/>
      <c r="R62" s="6"/>
      <c r="S62" s="6"/>
      <c r="T62" s="6"/>
      <c r="U62" s="6"/>
      <c r="V62" s="6"/>
      <c r="W62" s="6"/>
      <c r="X62" s="6"/>
    </row>
    <row r="63" spans="1:24">
      <c r="A63" s="13" t="str">
        <f>IF(B63="","",ROWS($A$1:A60))</f>
        <v/>
      </c>
      <c r="B63" s="10"/>
      <c r="C63" s="10"/>
      <c r="D63" s="10"/>
      <c r="E63" s="6"/>
      <c r="F63" s="11"/>
      <c r="G63" s="11"/>
      <c r="H63" s="10"/>
      <c r="I63" s="12"/>
      <c r="J63" s="10"/>
      <c r="K63" s="10"/>
      <c r="L63" s="10"/>
      <c r="M63" s="10"/>
      <c r="N63" s="10"/>
      <c r="O63" s="10"/>
      <c r="P63" s="11"/>
      <c r="Q63" s="11"/>
      <c r="R63" s="6"/>
      <c r="S63" s="6"/>
      <c r="T63" s="6"/>
      <c r="U63" s="6"/>
      <c r="V63" s="6"/>
      <c r="W63" s="6"/>
      <c r="X63" s="6"/>
    </row>
    <row r="64" spans="1:24">
      <c r="A64" s="13" t="str">
        <f>IF(B64="","",ROWS($A$1:A61))</f>
        <v/>
      </c>
      <c r="B64" s="10"/>
      <c r="C64" s="10"/>
      <c r="D64" s="10"/>
      <c r="E64" s="6"/>
      <c r="F64" s="11"/>
      <c r="G64" s="11"/>
      <c r="H64" s="10"/>
      <c r="I64" s="12"/>
      <c r="J64" s="10"/>
      <c r="K64" s="10"/>
      <c r="L64" s="10"/>
      <c r="M64" s="10"/>
      <c r="N64" s="10"/>
      <c r="O64" s="10"/>
      <c r="P64" s="11"/>
      <c r="Q64" s="11"/>
      <c r="R64" s="6"/>
      <c r="S64" s="6"/>
      <c r="T64" s="6"/>
      <c r="U64" s="6"/>
      <c r="V64" s="6"/>
      <c r="W64" s="6"/>
      <c r="X64" s="6"/>
    </row>
    <row r="65" spans="1:24">
      <c r="A65" s="13" t="str">
        <f>IF(B65="","",ROWS($A$1:A62))</f>
        <v/>
      </c>
      <c r="B65" s="10"/>
      <c r="C65" s="10"/>
      <c r="D65" s="10"/>
      <c r="E65" s="6"/>
      <c r="F65" s="11"/>
      <c r="G65" s="11"/>
      <c r="H65" s="10"/>
      <c r="I65" s="12"/>
      <c r="J65" s="10"/>
      <c r="K65" s="10"/>
      <c r="L65" s="10"/>
      <c r="M65" s="10"/>
      <c r="N65" s="10"/>
      <c r="O65" s="10"/>
      <c r="P65" s="11"/>
      <c r="Q65" s="11"/>
      <c r="R65" s="6"/>
      <c r="S65" s="6"/>
      <c r="T65" s="6"/>
      <c r="U65" s="6"/>
      <c r="V65" s="6"/>
      <c r="W65" s="6"/>
      <c r="X65" s="6"/>
    </row>
    <row r="66" spans="1:24">
      <c r="A66" s="13" t="str">
        <f>IF(B66="","",ROWS($A$1:A63))</f>
        <v/>
      </c>
      <c r="B66" s="10"/>
      <c r="C66" s="10"/>
      <c r="D66" s="10"/>
      <c r="E66" s="6"/>
      <c r="F66" s="11"/>
      <c r="G66" s="11"/>
      <c r="H66" s="10"/>
      <c r="I66" s="12"/>
      <c r="J66" s="10"/>
      <c r="K66" s="10"/>
      <c r="L66" s="10"/>
      <c r="M66" s="10"/>
      <c r="N66" s="10"/>
      <c r="O66" s="10"/>
      <c r="P66" s="11"/>
      <c r="Q66" s="11"/>
      <c r="R66" s="6"/>
      <c r="S66" s="6"/>
      <c r="T66" s="6"/>
      <c r="U66" s="6"/>
      <c r="V66" s="6"/>
      <c r="W66" s="6"/>
      <c r="X66" s="6"/>
    </row>
    <row r="67" spans="1:24">
      <c r="A67" s="13" t="str">
        <f>IF(B67="","",ROWS($A$1:A64))</f>
        <v/>
      </c>
      <c r="B67" s="10"/>
      <c r="C67" s="10"/>
      <c r="D67" s="10"/>
      <c r="E67" s="6"/>
      <c r="F67" s="11"/>
      <c r="G67" s="11"/>
      <c r="H67" s="10"/>
      <c r="I67" s="12"/>
      <c r="J67" s="10"/>
      <c r="K67" s="10"/>
      <c r="L67" s="10"/>
      <c r="M67" s="10"/>
      <c r="N67" s="10"/>
      <c r="O67" s="10"/>
      <c r="P67" s="11"/>
      <c r="Q67" s="11"/>
      <c r="R67" s="6"/>
      <c r="S67" s="6"/>
      <c r="T67" s="6"/>
      <c r="U67" s="6"/>
      <c r="V67" s="6"/>
      <c r="W67" s="6"/>
      <c r="X67" s="6"/>
    </row>
    <row r="68" spans="1:24">
      <c r="A68" s="13" t="str">
        <f>IF(B68="","",ROWS($A$1:A65))</f>
        <v/>
      </c>
      <c r="B68" s="10"/>
      <c r="C68" s="10"/>
      <c r="D68" s="10"/>
      <c r="E68" s="6"/>
      <c r="F68" s="11"/>
      <c r="G68" s="11"/>
      <c r="H68" s="10"/>
      <c r="I68" s="12"/>
      <c r="J68" s="10"/>
      <c r="K68" s="10"/>
      <c r="L68" s="10"/>
      <c r="M68" s="10"/>
      <c r="N68" s="10"/>
      <c r="O68" s="10"/>
      <c r="P68" s="11"/>
      <c r="Q68" s="11"/>
      <c r="R68" s="6"/>
      <c r="S68" s="6"/>
      <c r="T68" s="6"/>
      <c r="U68" s="6"/>
      <c r="V68" s="6"/>
      <c r="W68" s="6"/>
      <c r="X68" s="6"/>
    </row>
    <row r="69" spans="1:24">
      <c r="A69" s="13" t="str">
        <f>IF(B69="","",ROWS($A$1:A66))</f>
        <v/>
      </c>
      <c r="B69" s="10"/>
      <c r="C69" s="10"/>
      <c r="D69" s="10"/>
      <c r="E69" s="6"/>
      <c r="F69" s="11"/>
      <c r="G69" s="11"/>
      <c r="H69" s="10"/>
      <c r="I69" s="12"/>
      <c r="J69" s="10"/>
      <c r="K69" s="10"/>
      <c r="L69" s="10"/>
      <c r="M69" s="10"/>
      <c r="N69" s="10"/>
      <c r="O69" s="10"/>
      <c r="P69" s="11"/>
      <c r="Q69" s="11"/>
      <c r="R69" s="6"/>
      <c r="S69" s="6"/>
      <c r="T69" s="6"/>
      <c r="U69" s="6"/>
      <c r="V69" s="6"/>
      <c r="W69" s="6"/>
      <c r="X69" s="6"/>
    </row>
    <row r="70" spans="1:24">
      <c r="A70" s="13" t="str">
        <f>IF(B70="","",ROWS($A$1:A67))</f>
        <v/>
      </c>
      <c r="B70" s="10"/>
      <c r="C70" s="10"/>
      <c r="D70" s="10"/>
      <c r="E70" s="6"/>
      <c r="F70" s="11"/>
      <c r="G70" s="11"/>
      <c r="H70" s="10"/>
      <c r="I70" s="12"/>
      <c r="J70" s="10"/>
      <c r="K70" s="10"/>
      <c r="L70" s="10"/>
      <c r="M70" s="10"/>
      <c r="N70" s="10"/>
      <c r="O70" s="10"/>
      <c r="P70" s="11"/>
      <c r="Q70" s="11"/>
      <c r="R70" s="6"/>
      <c r="S70" s="6"/>
      <c r="T70" s="6"/>
      <c r="U70" s="6"/>
      <c r="V70" s="6"/>
      <c r="W70" s="6"/>
      <c r="X70" s="6"/>
    </row>
    <row r="71" spans="1:24">
      <c r="A71" s="13" t="str">
        <f>IF(B71="","",ROWS($A$1:A68))</f>
        <v/>
      </c>
      <c r="B71" s="10"/>
      <c r="C71" s="10"/>
      <c r="D71" s="10"/>
      <c r="E71" s="6"/>
      <c r="F71" s="11"/>
      <c r="G71" s="11"/>
      <c r="H71" s="10"/>
      <c r="I71" s="12"/>
      <c r="J71" s="10"/>
      <c r="K71" s="10"/>
      <c r="L71" s="10"/>
      <c r="M71" s="10"/>
      <c r="N71" s="10"/>
      <c r="O71" s="10"/>
      <c r="P71" s="11"/>
      <c r="Q71" s="11"/>
      <c r="R71" s="6"/>
      <c r="S71" s="6"/>
      <c r="T71" s="6"/>
      <c r="U71" s="6"/>
      <c r="V71" s="6"/>
      <c r="W71" s="6"/>
      <c r="X71" s="6"/>
    </row>
    <row r="72" spans="1:24">
      <c r="A72" s="13" t="str">
        <f>IF(B72="","",ROWS($A$1:A69))</f>
        <v/>
      </c>
      <c r="B72" s="10"/>
      <c r="C72" s="10"/>
      <c r="D72" s="10"/>
      <c r="E72" s="6"/>
      <c r="F72" s="11"/>
      <c r="G72" s="11"/>
      <c r="H72" s="10"/>
      <c r="I72" s="12"/>
      <c r="J72" s="10"/>
      <c r="K72" s="10"/>
      <c r="L72" s="10"/>
      <c r="M72" s="10"/>
      <c r="N72" s="10"/>
      <c r="O72" s="10"/>
      <c r="P72" s="11"/>
      <c r="Q72" s="11"/>
      <c r="R72" s="6"/>
      <c r="S72" s="6"/>
      <c r="T72" s="6"/>
      <c r="U72" s="6"/>
      <c r="V72" s="6"/>
      <c r="W72" s="6"/>
      <c r="X72" s="6"/>
    </row>
    <row r="73" spans="1:24">
      <c r="A73" s="13" t="str">
        <f>IF(B73="","",ROWS($A$1:A70))</f>
        <v/>
      </c>
      <c r="B73" s="10"/>
      <c r="C73" s="10"/>
      <c r="D73" s="10"/>
      <c r="E73" s="6"/>
      <c r="F73" s="11"/>
      <c r="G73" s="11"/>
      <c r="H73" s="10"/>
      <c r="I73" s="12"/>
      <c r="J73" s="10"/>
      <c r="K73" s="10"/>
      <c r="L73" s="10"/>
      <c r="M73" s="10"/>
      <c r="N73" s="10"/>
      <c r="O73" s="10"/>
      <c r="P73" s="11"/>
      <c r="Q73" s="11"/>
      <c r="R73" s="6"/>
      <c r="S73" s="6"/>
      <c r="T73" s="6"/>
      <c r="U73" s="6"/>
      <c r="V73" s="6"/>
      <c r="W73" s="6"/>
      <c r="X73" s="6"/>
    </row>
    <row r="74" spans="1:24">
      <c r="A74" s="13" t="str">
        <f>IF(B74="","",ROWS($A$1:A71))</f>
        <v/>
      </c>
      <c r="B74" s="10"/>
      <c r="C74" s="10"/>
      <c r="D74" s="10"/>
      <c r="E74" s="6"/>
      <c r="F74" s="11"/>
      <c r="G74" s="11"/>
      <c r="H74" s="10"/>
      <c r="I74" s="12"/>
      <c r="J74" s="10"/>
      <c r="K74" s="10"/>
      <c r="L74" s="10"/>
      <c r="M74" s="10"/>
      <c r="N74" s="10"/>
      <c r="O74" s="10"/>
      <c r="P74" s="11"/>
      <c r="Q74" s="11"/>
      <c r="R74" s="6"/>
      <c r="S74" s="6"/>
      <c r="T74" s="6"/>
      <c r="U74" s="6"/>
      <c r="V74" s="6"/>
      <c r="W74" s="6"/>
      <c r="X74" s="6"/>
    </row>
    <row r="75" spans="1:24">
      <c r="A75" s="13" t="str">
        <f>IF(B75="","",ROWS($A$1:A72))</f>
        <v/>
      </c>
      <c r="B75" s="10"/>
      <c r="C75" s="10"/>
      <c r="D75" s="10"/>
      <c r="E75" s="6"/>
      <c r="F75" s="11"/>
      <c r="G75" s="11"/>
      <c r="H75" s="10"/>
      <c r="I75" s="12"/>
      <c r="J75" s="10"/>
      <c r="K75" s="10"/>
      <c r="L75" s="10"/>
      <c r="M75" s="10"/>
      <c r="N75" s="10"/>
      <c r="O75" s="10"/>
      <c r="P75" s="11"/>
      <c r="Q75" s="11"/>
      <c r="R75" s="6"/>
      <c r="S75" s="6"/>
      <c r="T75" s="6"/>
      <c r="U75" s="6"/>
      <c r="V75" s="6"/>
      <c r="W75" s="6"/>
      <c r="X75" s="6"/>
    </row>
    <row r="76" spans="1:24">
      <c r="A76" s="13" t="str">
        <f>IF(B76="","",ROWS($A$1:A73))</f>
        <v/>
      </c>
      <c r="B76" s="10"/>
      <c r="C76" s="10"/>
      <c r="D76" s="10"/>
      <c r="E76" s="6"/>
      <c r="F76" s="11"/>
      <c r="G76" s="11"/>
      <c r="H76" s="10"/>
      <c r="I76" s="12"/>
      <c r="J76" s="10"/>
      <c r="K76" s="10"/>
      <c r="L76" s="10"/>
      <c r="M76" s="10"/>
      <c r="N76" s="10"/>
      <c r="O76" s="10"/>
      <c r="P76" s="11"/>
      <c r="Q76" s="11"/>
      <c r="R76" s="6"/>
      <c r="S76" s="6"/>
      <c r="T76" s="6"/>
      <c r="U76" s="6"/>
      <c r="V76" s="6"/>
      <c r="W76" s="6"/>
      <c r="X76" s="6"/>
    </row>
    <row r="77" spans="1:24">
      <c r="A77" s="13" t="str">
        <f>IF(B77="","",ROWS($A$1:A74))</f>
        <v/>
      </c>
      <c r="B77" s="10"/>
      <c r="C77" s="10"/>
      <c r="D77" s="10"/>
      <c r="E77" s="6"/>
      <c r="F77" s="11"/>
      <c r="G77" s="11"/>
      <c r="H77" s="10"/>
      <c r="I77" s="12"/>
      <c r="J77" s="10"/>
      <c r="K77" s="10"/>
      <c r="L77" s="10"/>
      <c r="M77" s="10"/>
      <c r="N77" s="10"/>
      <c r="O77" s="10"/>
      <c r="P77" s="11"/>
      <c r="Q77" s="11"/>
      <c r="R77" s="6"/>
      <c r="S77" s="6"/>
      <c r="T77" s="6"/>
      <c r="U77" s="6"/>
      <c r="V77" s="6"/>
      <c r="W77" s="6"/>
      <c r="X77" s="6"/>
    </row>
    <row r="78" spans="1:24">
      <c r="A78" s="13" t="str">
        <f>IF(B78="","",ROWS($A$1:A75))</f>
        <v/>
      </c>
      <c r="B78" s="10"/>
      <c r="C78" s="10"/>
      <c r="D78" s="10"/>
      <c r="E78" s="6"/>
      <c r="F78" s="11"/>
      <c r="G78" s="11"/>
      <c r="H78" s="10"/>
      <c r="I78" s="12"/>
      <c r="J78" s="10"/>
      <c r="K78" s="10"/>
      <c r="L78" s="10"/>
      <c r="M78" s="10"/>
      <c r="N78" s="10"/>
      <c r="O78" s="10"/>
      <c r="P78" s="11"/>
      <c r="Q78" s="11"/>
      <c r="R78" s="6"/>
      <c r="S78" s="6"/>
      <c r="T78" s="6"/>
      <c r="U78" s="6"/>
      <c r="V78" s="6"/>
      <c r="W78" s="6"/>
      <c r="X78" s="6"/>
    </row>
    <row r="79" spans="1:24">
      <c r="A79" s="13" t="str">
        <f>IF(B79="","",ROWS($A$1:A76))</f>
        <v/>
      </c>
      <c r="B79" s="10"/>
      <c r="C79" s="10"/>
      <c r="D79" s="10"/>
      <c r="E79" s="6"/>
      <c r="F79" s="11"/>
      <c r="G79" s="11"/>
      <c r="H79" s="10"/>
      <c r="I79" s="12"/>
      <c r="J79" s="10"/>
      <c r="K79" s="10"/>
      <c r="L79" s="10"/>
      <c r="M79" s="10"/>
      <c r="N79" s="10"/>
      <c r="O79" s="10"/>
      <c r="P79" s="11"/>
      <c r="Q79" s="11"/>
      <c r="R79" s="6"/>
      <c r="S79" s="6"/>
      <c r="T79" s="6"/>
      <c r="U79" s="6"/>
      <c r="V79" s="6"/>
      <c r="W79" s="6"/>
      <c r="X79" s="6"/>
    </row>
    <row r="80" spans="1:24">
      <c r="A80" s="13" t="str">
        <f>IF(B80="","",ROWS($A$1:A77))</f>
        <v/>
      </c>
      <c r="B80" s="10"/>
      <c r="C80" s="10"/>
      <c r="D80" s="10"/>
      <c r="E80" s="6"/>
      <c r="F80" s="11"/>
      <c r="G80" s="11"/>
      <c r="H80" s="10"/>
      <c r="I80" s="12"/>
      <c r="J80" s="10"/>
      <c r="K80" s="10"/>
      <c r="L80" s="10"/>
      <c r="M80" s="10"/>
      <c r="N80" s="10"/>
      <c r="O80" s="10"/>
      <c r="P80" s="11"/>
      <c r="Q80" s="11"/>
      <c r="R80" s="6"/>
      <c r="S80" s="6"/>
      <c r="T80" s="6"/>
      <c r="U80" s="6"/>
      <c r="V80" s="6"/>
      <c r="W80" s="6"/>
      <c r="X80" s="6"/>
    </row>
    <row r="81" spans="1:24">
      <c r="A81" s="13" t="str">
        <f>IF(B81="","",ROWS($A$1:A78))</f>
        <v/>
      </c>
      <c r="B81" s="10"/>
      <c r="C81" s="10"/>
      <c r="D81" s="10"/>
      <c r="E81" s="6"/>
      <c r="F81" s="11"/>
      <c r="G81" s="11"/>
      <c r="H81" s="10"/>
      <c r="I81" s="12"/>
      <c r="J81" s="10"/>
      <c r="K81" s="10"/>
      <c r="L81" s="10"/>
      <c r="M81" s="10"/>
      <c r="N81" s="10"/>
      <c r="O81" s="10"/>
      <c r="P81" s="11"/>
      <c r="Q81" s="11"/>
      <c r="R81" s="6"/>
      <c r="S81" s="6"/>
      <c r="T81" s="6"/>
      <c r="U81" s="6"/>
      <c r="V81" s="6"/>
      <c r="W81" s="6"/>
      <c r="X81" s="6"/>
    </row>
    <row r="82" spans="1:24">
      <c r="A82" s="13" t="str">
        <f>IF(B82="","",ROWS($A$1:A79))</f>
        <v/>
      </c>
      <c r="B82" s="10"/>
      <c r="C82" s="10"/>
      <c r="D82" s="10"/>
      <c r="E82" s="6"/>
      <c r="F82" s="11"/>
      <c r="G82" s="11"/>
      <c r="H82" s="10"/>
      <c r="I82" s="12"/>
      <c r="J82" s="10"/>
      <c r="K82" s="10"/>
      <c r="L82" s="10"/>
      <c r="M82" s="10"/>
      <c r="N82" s="10"/>
      <c r="O82" s="10"/>
      <c r="P82" s="11"/>
      <c r="Q82" s="11"/>
      <c r="R82" s="6"/>
      <c r="S82" s="6"/>
      <c r="T82" s="6"/>
      <c r="U82" s="6"/>
      <c r="V82" s="6"/>
      <c r="W82" s="6"/>
      <c r="X82" s="6"/>
    </row>
    <row r="83" spans="1:24">
      <c r="A83" s="13" t="str">
        <f>IF(B83="","",ROWS($A$1:A80))</f>
        <v/>
      </c>
      <c r="B83" s="10"/>
      <c r="C83" s="10"/>
      <c r="D83" s="10"/>
      <c r="E83" s="6"/>
      <c r="F83" s="11"/>
      <c r="G83" s="11"/>
      <c r="H83" s="10"/>
      <c r="I83" s="12"/>
      <c r="J83" s="10"/>
      <c r="K83" s="10"/>
      <c r="L83" s="10"/>
      <c r="M83" s="10"/>
      <c r="N83" s="10"/>
      <c r="O83" s="10"/>
      <c r="P83" s="11"/>
      <c r="Q83" s="11"/>
      <c r="R83" s="6"/>
      <c r="S83" s="6"/>
      <c r="T83" s="6"/>
      <c r="U83" s="6"/>
      <c r="V83" s="6"/>
      <c r="W83" s="6"/>
      <c r="X83" s="6"/>
    </row>
    <row r="84" spans="1:24">
      <c r="A84" s="13" t="str">
        <f>IF(B84="","",ROWS($A$1:A81))</f>
        <v/>
      </c>
      <c r="B84" s="10"/>
      <c r="C84" s="10"/>
      <c r="D84" s="10"/>
      <c r="E84" s="6"/>
      <c r="F84" s="11"/>
      <c r="G84" s="11"/>
      <c r="H84" s="10"/>
      <c r="I84" s="12"/>
      <c r="J84" s="10"/>
      <c r="K84" s="10"/>
      <c r="L84" s="10"/>
      <c r="M84" s="10"/>
      <c r="N84" s="10"/>
      <c r="O84" s="10"/>
      <c r="P84" s="11"/>
      <c r="Q84" s="11"/>
      <c r="R84" s="6"/>
      <c r="S84" s="6"/>
      <c r="T84" s="6"/>
      <c r="U84" s="6"/>
      <c r="V84" s="6"/>
      <c r="W84" s="6"/>
      <c r="X84" s="6"/>
    </row>
    <row r="85" spans="1:24">
      <c r="A85" s="13" t="str">
        <f>IF(B85="","",ROWS($A$1:A82))</f>
        <v/>
      </c>
      <c r="B85" s="10"/>
      <c r="C85" s="10"/>
      <c r="D85" s="10"/>
      <c r="E85" s="6"/>
      <c r="F85" s="11"/>
      <c r="G85" s="11"/>
      <c r="H85" s="10"/>
      <c r="I85" s="12"/>
      <c r="J85" s="10"/>
      <c r="K85" s="10"/>
      <c r="L85" s="10"/>
      <c r="M85" s="10"/>
      <c r="N85" s="10"/>
      <c r="O85" s="10"/>
      <c r="P85" s="11"/>
      <c r="Q85" s="11"/>
      <c r="R85" s="6"/>
      <c r="S85" s="6"/>
      <c r="T85" s="6"/>
      <c r="U85" s="6"/>
      <c r="V85" s="6"/>
      <c r="W85" s="6"/>
      <c r="X85" s="6"/>
    </row>
    <row r="86" spans="1:24">
      <c r="A86" s="13" t="str">
        <f>IF(B86="","",ROWS($A$1:A83))</f>
        <v/>
      </c>
      <c r="B86" s="10"/>
      <c r="C86" s="10"/>
      <c r="D86" s="10"/>
      <c r="E86" s="6"/>
      <c r="F86" s="11"/>
      <c r="G86" s="11"/>
      <c r="H86" s="10"/>
      <c r="I86" s="12"/>
      <c r="J86" s="10"/>
      <c r="K86" s="10"/>
      <c r="L86" s="10"/>
      <c r="M86" s="10"/>
      <c r="N86" s="10"/>
      <c r="O86" s="10"/>
      <c r="P86" s="11"/>
      <c r="Q86" s="11"/>
      <c r="R86" s="6"/>
      <c r="S86" s="6"/>
      <c r="T86" s="6"/>
      <c r="U86" s="6"/>
      <c r="V86" s="6"/>
      <c r="W86" s="6"/>
      <c r="X86" s="6"/>
    </row>
    <row r="87" spans="1:24">
      <c r="A87" s="13" t="str">
        <f>IF(B87="","",ROWS($A$1:A84))</f>
        <v/>
      </c>
      <c r="B87" s="10"/>
      <c r="C87" s="10"/>
      <c r="D87" s="10"/>
      <c r="E87" s="6"/>
      <c r="F87" s="11"/>
      <c r="G87" s="11"/>
      <c r="H87" s="10"/>
      <c r="I87" s="12"/>
      <c r="J87" s="10"/>
      <c r="K87" s="10"/>
      <c r="L87" s="10"/>
      <c r="M87" s="10"/>
      <c r="N87" s="10"/>
      <c r="O87" s="10"/>
      <c r="P87" s="11"/>
      <c r="Q87" s="11"/>
      <c r="R87" s="6"/>
      <c r="S87" s="6"/>
      <c r="T87" s="6"/>
      <c r="U87" s="6"/>
      <c r="V87" s="6"/>
      <c r="W87" s="6"/>
      <c r="X87" s="6"/>
    </row>
    <row r="88" spans="1:24">
      <c r="A88" s="13" t="str">
        <f>IF(B88="","",ROWS($A$1:A85))</f>
        <v/>
      </c>
      <c r="B88" s="10"/>
      <c r="C88" s="10"/>
      <c r="D88" s="10"/>
      <c r="E88" s="6"/>
      <c r="F88" s="11"/>
      <c r="G88" s="11"/>
      <c r="H88" s="10"/>
      <c r="I88" s="12"/>
      <c r="J88" s="10"/>
      <c r="K88" s="10"/>
      <c r="L88" s="10"/>
      <c r="M88" s="10"/>
      <c r="N88" s="10"/>
      <c r="O88" s="10"/>
      <c r="P88" s="11"/>
      <c r="Q88" s="11"/>
      <c r="R88" s="6"/>
      <c r="S88" s="6"/>
      <c r="T88" s="6"/>
      <c r="U88" s="6"/>
      <c r="V88" s="6"/>
      <c r="W88" s="6"/>
      <c r="X88" s="6"/>
    </row>
    <row r="89" spans="1:24">
      <c r="A89" s="13" t="str">
        <f>IF(B89="","",ROWS($A$1:A86))</f>
        <v/>
      </c>
      <c r="B89" s="10"/>
      <c r="C89" s="10"/>
      <c r="D89" s="10"/>
      <c r="E89" s="6"/>
      <c r="F89" s="11"/>
      <c r="G89" s="11"/>
      <c r="H89" s="10"/>
      <c r="I89" s="12"/>
      <c r="J89" s="10"/>
      <c r="K89" s="10"/>
      <c r="L89" s="10"/>
      <c r="M89" s="10"/>
      <c r="N89" s="10"/>
      <c r="O89" s="10"/>
      <c r="P89" s="11"/>
      <c r="Q89" s="11"/>
      <c r="R89" s="6"/>
      <c r="S89" s="6"/>
      <c r="T89" s="6"/>
      <c r="U89" s="6"/>
      <c r="V89" s="6"/>
      <c r="W89" s="6"/>
      <c r="X89" s="6"/>
    </row>
    <row r="90" spans="1:24">
      <c r="A90" s="13" t="str">
        <f>IF(B90="","",ROWS($A$1:A87))</f>
        <v/>
      </c>
      <c r="B90" s="10"/>
      <c r="C90" s="10"/>
      <c r="D90" s="10"/>
      <c r="E90" s="6"/>
      <c r="F90" s="11"/>
      <c r="G90" s="11"/>
      <c r="H90" s="10"/>
      <c r="I90" s="12"/>
      <c r="J90" s="10"/>
      <c r="K90" s="10"/>
      <c r="L90" s="10"/>
      <c r="M90" s="10"/>
      <c r="N90" s="10"/>
      <c r="O90" s="10"/>
      <c r="P90" s="11"/>
      <c r="Q90" s="11"/>
      <c r="R90" s="6"/>
      <c r="S90" s="6"/>
      <c r="T90" s="6"/>
      <c r="U90" s="6"/>
      <c r="V90" s="6"/>
      <c r="W90" s="6"/>
      <c r="X90" s="6"/>
    </row>
    <row r="91" spans="1:24">
      <c r="A91" s="13" t="str">
        <f>IF(B91="","",ROWS($A$1:A88))</f>
        <v/>
      </c>
      <c r="B91" s="10"/>
      <c r="C91" s="10"/>
      <c r="D91" s="10"/>
      <c r="E91" s="6"/>
      <c r="F91" s="11"/>
      <c r="G91" s="11"/>
      <c r="H91" s="10"/>
      <c r="I91" s="12"/>
      <c r="J91" s="10"/>
      <c r="K91" s="10"/>
      <c r="L91" s="10"/>
      <c r="M91" s="10"/>
      <c r="N91" s="10"/>
      <c r="O91" s="10"/>
      <c r="P91" s="11"/>
      <c r="Q91" s="11"/>
      <c r="R91" s="6"/>
      <c r="S91" s="6"/>
      <c r="T91" s="6"/>
      <c r="U91" s="6"/>
      <c r="V91" s="6"/>
      <c r="W91" s="6"/>
      <c r="X91" s="6"/>
    </row>
    <row r="92" spans="1:24">
      <c r="A92" s="13" t="str">
        <f>IF(B92="","",ROWS($A$1:A89))</f>
        <v/>
      </c>
      <c r="B92" s="10"/>
      <c r="C92" s="10"/>
      <c r="D92" s="10"/>
      <c r="E92" s="6"/>
      <c r="F92" s="11"/>
      <c r="G92" s="11"/>
      <c r="H92" s="10"/>
      <c r="I92" s="12"/>
      <c r="J92" s="10"/>
      <c r="K92" s="10"/>
      <c r="L92" s="10"/>
      <c r="M92" s="10"/>
      <c r="N92" s="10"/>
      <c r="O92" s="10"/>
      <c r="P92" s="11"/>
      <c r="Q92" s="11"/>
      <c r="R92" s="6"/>
      <c r="S92" s="6"/>
      <c r="T92" s="6"/>
      <c r="U92" s="6"/>
      <c r="V92" s="6"/>
      <c r="W92" s="6"/>
      <c r="X92" s="6"/>
    </row>
    <row r="93" spans="1:24">
      <c r="A93" s="13" t="str">
        <f>IF(B93="","",ROWS($A$1:A90))</f>
        <v/>
      </c>
      <c r="B93" s="10"/>
      <c r="C93" s="10"/>
      <c r="D93" s="10"/>
      <c r="E93" s="6"/>
      <c r="F93" s="11"/>
      <c r="G93" s="11"/>
      <c r="H93" s="10"/>
      <c r="I93" s="12"/>
      <c r="J93" s="10"/>
      <c r="K93" s="10"/>
      <c r="L93" s="10"/>
      <c r="M93" s="10"/>
      <c r="N93" s="10"/>
      <c r="O93" s="10"/>
      <c r="P93" s="11"/>
      <c r="Q93" s="11"/>
      <c r="R93" s="6"/>
      <c r="S93" s="6"/>
      <c r="T93" s="6"/>
      <c r="U93" s="6"/>
      <c r="V93" s="6"/>
      <c r="W93" s="6"/>
      <c r="X93" s="6"/>
    </row>
    <row r="94" spans="1:24">
      <c r="A94" s="13" t="str">
        <f>IF(B94="","",ROWS($A$1:A91))</f>
        <v/>
      </c>
      <c r="B94" s="10"/>
      <c r="C94" s="10"/>
      <c r="D94" s="10"/>
      <c r="E94" s="6"/>
      <c r="F94" s="11"/>
      <c r="G94" s="11"/>
      <c r="H94" s="10"/>
      <c r="I94" s="12"/>
      <c r="J94" s="10"/>
      <c r="K94" s="10"/>
      <c r="L94" s="10"/>
      <c r="M94" s="10"/>
      <c r="N94" s="10"/>
      <c r="O94" s="10"/>
      <c r="P94" s="11"/>
      <c r="Q94" s="11"/>
      <c r="R94" s="6"/>
      <c r="S94" s="6"/>
      <c r="T94" s="6"/>
      <c r="U94" s="6"/>
      <c r="V94" s="6"/>
      <c r="W94" s="6"/>
      <c r="X94" s="6"/>
    </row>
    <row r="95" spans="1:24">
      <c r="A95" s="13" t="str">
        <f>IF(B95="","",ROWS($A$1:A92))</f>
        <v/>
      </c>
      <c r="B95" s="10"/>
      <c r="C95" s="10"/>
      <c r="D95" s="10"/>
      <c r="E95" s="6"/>
      <c r="F95" s="11"/>
      <c r="G95" s="11"/>
      <c r="H95" s="10"/>
      <c r="I95" s="12"/>
      <c r="J95" s="10"/>
      <c r="K95" s="10"/>
      <c r="L95" s="10"/>
      <c r="M95" s="10"/>
      <c r="N95" s="10"/>
      <c r="O95" s="10"/>
      <c r="P95" s="11"/>
      <c r="Q95" s="11"/>
      <c r="R95" s="6"/>
      <c r="S95" s="6"/>
      <c r="T95" s="6"/>
      <c r="U95" s="6"/>
      <c r="V95" s="6"/>
      <c r="W95" s="6"/>
      <c r="X95" s="6"/>
    </row>
    <row r="96" spans="1:24">
      <c r="A96" s="13" t="str">
        <f>IF(B96="","",ROWS($A$1:A93))</f>
        <v/>
      </c>
      <c r="B96" s="10"/>
      <c r="C96" s="10"/>
      <c r="D96" s="10"/>
      <c r="E96" s="6"/>
      <c r="F96" s="11"/>
      <c r="G96" s="11"/>
      <c r="H96" s="10"/>
      <c r="I96" s="12"/>
      <c r="J96" s="10"/>
      <c r="K96" s="10"/>
      <c r="L96" s="10"/>
      <c r="M96" s="10"/>
      <c r="N96" s="10"/>
      <c r="O96" s="10"/>
      <c r="P96" s="11"/>
      <c r="Q96" s="11"/>
      <c r="R96" s="6"/>
      <c r="S96" s="6"/>
      <c r="T96" s="6"/>
      <c r="U96" s="6"/>
      <c r="V96" s="6"/>
      <c r="W96" s="6"/>
      <c r="X96" s="6"/>
    </row>
    <row r="97" spans="1:24">
      <c r="A97" s="13" t="str">
        <f>IF(B97="","",ROWS($A$1:A94))</f>
        <v/>
      </c>
      <c r="B97" s="10"/>
      <c r="C97" s="10"/>
      <c r="D97" s="10"/>
      <c r="E97" s="6"/>
      <c r="F97" s="11"/>
      <c r="G97" s="11"/>
      <c r="H97" s="10"/>
      <c r="I97" s="12"/>
      <c r="J97" s="10"/>
      <c r="K97" s="10"/>
      <c r="L97" s="10"/>
      <c r="M97" s="10"/>
      <c r="N97" s="10"/>
      <c r="O97" s="10"/>
      <c r="P97" s="11"/>
      <c r="Q97" s="11"/>
      <c r="R97" s="6"/>
      <c r="S97" s="6"/>
      <c r="T97" s="6"/>
      <c r="U97" s="6"/>
      <c r="V97" s="6"/>
      <c r="W97" s="6"/>
      <c r="X97" s="6"/>
    </row>
    <row r="98" spans="1:24">
      <c r="A98" s="13" t="str">
        <f>IF(B98="","",ROWS($A$1:A95))</f>
        <v/>
      </c>
      <c r="B98" s="10"/>
      <c r="C98" s="10"/>
      <c r="D98" s="10"/>
      <c r="E98" s="6"/>
      <c r="F98" s="11"/>
      <c r="G98" s="11"/>
      <c r="H98" s="10"/>
      <c r="I98" s="12"/>
      <c r="J98" s="10"/>
      <c r="K98" s="10"/>
      <c r="L98" s="10"/>
      <c r="M98" s="10"/>
      <c r="N98" s="10"/>
      <c r="O98" s="10"/>
      <c r="P98" s="11"/>
      <c r="Q98" s="11"/>
      <c r="R98" s="6"/>
      <c r="S98" s="6"/>
      <c r="T98" s="6"/>
      <c r="U98" s="6"/>
      <c r="V98" s="6"/>
      <c r="W98" s="6"/>
      <c r="X98" s="6"/>
    </row>
    <row r="99" spans="1:24">
      <c r="A99" s="13" t="str">
        <f>IF(B99="","",ROWS($A$1:A96))</f>
        <v/>
      </c>
      <c r="B99" s="10"/>
      <c r="C99" s="10"/>
      <c r="D99" s="10"/>
      <c r="E99" s="6"/>
      <c r="F99" s="11"/>
      <c r="G99" s="11"/>
      <c r="H99" s="10"/>
      <c r="I99" s="12"/>
      <c r="J99" s="10"/>
      <c r="K99" s="10"/>
      <c r="L99" s="10"/>
      <c r="M99" s="10"/>
      <c r="N99" s="10"/>
      <c r="O99" s="10"/>
      <c r="P99" s="11"/>
      <c r="Q99" s="11"/>
      <c r="R99" s="6"/>
      <c r="S99" s="6"/>
      <c r="T99" s="6"/>
      <c r="U99" s="6"/>
      <c r="V99" s="6"/>
      <c r="W99" s="6"/>
      <c r="X99" s="6"/>
    </row>
    <row r="100" spans="1:24">
      <c r="A100" s="13" t="str">
        <f>IF(B100="","",ROWS($A$1:A97))</f>
        <v/>
      </c>
      <c r="B100" s="10"/>
      <c r="C100" s="10"/>
      <c r="D100" s="10"/>
      <c r="E100" s="6"/>
      <c r="F100" s="11"/>
      <c r="G100" s="11"/>
      <c r="H100" s="10"/>
      <c r="I100" s="12"/>
      <c r="J100" s="10"/>
      <c r="K100" s="10"/>
      <c r="L100" s="10"/>
      <c r="M100" s="10"/>
      <c r="N100" s="10"/>
      <c r="O100" s="10"/>
      <c r="P100" s="11"/>
      <c r="Q100" s="11"/>
      <c r="R100" s="6"/>
      <c r="S100" s="6"/>
      <c r="T100" s="6"/>
      <c r="U100" s="6"/>
      <c r="V100" s="6"/>
      <c r="W100" s="6"/>
      <c r="X100" s="6"/>
    </row>
    <row r="101" spans="1:24">
      <c r="A101" s="13" t="str">
        <f>IF(B101="","",ROWS($A$1:A98))</f>
        <v/>
      </c>
      <c r="B101" s="10"/>
      <c r="C101" s="10"/>
      <c r="D101" s="10"/>
      <c r="E101" s="6"/>
      <c r="F101" s="11"/>
      <c r="G101" s="11"/>
      <c r="H101" s="10"/>
      <c r="I101" s="12"/>
      <c r="J101" s="10"/>
      <c r="K101" s="10"/>
      <c r="L101" s="10"/>
      <c r="M101" s="10"/>
      <c r="N101" s="10"/>
      <c r="O101" s="10"/>
      <c r="P101" s="11"/>
      <c r="Q101" s="11"/>
      <c r="R101" s="6"/>
      <c r="S101" s="6"/>
      <c r="T101" s="6"/>
      <c r="U101" s="6"/>
      <c r="V101" s="6"/>
      <c r="W101" s="6"/>
      <c r="X101" s="6"/>
    </row>
    <row r="102" spans="1:24">
      <c r="A102" s="13" t="str">
        <f>IF(B102="","",ROWS($A$1:A99))</f>
        <v/>
      </c>
      <c r="B102" s="10"/>
      <c r="C102" s="10"/>
      <c r="D102" s="10"/>
      <c r="E102" s="6"/>
      <c r="F102" s="11"/>
      <c r="G102" s="11"/>
      <c r="H102" s="10"/>
      <c r="I102" s="12"/>
      <c r="J102" s="10"/>
      <c r="K102" s="10"/>
      <c r="L102" s="10"/>
      <c r="M102" s="10"/>
      <c r="N102" s="10"/>
      <c r="O102" s="10"/>
      <c r="P102" s="11"/>
      <c r="Q102" s="11"/>
      <c r="R102" s="6"/>
      <c r="S102" s="6"/>
      <c r="T102" s="6"/>
      <c r="U102" s="6"/>
      <c r="V102" s="6"/>
      <c r="W102" s="6"/>
      <c r="X102" s="6"/>
    </row>
    <row r="103" spans="1:24">
      <c r="A103" s="13" t="str">
        <f>IF(B103="","",ROWS($A$1:A100))</f>
        <v/>
      </c>
      <c r="B103" s="10"/>
      <c r="C103" s="10"/>
      <c r="D103" s="10"/>
      <c r="E103" s="6"/>
      <c r="F103" s="11"/>
      <c r="G103" s="11"/>
      <c r="H103" s="10"/>
      <c r="I103" s="12"/>
      <c r="J103" s="10"/>
      <c r="K103" s="10"/>
      <c r="L103" s="10"/>
      <c r="M103" s="10"/>
      <c r="N103" s="10"/>
      <c r="O103" s="10"/>
      <c r="P103" s="11"/>
      <c r="Q103" s="11"/>
      <c r="R103" s="6"/>
      <c r="S103" s="6"/>
      <c r="T103" s="6"/>
      <c r="U103" s="6"/>
      <c r="V103" s="6"/>
      <c r="W103" s="6"/>
      <c r="X103" s="6"/>
    </row>
    <row r="104" spans="1:24">
      <c r="A104" s="13" t="str">
        <f>IF(B104="","",ROWS($A$1:A101))</f>
        <v/>
      </c>
      <c r="B104" s="10"/>
      <c r="C104" s="10"/>
      <c r="D104" s="10"/>
      <c r="E104" s="6"/>
      <c r="F104" s="11"/>
      <c r="G104" s="11"/>
      <c r="H104" s="10"/>
      <c r="I104" s="12"/>
      <c r="J104" s="10"/>
      <c r="K104" s="10"/>
      <c r="L104" s="10"/>
      <c r="M104" s="10"/>
      <c r="N104" s="10"/>
      <c r="O104" s="10"/>
      <c r="P104" s="11"/>
      <c r="Q104" s="11"/>
      <c r="R104" s="6"/>
      <c r="S104" s="6"/>
      <c r="T104" s="6"/>
      <c r="U104" s="6"/>
      <c r="V104" s="6"/>
      <c r="W104" s="6"/>
      <c r="X104" s="6"/>
    </row>
    <row r="105" spans="1:24">
      <c r="A105" s="13" t="str">
        <f>IF(B105="","",ROWS($A$1:A102))</f>
        <v/>
      </c>
      <c r="B105" s="10"/>
      <c r="C105" s="10"/>
      <c r="D105" s="10"/>
      <c r="E105" s="6"/>
      <c r="F105" s="11"/>
      <c r="G105" s="11"/>
      <c r="H105" s="10"/>
      <c r="I105" s="12"/>
      <c r="J105" s="10"/>
      <c r="K105" s="10"/>
      <c r="L105" s="10"/>
      <c r="M105" s="10"/>
      <c r="N105" s="10"/>
      <c r="O105" s="10"/>
      <c r="P105" s="11"/>
      <c r="Q105" s="11"/>
      <c r="R105" s="6"/>
      <c r="S105" s="6"/>
      <c r="T105" s="6"/>
      <c r="U105" s="6"/>
      <c r="V105" s="6"/>
      <c r="W105" s="6"/>
      <c r="X105" s="6"/>
    </row>
    <row r="106" spans="1:24">
      <c r="A106" s="13" t="str">
        <f>IF(B106="","",ROWS($A$1:A103))</f>
        <v/>
      </c>
      <c r="B106" s="10"/>
      <c r="C106" s="10"/>
      <c r="D106" s="10"/>
      <c r="E106" s="6"/>
      <c r="F106" s="11"/>
      <c r="G106" s="11"/>
      <c r="H106" s="10"/>
      <c r="I106" s="12"/>
      <c r="J106" s="10"/>
      <c r="K106" s="10"/>
      <c r="L106" s="10"/>
      <c r="M106" s="10"/>
      <c r="N106" s="10"/>
      <c r="O106" s="10"/>
      <c r="P106" s="11"/>
      <c r="Q106" s="11"/>
      <c r="R106" s="6"/>
      <c r="S106" s="6"/>
      <c r="T106" s="6"/>
      <c r="U106" s="6"/>
      <c r="V106" s="6"/>
      <c r="W106" s="6"/>
      <c r="X106" s="6"/>
    </row>
    <row r="107" spans="1:24">
      <c r="A107" s="13" t="str">
        <f>IF(B107="","",ROWS($A$1:A104))</f>
        <v/>
      </c>
      <c r="B107" s="10"/>
      <c r="C107" s="10"/>
      <c r="D107" s="10"/>
      <c r="E107" s="6"/>
      <c r="F107" s="11"/>
      <c r="G107" s="11"/>
      <c r="H107" s="10"/>
      <c r="I107" s="12"/>
      <c r="J107" s="10"/>
      <c r="K107" s="10"/>
      <c r="L107" s="10"/>
      <c r="M107" s="10"/>
      <c r="N107" s="10"/>
      <c r="O107" s="10"/>
      <c r="P107" s="11"/>
      <c r="Q107" s="11"/>
      <c r="R107" s="6"/>
      <c r="S107" s="6"/>
      <c r="T107" s="6"/>
      <c r="U107" s="6"/>
      <c r="V107" s="6"/>
      <c r="W107" s="6"/>
      <c r="X107" s="6"/>
    </row>
    <row r="108" spans="1:24">
      <c r="A108" s="13" t="str">
        <f>IF(B108="","",ROWS($A$1:A105))</f>
        <v/>
      </c>
      <c r="B108" s="10"/>
      <c r="C108" s="10"/>
      <c r="D108" s="10"/>
      <c r="E108" s="6"/>
      <c r="F108" s="11"/>
      <c r="G108" s="11"/>
      <c r="H108" s="10"/>
      <c r="I108" s="12"/>
      <c r="J108" s="10"/>
      <c r="K108" s="10"/>
      <c r="L108" s="10"/>
      <c r="M108" s="10"/>
      <c r="N108" s="10"/>
      <c r="O108" s="10"/>
      <c r="P108" s="11"/>
      <c r="Q108" s="11"/>
      <c r="R108" s="6"/>
      <c r="S108" s="6"/>
      <c r="T108" s="6"/>
      <c r="U108" s="6"/>
      <c r="V108" s="6"/>
      <c r="W108" s="6"/>
      <c r="X108" s="6"/>
    </row>
    <row r="109" spans="1:24">
      <c r="A109" s="13" t="str">
        <f>IF(B109="","",ROWS($A$1:A106))</f>
        <v/>
      </c>
      <c r="B109" s="10"/>
      <c r="C109" s="10"/>
      <c r="D109" s="10"/>
      <c r="E109" s="6"/>
      <c r="F109" s="11"/>
      <c r="G109" s="11"/>
      <c r="H109" s="10"/>
      <c r="I109" s="12"/>
      <c r="J109" s="10"/>
      <c r="K109" s="10"/>
      <c r="L109" s="10"/>
      <c r="M109" s="10"/>
      <c r="N109" s="10"/>
      <c r="O109" s="10"/>
      <c r="P109" s="11"/>
      <c r="Q109" s="11"/>
      <c r="R109" s="6"/>
      <c r="S109" s="6"/>
      <c r="T109" s="6"/>
      <c r="U109" s="6"/>
      <c r="V109" s="6"/>
      <c r="W109" s="6"/>
      <c r="X109" s="6"/>
    </row>
    <row r="110" spans="1:24">
      <c r="A110" s="13" t="str">
        <f>IF(B110="","",ROWS($A$1:A107))</f>
        <v/>
      </c>
      <c r="B110" s="10"/>
      <c r="C110" s="10"/>
      <c r="D110" s="10"/>
      <c r="E110" s="6"/>
      <c r="F110" s="11"/>
      <c r="G110" s="11"/>
      <c r="H110" s="10"/>
      <c r="I110" s="12"/>
      <c r="J110" s="10"/>
      <c r="K110" s="10"/>
      <c r="L110" s="10"/>
      <c r="M110" s="10"/>
      <c r="N110" s="10"/>
      <c r="O110" s="10"/>
      <c r="P110" s="11"/>
      <c r="Q110" s="11"/>
      <c r="R110" s="6"/>
      <c r="S110" s="6"/>
      <c r="T110" s="6"/>
      <c r="U110" s="6"/>
      <c r="V110" s="6"/>
      <c r="W110" s="6"/>
      <c r="X110" s="6"/>
    </row>
    <row r="111" spans="1:24">
      <c r="A111" s="13" t="str">
        <f>IF(B111="","",ROWS($A$1:A108))</f>
        <v/>
      </c>
      <c r="B111" s="10"/>
      <c r="C111" s="10"/>
      <c r="D111" s="10"/>
      <c r="E111" s="6"/>
      <c r="F111" s="11"/>
      <c r="G111" s="11"/>
      <c r="H111" s="10"/>
      <c r="I111" s="12"/>
      <c r="J111" s="10"/>
      <c r="K111" s="10"/>
      <c r="L111" s="10"/>
      <c r="M111" s="10"/>
      <c r="N111" s="10"/>
      <c r="O111" s="10"/>
      <c r="P111" s="11"/>
      <c r="Q111" s="11"/>
      <c r="R111" s="6"/>
      <c r="S111" s="6"/>
      <c r="T111" s="6"/>
      <c r="U111" s="6"/>
      <c r="V111" s="6"/>
      <c r="W111" s="6"/>
      <c r="X111" s="6"/>
    </row>
    <row r="112" spans="1:24">
      <c r="A112" s="13" t="str">
        <f>IF(B112="","",ROWS($A$1:A109))</f>
        <v/>
      </c>
      <c r="B112" s="10"/>
      <c r="C112" s="10"/>
      <c r="D112" s="10"/>
      <c r="E112" s="6"/>
      <c r="F112" s="11"/>
      <c r="G112" s="11"/>
      <c r="H112" s="10"/>
      <c r="I112" s="12"/>
      <c r="J112" s="10"/>
      <c r="K112" s="10"/>
      <c r="L112" s="10"/>
      <c r="M112" s="10"/>
      <c r="N112" s="10"/>
      <c r="O112" s="10"/>
      <c r="P112" s="11"/>
      <c r="Q112" s="11"/>
      <c r="R112" s="6"/>
      <c r="S112" s="6"/>
      <c r="T112" s="6"/>
      <c r="U112" s="6"/>
      <c r="V112" s="6"/>
      <c r="W112" s="6"/>
      <c r="X112" s="6"/>
    </row>
    <row r="113" spans="1:24">
      <c r="A113" s="13" t="str">
        <f>IF(B113="","",ROWS($A$1:A110))</f>
        <v/>
      </c>
      <c r="B113" s="10"/>
      <c r="C113" s="10"/>
      <c r="D113" s="10"/>
      <c r="E113" s="6"/>
      <c r="F113" s="11"/>
      <c r="G113" s="11"/>
      <c r="H113" s="10"/>
      <c r="I113" s="12"/>
      <c r="J113" s="10"/>
      <c r="K113" s="10"/>
      <c r="L113" s="10"/>
      <c r="M113" s="10"/>
      <c r="N113" s="10"/>
      <c r="O113" s="10"/>
      <c r="P113" s="11"/>
      <c r="Q113" s="11"/>
      <c r="R113" s="6"/>
      <c r="S113" s="6"/>
      <c r="T113" s="6"/>
      <c r="U113" s="6"/>
      <c r="V113" s="6"/>
      <c r="W113" s="6"/>
      <c r="X113" s="6"/>
    </row>
    <row r="114" spans="1:24">
      <c r="A114" s="13" t="str">
        <f>IF(B114="","",ROWS($A$1:A111))</f>
        <v/>
      </c>
      <c r="B114" s="10"/>
      <c r="C114" s="10"/>
      <c r="D114" s="10"/>
      <c r="E114" s="6"/>
      <c r="F114" s="11"/>
      <c r="G114" s="11"/>
      <c r="H114" s="10"/>
      <c r="I114" s="12"/>
      <c r="J114" s="10"/>
      <c r="K114" s="10"/>
      <c r="L114" s="10"/>
      <c r="M114" s="10"/>
      <c r="N114" s="10"/>
      <c r="O114" s="10"/>
      <c r="P114" s="11"/>
      <c r="Q114" s="11"/>
      <c r="R114" s="6"/>
      <c r="S114" s="6"/>
      <c r="T114" s="6"/>
      <c r="U114" s="6"/>
      <c r="V114" s="6"/>
      <c r="W114" s="6"/>
      <c r="X114" s="6"/>
    </row>
    <row r="115" spans="1:24">
      <c r="A115" s="13" t="str">
        <f>IF(B115="","",ROWS($A$1:A112))</f>
        <v/>
      </c>
      <c r="B115" s="10"/>
      <c r="C115" s="10"/>
      <c r="D115" s="10"/>
      <c r="E115" s="6"/>
      <c r="F115" s="11"/>
      <c r="G115" s="11"/>
      <c r="H115" s="10"/>
      <c r="I115" s="12"/>
      <c r="J115" s="10"/>
      <c r="K115" s="10"/>
      <c r="L115" s="10"/>
      <c r="M115" s="10"/>
      <c r="N115" s="10"/>
      <c r="O115" s="10"/>
      <c r="P115" s="11"/>
      <c r="Q115" s="11"/>
      <c r="R115" s="6"/>
      <c r="S115" s="6"/>
      <c r="T115" s="6"/>
      <c r="U115" s="6"/>
      <c r="V115" s="6"/>
      <c r="W115" s="6"/>
      <c r="X115" s="6"/>
    </row>
    <row r="116" spans="1:24">
      <c r="A116" s="13" t="str">
        <f>IF(B116="","",ROWS($A$1:A113))</f>
        <v/>
      </c>
      <c r="B116" s="10"/>
      <c r="C116" s="10"/>
      <c r="D116" s="10"/>
      <c r="E116" s="6"/>
      <c r="F116" s="11"/>
      <c r="G116" s="11"/>
      <c r="H116" s="10"/>
      <c r="I116" s="12"/>
      <c r="J116" s="10"/>
      <c r="K116" s="10"/>
      <c r="L116" s="10"/>
      <c r="M116" s="10"/>
      <c r="N116" s="10"/>
      <c r="O116" s="10"/>
      <c r="P116" s="11"/>
      <c r="Q116" s="11"/>
      <c r="R116" s="6"/>
      <c r="S116" s="6"/>
      <c r="T116" s="6"/>
      <c r="U116" s="6"/>
      <c r="V116" s="6"/>
      <c r="W116" s="6"/>
      <c r="X116" s="6"/>
    </row>
    <row r="117" spans="1:24">
      <c r="A117" s="13" t="str">
        <f>IF(B117="","",ROWS($A$1:A114))</f>
        <v/>
      </c>
      <c r="B117" s="10"/>
      <c r="C117" s="10"/>
      <c r="D117" s="10"/>
      <c r="E117" s="6"/>
      <c r="F117" s="11"/>
      <c r="G117" s="11"/>
      <c r="H117" s="10"/>
      <c r="I117" s="12"/>
      <c r="J117" s="10"/>
      <c r="K117" s="10"/>
      <c r="L117" s="10"/>
      <c r="M117" s="10"/>
      <c r="N117" s="10"/>
      <c r="O117" s="10"/>
      <c r="P117" s="11"/>
      <c r="Q117" s="11"/>
      <c r="R117" s="6"/>
      <c r="S117" s="6"/>
      <c r="T117" s="6"/>
      <c r="U117" s="6"/>
      <c r="V117" s="6"/>
      <c r="W117" s="6"/>
      <c r="X117" s="6"/>
    </row>
    <row r="118" spans="1:24">
      <c r="A118" s="13" t="str">
        <f>IF(B118="","",ROWS($A$1:A115))</f>
        <v/>
      </c>
      <c r="B118" s="10"/>
      <c r="C118" s="10"/>
      <c r="D118" s="10"/>
      <c r="E118" s="6"/>
      <c r="F118" s="11"/>
      <c r="G118" s="11"/>
      <c r="H118" s="10"/>
      <c r="I118" s="12"/>
      <c r="J118" s="10"/>
      <c r="K118" s="10"/>
      <c r="L118" s="10"/>
      <c r="M118" s="10"/>
      <c r="N118" s="10"/>
      <c r="O118" s="10"/>
      <c r="P118" s="11"/>
      <c r="Q118" s="11"/>
      <c r="R118" s="6"/>
      <c r="S118" s="6"/>
      <c r="T118" s="6"/>
      <c r="U118" s="6"/>
      <c r="V118" s="6"/>
      <c r="W118" s="6"/>
      <c r="X118" s="6"/>
    </row>
    <row r="119" spans="1:24">
      <c r="A119" s="13" t="str">
        <f>IF(B119="","",ROWS($A$1:A116))</f>
        <v/>
      </c>
      <c r="B119" s="10"/>
      <c r="C119" s="10"/>
      <c r="D119" s="10"/>
      <c r="E119" s="6"/>
      <c r="F119" s="11"/>
      <c r="G119" s="11"/>
      <c r="H119" s="10"/>
      <c r="I119" s="12"/>
      <c r="J119" s="10"/>
      <c r="K119" s="10"/>
      <c r="L119" s="10"/>
      <c r="M119" s="10"/>
      <c r="N119" s="10"/>
      <c r="O119" s="10"/>
      <c r="P119" s="11"/>
      <c r="Q119" s="11"/>
      <c r="R119" s="6"/>
      <c r="S119" s="6"/>
      <c r="T119" s="6"/>
      <c r="U119" s="6"/>
      <c r="V119" s="6"/>
      <c r="W119" s="6"/>
      <c r="X119" s="6"/>
    </row>
    <row r="120" spans="1:24">
      <c r="A120" s="13" t="str">
        <f>IF(B120="","",ROWS($A$1:A117))</f>
        <v/>
      </c>
      <c r="B120" s="10"/>
      <c r="C120" s="10"/>
      <c r="D120" s="10"/>
      <c r="E120" s="6"/>
      <c r="F120" s="11"/>
      <c r="G120" s="11"/>
      <c r="H120" s="10"/>
      <c r="I120" s="12"/>
      <c r="J120" s="10"/>
      <c r="K120" s="10"/>
      <c r="L120" s="10"/>
      <c r="M120" s="10"/>
      <c r="N120" s="10"/>
      <c r="O120" s="10"/>
      <c r="P120" s="11"/>
      <c r="Q120" s="11"/>
      <c r="R120" s="6"/>
      <c r="S120" s="6"/>
      <c r="T120" s="6"/>
      <c r="U120" s="6"/>
      <c r="V120" s="6"/>
      <c r="W120" s="6"/>
      <c r="X120" s="6"/>
    </row>
    <row r="121" spans="1:24">
      <c r="A121" s="13" t="str">
        <f>IF(B121="","",ROWS($A$1:A118))</f>
        <v/>
      </c>
      <c r="B121" s="10"/>
      <c r="C121" s="10"/>
      <c r="D121" s="10"/>
      <c r="E121" s="6"/>
      <c r="F121" s="11"/>
      <c r="G121" s="11"/>
      <c r="H121" s="10"/>
      <c r="I121" s="12"/>
      <c r="J121" s="10"/>
      <c r="K121" s="10"/>
      <c r="L121" s="10"/>
      <c r="M121" s="10"/>
      <c r="N121" s="10"/>
      <c r="O121" s="10"/>
      <c r="P121" s="11"/>
      <c r="Q121" s="11"/>
      <c r="R121" s="6"/>
      <c r="S121" s="6"/>
      <c r="T121" s="6"/>
      <c r="U121" s="6"/>
      <c r="V121" s="6"/>
      <c r="W121" s="6"/>
      <c r="X121" s="6"/>
    </row>
    <row r="122" spans="1:24">
      <c r="A122" s="13" t="str">
        <f>IF(B122="","",ROWS($A$1:A119))</f>
        <v/>
      </c>
      <c r="B122" s="10"/>
      <c r="C122" s="10"/>
      <c r="D122" s="10"/>
      <c r="E122" s="6"/>
      <c r="F122" s="11"/>
      <c r="G122" s="11"/>
      <c r="H122" s="10"/>
      <c r="I122" s="12"/>
      <c r="J122" s="10"/>
      <c r="K122" s="10"/>
      <c r="L122" s="10"/>
      <c r="M122" s="10"/>
      <c r="N122" s="10"/>
      <c r="O122" s="10"/>
      <c r="P122" s="11"/>
      <c r="Q122" s="11"/>
      <c r="R122" s="6"/>
      <c r="S122" s="6"/>
      <c r="T122" s="6"/>
      <c r="U122" s="6"/>
      <c r="V122" s="6"/>
      <c r="W122" s="6"/>
      <c r="X122" s="6"/>
    </row>
    <row r="123" spans="1:24">
      <c r="A123" s="13" t="str">
        <f>IF(B123="","",ROWS($A$1:A120))</f>
        <v/>
      </c>
      <c r="B123" s="10"/>
      <c r="C123" s="10"/>
      <c r="D123" s="10"/>
      <c r="E123" s="6"/>
      <c r="F123" s="11"/>
      <c r="G123" s="11"/>
      <c r="H123" s="10"/>
      <c r="I123" s="12"/>
      <c r="J123" s="10"/>
      <c r="K123" s="10"/>
      <c r="L123" s="10"/>
      <c r="M123" s="10"/>
      <c r="N123" s="10"/>
      <c r="O123" s="10"/>
      <c r="P123" s="11"/>
      <c r="Q123" s="11"/>
      <c r="R123" s="6"/>
      <c r="S123" s="6"/>
      <c r="T123" s="6"/>
      <c r="U123" s="6"/>
      <c r="V123" s="6"/>
      <c r="W123" s="6"/>
      <c r="X123" s="6"/>
    </row>
    <row r="124" spans="1:24">
      <c r="A124" s="13" t="str">
        <f>IF(B124="","",ROWS($A$1:A121))</f>
        <v/>
      </c>
      <c r="B124" s="10"/>
      <c r="C124" s="10"/>
      <c r="D124" s="10"/>
      <c r="E124" s="6"/>
      <c r="F124" s="11"/>
      <c r="G124" s="11"/>
      <c r="H124" s="10"/>
      <c r="I124" s="12"/>
      <c r="J124" s="10"/>
      <c r="K124" s="10"/>
      <c r="L124" s="10"/>
      <c r="M124" s="10"/>
      <c r="N124" s="10"/>
      <c r="O124" s="10"/>
      <c r="P124" s="11"/>
      <c r="Q124" s="11"/>
      <c r="R124" s="6"/>
      <c r="S124" s="6"/>
      <c r="T124" s="6"/>
      <c r="U124" s="6"/>
      <c r="V124" s="6"/>
      <c r="W124" s="6"/>
      <c r="X124" s="6"/>
    </row>
    <row r="125" spans="1:24">
      <c r="A125" s="13" t="str">
        <f>IF(B125="","",ROWS($A$1:A122))</f>
        <v/>
      </c>
      <c r="B125" s="10"/>
      <c r="C125" s="10"/>
      <c r="D125" s="10"/>
      <c r="E125" s="6"/>
      <c r="F125" s="11"/>
      <c r="G125" s="11"/>
      <c r="H125" s="10"/>
      <c r="I125" s="12"/>
      <c r="J125" s="10"/>
      <c r="K125" s="10"/>
      <c r="L125" s="10"/>
      <c r="M125" s="10"/>
      <c r="N125" s="10"/>
      <c r="O125" s="10"/>
      <c r="P125" s="11"/>
      <c r="Q125" s="11"/>
      <c r="R125" s="6"/>
      <c r="S125" s="6"/>
      <c r="T125" s="6"/>
      <c r="U125" s="6"/>
      <c r="V125" s="6"/>
      <c r="W125" s="6"/>
      <c r="X125" s="6"/>
    </row>
    <row r="126" spans="1:24">
      <c r="A126" s="13" t="str">
        <f>IF(B126="","",ROWS($A$1:A123))</f>
        <v/>
      </c>
      <c r="B126" s="10"/>
      <c r="C126" s="10"/>
      <c r="D126" s="10"/>
      <c r="E126" s="6"/>
      <c r="F126" s="11"/>
      <c r="G126" s="11"/>
      <c r="H126" s="10"/>
      <c r="I126" s="12"/>
      <c r="J126" s="10"/>
      <c r="K126" s="10"/>
      <c r="L126" s="10"/>
      <c r="M126" s="10"/>
      <c r="N126" s="10"/>
      <c r="O126" s="10"/>
      <c r="P126" s="11"/>
      <c r="Q126" s="11"/>
      <c r="R126" s="6"/>
      <c r="S126" s="6"/>
      <c r="T126" s="6"/>
      <c r="U126" s="6"/>
      <c r="V126" s="6"/>
      <c r="W126" s="6"/>
      <c r="X126" s="6"/>
    </row>
    <row r="127" spans="1:24">
      <c r="A127" s="13" t="str">
        <f>IF(B127="","",ROWS($A$1:A124))</f>
        <v/>
      </c>
      <c r="B127" s="10"/>
      <c r="C127" s="10"/>
      <c r="D127" s="10"/>
      <c r="E127" s="6"/>
      <c r="F127" s="11"/>
      <c r="G127" s="11"/>
      <c r="H127" s="10"/>
      <c r="I127" s="12"/>
      <c r="J127" s="10"/>
      <c r="K127" s="10"/>
      <c r="L127" s="10"/>
      <c r="M127" s="10"/>
      <c r="N127" s="10"/>
      <c r="O127" s="10"/>
      <c r="P127" s="11"/>
      <c r="Q127" s="11"/>
      <c r="R127" s="6"/>
      <c r="S127" s="6"/>
      <c r="T127" s="6"/>
      <c r="U127" s="6"/>
      <c r="V127" s="6"/>
      <c r="W127" s="6"/>
      <c r="X127" s="6"/>
    </row>
    <row r="128" spans="1:24">
      <c r="A128" s="13" t="str">
        <f>IF(B128="","",ROWS($A$1:A125))</f>
        <v/>
      </c>
      <c r="B128" s="10"/>
      <c r="C128" s="10"/>
      <c r="D128" s="10"/>
      <c r="E128" s="6"/>
      <c r="F128" s="11"/>
      <c r="G128" s="11"/>
      <c r="H128" s="10"/>
      <c r="I128" s="12"/>
      <c r="J128" s="10"/>
      <c r="K128" s="10"/>
      <c r="L128" s="10"/>
      <c r="M128" s="10"/>
      <c r="N128" s="10"/>
      <c r="O128" s="10"/>
      <c r="P128" s="11"/>
      <c r="Q128" s="11"/>
      <c r="R128" s="6"/>
      <c r="S128" s="6"/>
      <c r="T128" s="6"/>
      <c r="U128" s="6"/>
      <c r="V128" s="6"/>
      <c r="W128" s="6"/>
      <c r="X128" s="6"/>
    </row>
    <row r="129" spans="1:24">
      <c r="A129" s="13" t="str">
        <f>IF(B129="","",ROWS($A$1:A126))</f>
        <v/>
      </c>
      <c r="B129" s="10"/>
      <c r="C129" s="10"/>
      <c r="D129" s="10"/>
      <c r="E129" s="6"/>
      <c r="F129" s="11"/>
      <c r="G129" s="11"/>
      <c r="H129" s="10"/>
      <c r="I129" s="12"/>
      <c r="J129" s="10"/>
      <c r="K129" s="10"/>
      <c r="L129" s="10"/>
      <c r="M129" s="10"/>
      <c r="N129" s="10"/>
      <c r="O129" s="10"/>
      <c r="P129" s="11"/>
      <c r="Q129" s="11"/>
      <c r="R129" s="6"/>
      <c r="S129" s="6"/>
      <c r="T129" s="6"/>
      <c r="U129" s="6"/>
      <c r="V129" s="6"/>
      <c r="W129" s="6"/>
      <c r="X129" s="6"/>
    </row>
    <row r="130" spans="1:24">
      <c r="A130" s="13" t="str">
        <f>IF(B130="","",ROWS($A$1:A127))</f>
        <v/>
      </c>
      <c r="B130" s="10"/>
      <c r="C130" s="10"/>
      <c r="D130" s="10"/>
      <c r="E130" s="6"/>
      <c r="F130" s="11"/>
      <c r="G130" s="11"/>
      <c r="H130" s="10"/>
      <c r="I130" s="12"/>
      <c r="J130" s="10"/>
      <c r="K130" s="10"/>
      <c r="L130" s="10"/>
      <c r="M130" s="10"/>
      <c r="N130" s="10"/>
      <c r="O130" s="10"/>
      <c r="P130" s="11"/>
      <c r="Q130" s="11"/>
      <c r="R130" s="6"/>
      <c r="S130" s="6"/>
      <c r="T130" s="6"/>
      <c r="U130" s="6"/>
      <c r="V130" s="6"/>
      <c r="W130" s="6"/>
      <c r="X130" s="6"/>
    </row>
    <row r="131" spans="1:24">
      <c r="A131" s="13" t="str">
        <f>IF(B131="","",ROWS($A$1:A128))</f>
        <v/>
      </c>
      <c r="B131" s="10"/>
      <c r="C131" s="10"/>
      <c r="D131" s="10"/>
      <c r="E131" s="6"/>
      <c r="F131" s="11"/>
      <c r="G131" s="11"/>
      <c r="H131" s="10"/>
      <c r="I131" s="12"/>
      <c r="J131" s="10"/>
      <c r="K131" s="10"/>
      <c r="L131" s="10"/>
      <c r="M131" s="10"/>
      <c r="N131" s="10"/>
      <c r="O131" s="10"/>
      <c r="P131" s="11"/>
      <c r="Q131" s="11"/>
      <c r="R131" s="6"/>
      <c r="S131" s="6"/>
      <c r="T131" s="6"/>
      <c r="U131" s="6"/>
      <c r="V131" s="6"/>
      <c r="W131" s="6"/>
      <c r="X131" s="6"/>
    </row>
    <row r="132" spans="1:24">
      <c r="A132" s="13" t="str">
        <f>IF(B132="","",ROWS($A$1:A129))</f>
        <v/>
      </c>
      <c r="B132" s="10"/>
      <c r="C132" s="10"/>
      <c r="D132" s="10"/>
      <c r="E132" s="6"/>
      <c r="F132" s="11"/>
      <c r="G132" s="11"/>
      <c r="H132" s="10"/>
      <c r="I132" s="12"/>
      <c r="J132" s="10"/>
      <c r="K132" s="10"/>
      <c r="L132" s="10"/>
      <c r="M132" s="10"/>
      <c r="N132" s="10"/>
      <c r="O132" s="10"/>
      <c r="P132" s="11"/>
      <c r="Q132" s="11"/>
      <c r="R132" s="6"/>
      <c r="S132" s="6"/>
      <c r="T132" s="6"/>
      <c r="U132" s="6"/>
      <c r="V132" s="6"/>
      <c r="W132" s="6"/>
      <c r="X132" s="6"/>
    </row>
    <row r="133" spans="1:24">
      <c r="A133" s="13" t="str">
        <f>IF(B133="","",ROWS($A$1:A130))</f>
        <v/>
      </c>
      <c r="B133" s="10"/>
      <c r="C133" s="10"/>
      <c r="D133" s="10"/>
      <c r="E133" s="6"/>
      <c r="F133" s="11"/>
      <c r="G133" s="11"/>
      <c r="H133" s="10"/>
      <c r="I133" s="12"/>
      <c r="J133" s="10"/>
      <c r="K133" s="10"/>
      <c r="L133" s="10"/>
      <c r="M133" s="10"/>
      <c r="N133" s="10"/>
      <c r="O133" s="10"/>
      <c r="P133" s="11"/>
      <c r="Q133" s="11"/>
      <c r="R133" s="6"/>
      <c r="S133" s="6"/>
      <c r="T133" s="6"/>
      <c r="U133" s="6"/>
      <c r="V133" s="6"/>
      <c r="W133" s="6"/>
      <c r="X133" s="6"/>
    </row>
    <row r="134" spans="1:24">
      <c r="A134" s="13" t="str">
        <f>IF(B134="","",ROWS($A$1:A131))</f>
        <v/>
      </c>
      <c r="B134" s="10"/>
      <c r="C134" s="10"/>
      <c r="D134" s="10"/>
      <c r="E134" s="6"/>
      <c r="F134" s="11"/>
      <c r="G134" s="11"/>
      <c r="H134" s="10"/>
      <c r="I134" s="12"/>
      <c r="J134" s="10"/>
      <c r="K134" s="10"/>
      <c r="L134" s="10"/>
      <c r="M134" s="10"/>
      <c r="N134" s="10"/>
      <c r="O134" s="10"/>
      <c r="P134" s="11"/>
      <c r="Q134" s="11"/>
      <c r="R134" s="6"/>
      <c r="S134" s="6"/>
      <c r="T134" s="6"/>
      <c r="U134" s="6"/>
      <c r="V134" s="6"/>
      <c r="W134" s="6"/>
      <c r="X134" s="6"/>
    </row>
    <row r="135" spans="1:24">
      <c r="A135" s="13" t="str">
        <f>IF(B135="","",ROWS($A$1:A132))</f>
        <v/>
      </c>
      <c r="B135" s="10"/>
      <c r="C135" s="10"/>
      <c r="D135" s="10"/>
      <c r="E135" s="6"/>
      <c r="F135" s="11"/>
      <c r="G135" s="11"/>
      <c r="H135" s="10"/>
      <c r="I135" s="12"/>
      <c r="J135" s="10"/>
      <c r="K135" s="10"/>
      <c r="L135" s="10"/>
      <c r="M135" s="10"/>
      <c r="N135" s="10"/>
      <c r="O135" s="10"/>
      <c r="P135" s="11"/>
      <c r="Q135" s="11"/>
      <c r="R135" s="6"/>
      <c r="S135" s="6"/>
      <c r="T135" s="6"/>
      <c r="U135" s="6"/>
      <c r="V135" s="6"/>
      <c r="W135" s="6"/>
      <c r="X135" s="6"/>
    </row>
    <row r="136" spans="1:24">
      <c r="A136" s="13" t="str">
        <f>IF(B136="","",ROWS($A$1:A133))</f>
        <v/>
      </c>
      <c r="B136" s="10"/>
      <c r="C136" s="10"/>
      <c r="D136" s="10"/>
      <c r="E136" s="6"/>
      <c r="F136" s="11"/>
      <c r="G136" s="11"/>
      <c r="H136" s="10"/>
      <c r="I136" s="12"/>
      <c r="J136" s="10"/>
      <c r="K136" s="10"/>
      <c r="L136" s="10"/>
      <c r="M136" s="10"/>
      <c r="N136" s="10"/>
      <c r="O136" s="10"/>
      <c r="P136" s="11"/>
      <c r="Q136" s="11"/>
      <c r="R136" s="6"/>
      <c r="S136" s="6"/>
      <c r="T136" s="6"/>
      <c r="U136" s="6"/>
      <c r="V136" s="6"/>
      <c r="W136" s="6"/>
      <c r="X136" s="6"/>
    </row>
    <row r="137" spans="1:24">
      <c r="A137" s="13" t="str">
        <f>IF(B137="","",ROWS($A$1:A134))</f>
        <v/>
      </c>
      <c r="B137" s="10"/>
      <c r="C137" s="10"/>
      <c r="D137" s="10"/>
      <c r="E137" s="6"/>
      <c r="F137" s="11"/>
      <c r="G137" s="11"/>
      <c r="H137" s="10"/>
      <c r="I137" s="12"/>
      <c r="J137" s="10"/>
      <c r="K137" s="10"/>
      <c r="L137" s="10"/>
      <c r="M137" s="10"/>
      <c r="N137" s="10"/>
      <c r="O137" s="10"/>
      <c r="P137" s="11"/>
      <c r="Q137" s="11"/>
      <c r="R137" s="6"/>
      <c r="S137" s="6"/>
      <c r="T137" s="6"/>
      <c r="U137" s="6"/>
      <c r="V137" s="6"/>
      <c r="W137" s="6"/>
      <c r="X137" s="6"/>
    </row>
    <row r="138" spans="1:24">
      <c r="A138" s="13" t="str">
        <f>IF(B138="","",ROWS($A$1:A135))</f>
        <v/>
      </c>
      <c r="B138" s="10"/>
      <c r="C138" s="10"/>
      <c r="D138" s="10"/>
      <c r="E138" s="6"/>
      <c r="F138" s="11"/>
      <c r="G138" s="11"/>
      <c r="H138" s="10"/>
      <c r="I138" s="12"/>
      <c r="J138" s="10"/>
      <c r="K138" s="10"/>
      <c r="L138" s="10"/>
      <c r="M138" s="10"/>
      <c r="N138" s="10"/>
      <c r="O138" s="10"/>
      <c r="P138" s="11"/>
      <c r="Q138" s="11"/>
      <c r="R138" s="6"/>
      <c r="S138" s="6"/>
      <c r="T138" s="6"/>
      <c r="U138" s="6"/>
      <c r="V138" s="6"/>
      <c r="W138" s="6"/>
      <c r="X138" s="6"/>
    </row>
    <row r="139" spans="1:24">
      <c r="A139" s="13" t="str">
        <f>IF(B139="","",ROWS($A$1:A136))</f>
        <v/>
      </c>
      <c r="B139" s="10"/>
      <c r="C139" s="10"/>
      <c r="D139" s="10"/>
      <c r="E139" s="6"/>
      <c r="F139" s="11"/>
      <c r="G139" s="11"/>
      <c r="H139" s="10"/>
      <c r="I139" s="12"/>
      <c r="J139" s="10"/>
      <c r="K139" s="10"/>
      <c r="L139" s="10"/>
      <c r="M139" s="10"/>
      <c r="N139" s="10"/>
      <c r="O139" s="10"/>
      <c r="P139" s="11"/>
      <c r="Q139" s="11"/>
      <c r="R139" s="6"/>
      <c r="S139" s="6"/>
      <c r="T139" s="6"/>
      <c r="U139" s="6"/>
      <c r="V139" s="6"/>
      <c r="W139" s="6"/>
      <c r="X139" s="6"/>
    </row>
    <row r="140" spans="1:24">
      <c r="A140" s="13" t="str">
        <f>IF(B140="","",ROWS($A$1:A137))</f>
        <v/>
      </c>
      <c r="B140" s="10"/>
      <c r="C140" s="10"/>
      <c r="D140" s="10"/>
      <c r="E140" s="6"/>
      <c r="F140" s="11"/>
      <c r="G140" s="11"/>
      <c r="H140" s="10"/>
      <c r="I140" s="12"/>
      <c r="J140" s="10"/>
      <c r="K140" s="10"/>
      <c r="L140" s="10"/>
      <c r="M140" s="10"/>
      <c r="N140" s="10"/>
      <c r="O140" s="10"/>
      <c r="P140" s="11"/>
      <c r="Q140" s="11"/>
      <c r="R140" s="6"/>
      <c r="S140" s="6"/>
      <c r="T140" s="6"/>
      <c r="U140" s="6"/>
      <c r="V140" s="6"/>
      <c r="W140" s="6"/>
      <c r="X140" s="6"/>
    </row>
    <row r="141" spans="1:24">
      <c r="A141" s="13" t="str">
        <f>IF(B141="","",ROWS($A$1:A138))</f>
        <v/>
      </c>
      <c r="B141" s="10"/>
      <c r="C141" s="10"/>
      <c r="D141" s="10"/>
      <c r="E141" s="6"/>
      <c r="F141" s="11"/>
      <c r="G141" s="11"/>
      <c r="H141" s="10"/>
      <c r="I141" s="12"/>
      <c r="J141" s="10"/>
      <c r="K141" s="10"/>
      <c r="L141" s="10"/>
      <c r="M141" s="10"/>
      <c r="N141" s="10"/>
      <c r="O141" s="10"/>
      <c r="P141" s="11"/>
      <c r="Q141" s="11"/>
      <c r="R141" s="6"/>
      <c r="S141" s="6"/>
      <c r="T141" s="6"/>
      <c r="U141" s="6"/>
      <c r="V141" s="6"/>
      <c r="W141" s="6"/>
      <c r="X141" s="6"/>
    </row>
    <row r="142" spans="1:24">
      <c r="A142" s="13" t="str">
        <f>IF(B142="","",ROWS($A$1:A139))</f>
        <v/>
      </c>
      <c r="B142" s="10"/>
      <c r="C142" s="10"/>
      <c r="D142" s="10"/>
      <c r="E142" s="6"/>
      <c r="F142" s="11"/>
      <c r="G142" s="11"/>
      <c r="H142" s="10"/>
      <c r="I142" s="12"/>
      <c r="J142" s="10"/>
      <c r="K142" s="10"/>
      <c r="L142" s="10"/>
      <c r="M142" s="10"/>
      <c r="N142" s="10"/>
      <c r="O142" s="10"/>
      <c r="P142" s="11"/>
      <c r="Q142" s="11"/>
      <c r="R142" s="6"/>
      <c r="S142" s="6"/>
      <c r="T142" s="6"/>
      <c r="U142" s="6"/>
      <c r="V142" s="6"/>
      <c r="W142" s="6"/>
      <c r="X142" s="6"/>
    </row>
    <row r="143" spans="1:24">
      <c r="A143" s="13" t="str">
        <f>IF(B143="","",ROWS($A$1:A140))</f>
        <v/>
      </c>
      <c r="B143" s="10"/>
      <c r="C143" s="10"/>
      <c r="D143" s="10"/>
      <c r="E143" s="6"/>
      <c r="F143" s="11"/>
      <c r="G143" s="11"/>
      <c r="H143" s="10"/>
      <c r="I143" s="12"/>
      <c r="J143" s="10"/>
      <c r="K143" s="10"/>
      <c r="L143" s="10"/>
      <c r="M143" s="10"/>
      <c r="N143" s="10"/>
      <c r="O143" s="10"/>
      <c r="P143" s="11"/>
      <c r="Q143" s="11"/>
      <c r="R143" s="6"/>
      <c r="S143" s="6"/>
      <c r="T143" s="6"/>
      <c r="U143" s="6"/>
      <c r="V143" s="6"/>
      <c r="W143" s="6"/>
      <c r="X143" s="6"/>
    </row>
    <row r="144" spans="1:24">
      <c r="A144" s="13" t="str">
        <f>IF(B144="","",ROWS($A$1:A141))</f>
        <v/>
      </c>
      <c r="B144" s="10"/>
      <c r="C144" s="10"/>
      <c r="D144" s="10"/>
      <c r="E144" s="6"/>
      <c r="F144" s="11"/>
      <c r="G144" s="11"/>
      <c r="H144" s="10"/>
      <c r="I144" s="12"/>
      <c r="J144" s="10"/>
      <c r="K144" s="10"/>
      <c r="L144" s="10"/>
      <c r="M144" s="10"/>
      <c r="N144" s="10"/>
      <c r="O144" s="10"/>
      <c r="P144" s="11"/>
      <c r="Q144" s="11"/>
      <c r="R144" s="6"/>
      <c r="S144" s="6"/>
      <c r="T144" s="6"/>
      <c r="U144" s="6"/>
      <c r="V144" s="6"/>
      <c r="W144" s="6"/>
      <c r="X144" s="6"/>
    </row>
    <row r="145" spans="1:24">
      <c r="A145" s="13" t="str">
        <f>IF(B145="","",ROWS($A$1:A142))</f>
        <v/>
      </c>
      <c r="B145" s="10"/>
      <c r="C145" s="10"/>
      <c r="D145" s="10"/>
      <c r="E145" s="6"/>
      <c r="F145" s="11"/>
      <c r="G145" s="11"/>
      <c r="H145" s="10"/>
      <c r="I145" s="12"/>
      <c r="J145" s="10"/>
      <c r="K145" s="10"/>
      <c r="L145" s="10"/>
      <c r="M145" s="10"/>
      <c r="N145" s="10"/>
      <c r="O145" s="10"/>
      <c r="P145" s="11"/>
      <c r="Q145" s="11"/>
      <c r="R145" s="6"/>
      <c r="S145" s="6"/>
      <c r="T145" s="6"/>
      <c r="U145" s="6"/>
      <c r="V145" s="6"/>
      <c r="W145" s="6"/>
      <c r="X145" s="6"/>
    </row>
    <row r="146" spans="1:24">
      <c r="A146" s="13" t="str">
        <f>IF(B146="","",ROWS($A$1:A143))</f>
        <v/>
      </c>
      <c r="B146" s="10"/>
      <c r="C146" s="10"/>
      <c r="D146" s="10"/>
      <c r="E146" s="6"/>
      <c r="F146" s="11"/>
      <c r="G146" s="11"/>
      <c r="H146" s="10"/>
      <c r="I146" s="12"/>
      <c r="J146" s="10"/>
      <c r="K146" s="10"/>
      <c r="L146" s="10"/>
      <c r="M146" s="10"/>
      <c r="N146" s="10"/>
      <c r="O146" s="10"/>
      <c r="P146" s="11"/>
      <c r="Q146" s="11"/>
      <c r="R146" s="6"/>
      <c r="S146" s="6"/>
      <c r="T146" s="6"/>
      <c r="U146" s="6"/>
      <c r="V146" s="6"/>
      <c r="W146" s="6"/>
      <c r="X146" s="6"/>
    </row>
    <row r="147" spans="1:24">
      <c r="A147" s="13" t="str">
        <f>IF(B147="","",ROWS($A$1:A144))</f>
        <v/>
      </c>
      <c r="B147" s="10"/>
      <c r="C147" s="10"/>
      <c r="D147" s="10"/>
      <c r="E147" s="6"/>
      <c r="F147" s="11"/>
      <c r="G147" s="11"/>
      <c r="H147" s="10"/>
      <c r="I147" s="12"/>
      <c r="J147" s="10"/>
      <c r="K147" s="10"/>
      <c r="L147" s="10"/>
      <c r="M147" s="10"/>
      <c r="N147" s="10"/>
      <c r="O147" s="10"/>
      <c r="P147" s="11"/>
      <c r="Q147" s="11"/>
      <c r="R147" s="6"/>
      <c r="S147" s="6"/>
      <c r="T147" s="6"/>
      <c r="U147" s="6"/>
      <c r="V147" s="6"/>
      <c r="W147" s="6"/>
      <c r="X147" s="6"/>
    </row>
    <row r="148" spans="1:24">
      <c r="A148" s="13" t="str">
        <f>IF(B148="","",ROWS($A$1:A145))</f>
        <v/>
      </c>
      <c r="B148" s="10"/>
      <c r="C148" s="10"/>
      <c r="D148" s="10"/>
      <c r="E148" s="6"/>
      <c r="F148" s="11"/>
      <c r="G148" s="11"/>
      <c r="H148" s="10"/>
      <c r="I148" s="12"/>
      <c r="J148" s="10"/>
      <c r="K148" s="10"/>
      <c r="L148" s="10"/>
      <c r="M148" s="10"/>
      <c r="N148" s="10"/>
      <c r="O148" s="10"/>
      <c r="P148" s="11"/>
      <c r="Q148" s="11"/>
      <c r="R148" s="6"/>
      <c r="S148" s="6"/>
      <c r="T148" s="6"/>
      <c r="U148" s="6"/>
      <c r="V148" s="6"/>
      <c r="W148" s="6"/>
      <c r="X148" s="6"/>
    </row>
    <row r="149" spans="1:24">
      <c r="A149" s="13" t="str">
        <f>IF(B149="","",ROWS($A$1:A146))</f>
        <v/>
      </c>
      <c r="B149" s="10"/>
      <c r="C149" s="10"/>
      <c r="D149" s="10"/>
      <c r="E149" s="6"/>
      <c r="F149" s="11"/>
      <c r="G149" s="11"/>
      <c r="H149" s="10"/>
      <c r="I149" s="12"/>
      <c r="J149" s="10"/>
      <c r="K149" s="10"/>
      <c r="L149" s="10"/>
      <c r="M149" s="10"/>
      <c r="N149" s="10"/>
      <c r="O149" s="10"/>
      <c r="P149" s="11"/>
      <c r="Q149" s="11"/>
      <c r="R149" s="6"/>
      <c r="S149" s="6"/>
      <c r="T149" s="6"/>
      <c r="U149" s="6"/>
      <c r="V149" s="6"/>
      <c r="W149" s="6"/>
      <c r="X149" s="6"/>
    </row>
    <row r="150" spans="1:24">
      <c r="A150" s="13" t="str">
        <f>IF(B150="","",ROWS($A$1:A147))</f>
        <v/>
      </c>
      <c r="B150" s="10"/>
      <c r="C150" s="10"/>
      <c r="D150" s="10"/>
      <c r="E150" s="6"/>
      <c r="F150" s="11"/>
      <c r="G150" s="11"/>
      <c r="H150" s="10"/>
      <c r="I150" s="12"/>
      <c r="J150" s="10"/>
      <c r="K150" s="10"/>
      <c r="L150" s="10"/>
      <c r="M150" s="10"/>
      <c r="N150" s="10"/>
      <c r="O150" s="10"/>
      <c r="P150" s="11"/>
      <c r="Q150" s="11"/>
      <c r="R150" s="6"/>
      <c r="S150" s="6"/>
      <c r="T150" s="6"/>
      <c r="U150" s="6"/>
      <c r="V150" s="6"/>
      <c r="W150" s="6"/>
      <c r="X150" s="6"/>
    </row>
    <row r="151" spans="1:24">
      <c r="A151" s="13" t="str">
        <f>IF(B151="","",ROWS($A$1:A148))</f>
        <v/>
      </c>
      <c r="B151" s="10"/>
      <c r="C151" s="10"/>
      <c r="D151" s="10"/>
      <c r="E151" s="6"/>
      <c r="F151" s="11"/>
      <c r="G151" s="11"/>
      <c r="H151" s="10"/>
      <c r="I151" s="12"/>
      <c r="J151" s="10"/>
      <c r="K151" s="10"/>
      <c r="L151" s="10"/>
      <c r="M151" s="10"/>
      <c r="N151" s="10"/>
      <c r="O151" s="10"/>
      <c r="P151" s="11"/>
      <c r="Q151" s="11"/>
      <c r="R151" s="6"/>
      <c r="S151" s="6"/>
      <c r="T151" s="6"/>
      <c r="U151" s="6"/>
      <c r="V151" s="6"/>
      <c r="W151" s="6"/>
      <c r="X151" s="6"/>
    </row>
    <row r="152" spans="1:24">
      <c r="A152" s="13" t="str">
        <f>IF(B152="","",ROWS($A$1:A149))</f>
        <v/>
      </c>
      <c r="B152" s="10"/>
      <c r="C152" s="10"/>
      <c r="D152" s="10"/>
      <c r="E152" s="6"/>
      <c r="F152" s="11"/>
      <c r="G152" s="11"/>
      <c r="H152" s="10"/>
      <c r="I152" s="12"/>
      <c r="J152" s="10"/>
      <c r="K152" s="10"/>
      <c r="L152" s="10"/>
      <c r="M152" s="10"/>
      <c r="N152" s="10"/>
      <c r="O152" s="10"/>
      <c r="P152" s="11"/>
      <c r="Q152" s="11"/>
      <c r="R152" s="6"/>
      <c r="S152" s="6"/>
      <c r="T152" s="6"/>
      <c r="U152" s="6"/>
      <c r="V152" s="6"/>
      <c r="W152" s="6"/>
      <c r="X152" s="6"/>
    </row>
    <row r="153" spans="1:24">
      <c r="A153" s="13" t="str">
        <f>IF(B153="","",ROWS($A$1:A150))</f>
        <v/>
      </c>
      <c r="B153" s="10"/>
      <c r="C153" s="10"/>
      <c r="D153" s="10"/>
      <c r="E153" s="6"/>
      <c r="F153" s="11"/>
      <c r="G153" s="11"/>
      <c r="H153" s="10"/>
      <c r="I153" s="12"/>
      <c r="J153" s="10"/>
      <c r="K153" s="10"/>
      <c r="L153" s="10"/>
      <c r="M153" s="10"/>
      <c r="N153" s="10"/>
      <c r="O153" s="10"/>
      <c r="P153" s="11"/>
      <c r="Q153" s="11"/>
      <c r="R153" s="6"/>
      <c r="S153" s="6"/>
      <c r="T153" s="6"/>
      <c r="U153" s="6"/>
      <c r="V153" s="6"/>
      <c r="W153" s="6"/>
      <c r="X153" s="6"/>
    </row>
    <row r="154" spans="1:24">
      <c r="A154" s="13" t="str">
        <f>IF(B154="","",ROWS($A$1:A151))</f>
        <v/>
      </c>
      <c r="B154" s="10"/>
      <c r="C154" s="10"/>
      <c r="D154" s="10"/>
      <c r="E154" s="6"/>
      <c r="F154" s="11"/>
      <c r="G154" s="11"/>
      <c r="H154" s="10"/>
      <c r="I154" s="12"/>
      <c r="J154" s="10"/>
      <c r="K154" s="10"/>
      <c r="L154" s="10"/>
      <c r="M154" s="10"/>
      <c r="N154" s="10"/>
      <c r="O154" s="10"/>
      <c r="P154" s="11"/>
      <c r="Q154" s="11"/>
      <c r="R154" s="6"/>
      <c r="S154" s="6"/>
      <c r="T154" s="6"/>
      <c r="U154" s="6"/>
      <c r="V154" s="6"/>
      <c r="W154" s="6"/>
      <c r="X154" s="6"/>
    </row>
    <row r="155" spans="1:24">
      <c r="A155" s="13" t="str">
        <f>IF(B155="","",ROWS($A$1:A152))</f>
        <v/>
      </c>
      <c r="B155" s="10"/>
      <c r="C155" s="10"/>
      <c r="D155" s="10"/>
      <c r="E155" s="6"/>
      <c r="F155" s="11"/>
      <c r="G155" s="11"/>
      <c r="H155" s="10"/>
      <c r="I155" s="12"/>
      <c r="J155" s="10"/>
      <c r="K155" s="10"/>
      <c r="L155" s="10"/>
      <c r="M155" s="10"/>
      <c r="N155" s="10"/>
      <c r="O155" s="10"/>
      <c r="P155" s="11"/>
      <c r="Q155" s="11"/>
      <c r="R155" s="6"/>
      <c r="S155" s="6"/>
      <c r="T155" s="6"/>
      <c r="U155" s="6"/>
      <c r="V155" s="6"/>
      <c r="W155" s="6"/>
      <c r="X155" s="6"/>
    </row>
    <row r="156" spans="1:24">
      <c r="A156" s="13" t="str">
        <f>IF(B156="","",ROWS($A$1:A153))</f>
        <v/>
      </c>
      <c r="B156" s="10"/>
      <c r="C156" s="10"/>
      <c r="D156" s="10"/>
      <c r="E156" s="6"/>
      <c r="F156" s="11"/>
      <c r="G156" s="11"/>
      <c r="H156" s="10"/>
      <c r="I156" s="12"/>
      <c r="J156" s="10"/>
      <c r="K156" s="10"/>
      <c r="L156" s="10"/>
      <c r="M156" s="10"/>
      <c r="N156" s="10"/>
      <c r="O156" s="10"/>
      <c r="P156" s="11"/>
      <c r="Q156" s="11"/>
      <c r="R156" s="6"/>
      <c r="S156" s="6"/>
      <c r="T156" s="6"/>
      <c r="U156" s="6"/>
      <c r="V156" s="6"/>
      <c r="W156" s="6"/>
      <c r="X156" s="6"/>
    </row>
    <row r="157" spans="1:24">
      <c r="A157" s="13" t="str">
        <f>IF(B157="","",ROWS($A$1:A154))</f>
        <v/>
      </c>
      <c r="B157" s="10"/>
      <c r="C157" s="10"/>
      <c r="D157" s="10"/>
      <c r="E157" s="6"/>
      <c r="F157" s="11"/>
      <c r="G157" s="11"/>
      <c r="H157" s="10"/>
      <c r="I157" s="12"/>
      <c r="J157" s="10"/>
      <c r="K157" s="10"/>
      <c r="L157" s="10"/>
      <c r="M157" s="10"/>
      <c r="N157" s="10"/>
      <c r="O157" s="10"/>
      <c r="P157" s="11"/>
      <c r="Q157" s="11"/>
      <c r="R157" s="6"/>
      <c r="S157" s="6"/>
      <c r="T157" s="6"/>
      <c r="U157" s="6"/>
      <c r="V157" s="6"/>
      <c r="W157" s="6"/>
      <c r="X157" s="6"/>
    </row>
    <row r="158" spans="1:24">
      <c r="A158" s="13" t="str">
        <f>IF(B158="","",ROWS($A$1:A155))</f>
        <v/>
      </c>
      <c r="B158" s="10"/>
      <c r="C158" s="10"/>
      <c r="D158" s="10"/>
      <c r="E158" s="6"/>
      <c r="F158" s="11"/>
      <c r="G158" s="11"/>
      <c r="H158" s="10"/>
      <c r="I158" s="12"/>
      <c r="J158" s="10"/>
      <c r="K158" s="10"/>
      <c r="L158" s="10"/>
      <c r="M158" s="10"/>
      <c r="N158" s="10"/>
      <c r="O158" s="10"/>
      <c r="P158" s="11"/>
      <c r="Q158" s="11"/>
      <c r="R158" s="6"/>
      <c r="S158" s="6"/>
      <c r="T158" s="6"/>
      <c r="U158" s="6"/>
      <c r="V158" s="6"/>
      <c r="W158" s="6"/>
      <c r="X158" s="6"/>
    </row>
    <row r="159" spans="1:24">
      <c r="A159" s="13" t="str">
        <f>IF(B159="","",ROWS($A$1:A156))</f>
        <v/>
      </c>
      <c r="B159" s="10"/>
      <c r="C159" s="10"/>
      <c r="D159" s="10"/>
      <c r="E159" s="6"/>
      <c r="F159" s="11"/>
      <c r="G159" s="11"/>
      <c r="H159" s="10"/>
      <c r="I159" s="12"/>
      <c r="J159" s="10"/>
      <c r="K159" s="10"/>
      <c r="L159" s="10"/>
      <c r="M159" s="10"/>
      <c r="N159" s="10"/>
      <c r="O159" s="10"/>
      <c r="P159" s="11"/>
      <c r="Q159" s="11"/>
      <c r="R159" s="6"/>
      <c r="S159" s="6"/>
      <c r="T159" s="6"/>
      <c r="U159" s="6"/>
      <c r="V159" s="6"/>
      <c r="W159" s="6"/>
      <c r="X159" s="6"/>
    </row>
    <row r="160" spans="1:24">
      <c r="A160" s="13" t="str">
        <f>IF(B160="","",ROWS($A$1:A157))</f>
        <v/>
      </c>
      <c r="B160" s="10"/>
      <c r="C160" s="10"/>
      <c r="D160" s="10"/>
      <c r="E160" s="6"/>
      <c r="F160" s="11"/>
      <c r="G160" s="11"/>
      <c r="H160" s="10"/>
      <c r="I160" s="12"/>
      <c r="J160" s="10"/>
      <c r="K160" s="10"/>
      <c r="L160" s="10"/>
      <c r="M160" s="10"/>
      <c r="N160" s="10"/>
      <c r="O160" s="10"/>
      <c r="P160" s="11"/>
      <c r="Q160" s="11"/>
      <c r="R160" s="6"/>
      <c r="S160" s="6"/>
      <c r="T160" s="6"/>
      <c r="U160" s="6"/>
      <c r="V160" s="6"/>
      <c r="W160" s="6"/>
      <c r="X160" s="6"/>
    </row>
    <row r="161" spans="1:24">
      <c r="A161" s="13" t="str">
        <f>IF(B161="","",ROWS($A$1:A158))</f>
        <v/>
      </c>
      <c r="B161" s="10"/>
      <c r="C161" s="10"/>
      <c r="D161" s="10"/>
      <c r="E161" s="6"/>
      <c r="F161" s="11"/>
      <c r="G161" s="11"/>
      <c r="H161" s="10"/>
      <c r="I161" s="12"/>
      <c r="J161" s="10"/>
      <c r="K161" s="10"/>
      <c r="L161" s="10"/>
      <c r="M161" s="10"/>
      <c r="N161" s="10"/>
      <c r="O161" s="10"/>
      <c r="P161" s="11"/>
      <c r="Q161" s="11"/>
      <c r="R161" s="6"/>
      <c r="S161" s="6"/>
      <c r="T161" s="6"/>
      <c r="U161" s="6"/>
      <c r="V161" s="6"/>
      <c r="W161" s="6"/>
      <c r="X161" s="6"/>
    </row>
    <row r="162" spans="1:24">
      <c r="A162" s="13" t="str">
        <f>IF(B162="","",ROWS($A$1:A159))</f>
        <v/>
      </c>
      <c r="B162" s="10"/>
      <c r="C162" s="10"/>
      <c r="D162" s="10"/>
      <c r="E162" s="6"/>
      <c r="F162" s="11"/>
      <c r="G162" s="11"/>
      <c r="H162" s="10"/>
      <c r="I162" s="12"/>
      <c r="J162" s="10"/>
      <c r="K162" s="10"/>
      <c r="L162" s="10"/>
      <c r="M162" s="10"/>
      <c r="N162" s="10"/>
      <c r="O162" s="10"/>
      <c r="P162" s="11"/>
      <c r="Q162" s="11"/>
      <c r="R162" s="6"/>
      <c r="S162" s="6"/>
      <c r="T162" s="6"/>
      <c r="U162" s="6"/>
      <c r="V162" s="6"/>
      <c r="W162" s="6"/>
      <c r="X162" s="6"/>
    </row>
    <row r="163" spans="1:24">
      <c r="A163" s="13" t="str">
        <f>IF(B163="","",ROWS($A$1:A160))</f>
        <v/>
      </c>
      <c r="B163" s="10"/>
      <c r="C163" s="10"/>
      <c r="D163" s="10"/>
      <c r="E163" s="6"/>
      <c r="F163" s="11"/>
      <c r="G163" s="11"/>
      <c r="H163" s="10"/>
      <c r="I163" s="12"/>
      <c r="J163" s="10"/>
      <c r="K163" s="10"/>
      <c r="L163" s="10"/>
      <c r="M163" s="10"/>
      <c r="N163" s="10"/>
      <c r="O163" s="10"/>
      <c r="P163" s="11"/>
      <c r="Q163" s="11"/>
      <c r="R163" s="6"/>
      <c r="S163" s="6"/>
      <c r="T163" s="6"/>
      <c r="U163" s="6"/>
      <c r="V163" s="6"/>
      <c r="W163" s="6"/>
      <c r="X163" s="6"/>
    </row>
    <row r="164" spans="1:24">
      <c r="A164" s="13" t="str">
        <f>IF(B164="","",ROWS($A$1:A161))</f>
        <v/>
      </c>
      <c r="B164" s="10"/>
      <c r="C164" s="10"/>
      <c r="D164" s="10"/>
      <c r="E164" s="6"/>
      <c r="F164" s="11"/>
      <c r="G164" s="11"/>
      <c r="H164" s="10"/>
      <c r="I164" s="12"/>
      <c r="J164" s="10"/>
      <c r="K164" s="10"/>
      <c r="L164" s="10"/>
      <c r="M164" s="10"/>
      <c r="N164" s="10"/>
      <c r="O164" s="10"/>
      <c r="P164" s="11"/>
      <c r="Q164" s="11"/>
      <c r="R164" s="6"/>
      <c r="S164" s="6"/>
      <c r="T164" s="6"/>
      <c r="U164" s="6"/>
      <c r="V164" s="6"/>
      <c r="W164" s="6"/>
      <c r="X164" s="6"/>
    </row>
    <row r="165" spans="1:24">
      <c r="A165" s="13" t="str">
        <f>IF(B165="","",ROWS($A$1:A162))</f>
        <v/>
      </c>
      <c r="B165" s="10"/>
      <c r="C165" s="10"/>
      <c r="D165" s="10"/>
      <c r="E165" s="6"/>
      <c r="F165" s="11"/>
      <c r="G165" s="11"/>
      <c r="H165" s="10"/>
      <c r="I165" s="12"/>
      <c r="J165" s="10"/>
      <c r="K165" s="10"/>
      <c r="L165" s="10"/>
      <c r="M165" s="10"/>
      <c r="N165" s="10"/>
      <c r="O165" s="10"/>
      <c r="P165" s="11"/>
      <c r="Q165" s="11"/>
      <c r="R165" s="6"/>
      <c r="S165" s="6"/>
      <c r="T165" s="6"/>
      <c r="U165" s="6"/>
      <c r="V165" s="6"/>
      <c r="W165" s="6"/>
      <c r="X165" s="6"/>
    </row>
    <row r="166" spans="1:24">
      <c r="A166" s="13" t="str">
        <f>IF(B166="","",ROWS($A$1:A163))</f>
        <v/>
      </c>
      <c r="B166" s="10"/>
      <c r="C166" s="10"/>
      <c r="D166" s="10"/>
      <c r="E166" s="6"/>
      <c r="F166" s="11"/>
      <c r="G166" s="11"/>
      <c r="H166" s="10"/>
      <c r="I166" s="12"/>
      <c r="J166" s="10"/>
      <c r="K166" s="10"/>
      <c r="L166" s="10"/>
      <c r="M166" s="10"/>
      <c r="N166" s="10"/>
      <c r="O166" s="10"/>
      <c r="P166" s="11"/>
      <c r="Q166" s="11"/>
      <c r="R166" s="6"/>
      <c r="S166" s="6"/>
      <c r="T166" s="6"/>
      <c r="U166" s="6"/>
      <c r="V166" s="6"/>
      <c r="W166" s="6"/>
      <c r="X166" s="6"/>
    </row>
    <row r="167" spans="1:24">
      <c r="A167" s="13" t="str">
        <f>IF(B167="","",ROWS($A$1:A164))</f>
        <v/>
      </c>
      <c r="B167" s="10"/>
      <c r="C167" s="10"/>
      <c r="D167" s="10"/>
      <c r="E167" s="6"/>
      <c r="F167" s="11"/>
      <c r="G167" s="11"/>
      <c r="H167" s="10"/>
      <c r="I167" s="12"/>
      <c r="J167" s="10"/>
      <c r="K167" s="10"/>
      <c r="L167" s="10"/>
      <c r="M167" s="10"/>
      <c r="N167" s="10"/>
      <c r="O167" s="10"/>
      <c r="P167" s="11"/>
      <c r="Q167" s="11"/>
      <c r="R167" s="6"/>
      <c r="S167" s="6"/>
      <c r="T167" s="6"/>
      <c r="U167" s="6"/>
      <c r="V167" s="6"/>
      <c r="W167" s="6"/>
      <c r="X167" s="6"/>
    </row>
    <row r="168" spans="1:24">
      <c r="A168" s="13" t="str">
        <f>IF(B168="","",ROWS($A$1:A165))</f>
        <v/>
      </c>
      <c r="B168" s="10"/>
      <c r="C168" s="10"/>
      <c r="D168" s="10"/>
      <c r="E168" s="6"/>
      <c r="F168" s="11"/>
      <c r="G168" s="11"/>
      <c r="H168" s="10"/>
      <c r="I168" s="12"/>
      <c r="J168" s="10"/>
      <c r="K168" s="10"/>
      <c r="L168" s="10"/>
      <c r="M168" s="10"/>
      <c r="N168" s="10"/>
      <c r="O168" s="10"/>
      <c r="P168" s="11"/>
      <c r="Q168" s="11"/>
      <c r="R168" s="6"/>
      <c r="S168" s="6"/>
      <c r="T168" s="6"/>
      <c r="U168" s="6"/>
      <c r="V168" s="6"/>
      <c r="W168" s="6"/>
      <c r="X168" s="6"/>
    </row>
    <row r="169" spans="1:24">
      <c r="A169" s="13" t="str">
        <f>IF(B169="","",ROWS($A$1:A166))</f>
        <v/>
      </c>
      <c r="B169" s="10"/>
      <c r="C169" s="10"/>
      <c r="D169" s="10"/>
      <c r="E169" s="6"/>
      <c r="F169" s="11"/>
      <c r="G169" s="11"/>
      <c r="H169" s="10"/>
      <c r="I169" s="12"/>
      <c r="J169" s="10"/>
      <c r="K169" s="10"/>
      <c r="L169" s="10"/>
      <c r="M169" s="10"/>
      <c r="N169" s="10"/>
      <c r="O169" s="10"/>
      <c r="P169" s="11"/>
      <c r="Q169" s="11"/>
      <c r="R169" s="6"/>
      <c r="S169" s="6"/>
      <c r="T169" s="6"/>
      <c r="U169" s="6"/>
      <c r="V169" s="6"/>
      <c r="W169" s="6"/>
      <c r="X169" s="6"/>
    </row>
    <row r="170" spans="1:24">
      <c r="A170" s="13" t="str">
        <f>IF(B170="","",ROWS($A$1:A167))</f>
        <v/>
      </c>
      <c r="B170" s="10"/>
      <c r="C170" s="10"/>
      <c r="D170" s="10"/>
      <c r="E170" s="6"/>
      <c r="F170" s="11"/>
      <c r="G170" s="11"/>
      <c r="H170" s="10"/>
      <c r="I170" s="12"/>
      <c r="J170" s="10"/>
      <c r="K170" s="10"/>
      <c r="L170" s="10"/>
      <c r="M170" s="10"/>
      <c r="N170" s="10"/>
      <c r="O170" s="10"/>
      <c r="P170" s="11"/>
      <c r="Q170" s="11"/>
      <c r="R170" s="6"/>
      <c r="S170" s="6"/>
      <c r="T170" s="6"/>
      <c r="U170" s="6"/>
      <c r="V170" s="6"/>
      <c r="W170" s="6"/>
      <c r="X170" s="6"/>
    </row>
    <row r="171" spans="1:24">
      <c r="A171" s="13" t="str">
        <f>IF(B171="","",ROWS($A$1:A168))</f>
        <v/>
      </c>
      <c r="B171" s="10"/>
      <c r="C171" s="10"/>
      <c r="D171" s="10"/>
      <c r="E171" s="6"/>
      <c r="F171" s="11"/>
      <c r="G171" s="11"/>
      <c r="H171" s="10"/>
      <c r="I171" s="12"/>
      <c r="J171" s="10"/>
      <c r="K171" s="10"/>
      <c r="L171" s="10"/>
      <c r="M171" s="10"/>
      <c r="N171" s="10"/>
      <c r="O171" s="10"/>
      <c r="P171" s="11"/>
      <c r="Q171" s="11"/>
      <c r="R171" s="6"/>
      <c r="S171" s="6"/>
      <c r="T171" s="6"/>
      <c r="U171" s="6"/>
      <c r="V171" s="6"/>
      <c r="W171" s="6"/>
      <c r="X171" s="6"/>
    </row>
    <row r="172" spans="1:24">
      <c r="A172" s="13" t="str">
        <f>IF(B172="","",ROWS($A$1:A169))</f>
        <v/>
      </c>
      <c r="B172" s="10"/>
      <c r="C172" s="10"/>
      <c r="D172" s="10"/>
      <c r="E172" s="6"/>
      <c r="F172" s="11"/>
      <c r="G172" s="11"/>
      <c r="H172" s="10"/>
      <c r="I172" s="12"/>
      <c r="J172" s="10"/>
      <c r="K172" s="10"/>
      <c r="L172" s="10"/>
      <c r="M172" s="10"/>
      <c r="N172" s="10"/>
      <c r="O172" s="10"/>
      <c r="P172" s="11"/>
      <c r="Q172" s="11"/>
      <c r="R172" s="6"/>
      <c r="S172" s="6"/>
      <c r="T172" s="6"/>
      <c r="U172" s="6"/>
      <c r="V172" s="6"/>
      <c r="W172" s="6"/>
      <c r="X172" s="6"/>
    </row>
    <row r="173" spans="1:24">
      <c r="A173" s="13" t="str">
        <f>IF(B173="","",ROWS($A$1:A170))</f>
        <v/>
      </c>
      <c r="B173" s="10"/>
      <c r="C173" s="10"/>
      <c r="D173" s="10"/>
      <c r="E173" s="6"/>
      <c r="F173" s="11"/>
      <c r="G173" s="11"/>
      <c r="H173" s="10"/>
      <c r="I173" s="12"/>
      <c r="J173" s="10"/>
      <c r="K173" s="10"/>
      <c r="L173" s="10"/>
      <c r="M173" s="10"/>
      <c r="N173" s="10"/>
      <c r="O173" s="10"/>
      <c r="P173" s="11"/>
      <c r="Q173" s="11"/>
      <c r="R173" s="6"/>
      <c r="S173" s="6"/>
      <c r="T173" s="6"/>
      <c r="U173" s="6"/>
      <c r="V173" s="6"/>
      <c r="W173" s="6"/>
      <c r="X173" s="6"/>
    </row>
    <row r="174" spans="1:24">
      <c r="A174" s="13" t="str">
        <f>IF(B174="","",ROWS($A$1:A171))</f>
        <v/>
      </c>
      <c r="B174" s="10"/>
      <c r="C174" s="10"/>
      <c r="D174" s="10"/>
      <c r="E174" s="6"/>
      <c r="F174" s="11"/>
      <c r="G174" s="11"/>
      <c r="H174" s="10"/>
      <c r="I174" s="12"/>
      <c r="J174" s="10"/>
      <c r="K174" s="10"/>
      <c r="L174" s="10"/>
      <c r="M174" s="10"/>
      <c r="N174" s="10"/>
      <c r="O174" s="10"/>
      <c r="P174" s="11"/>
      <c r="Q174" s="11"/>
      <c r="R174" s="6"/>
      <c r="S174" s="6"/>
      <c r="T174" s="6"/>
      <c r="U174" s="6"/>
      <c r="V174" s="6"/>
      <c r="W174" s="6"/>
      <c r="X174" s="6"/>
    </row>
    <row r="175" spans="1:24">
      <c r="A175" s="13" t="str">
        <f>IF(B175="","",ROWS($A$1:A172))</f>
        <v/>
      </c>
      <c r="B175" s="10"/>
      <c r="C175" s="10"/>
      <c r="D175" s="10"/>
      <c r="E175" s="6"/>
      <c r="F175" s="11"/>
      <c r="G175" s="11"/>
      <c r="H175" s="10"/>
      <c r="I175" s="12"/>
      <c r="J175" s="10"/>
      <c r="K175" s="10"/>
      <c r="L175" s="10"/>
      <c r="M175" s="10"/>
      <c r="N175" s="10"/>
      <c r="O175" s="10"/>
      <c r="P175" s="11"/>
      <c r="Q175" s="11"/>
      <c r="R175" s="6"/>
      <c r="S175" s="6"/>
      <c r="T175" s="6"/>
      <c r="U175" s="6"/>
      <c r="V175" s="6"/>
      <c r="W175" s="6"/>
      <c r="X175" s="6"/>
    </row>
    <row r="176" spans="1:24">
      <c r="A176" s="13" t="str">
        <f>IF(B176="","",ROWS($A$1:A173))</f>
        <v/>
      </c>
      <c r="B176" s="10"/>
      <c r="C176" s="10"/>
      <c r="D176" s="10"/>
      <c r="E176" s="6"/>
      <c r="F176" s="11"/>
      <c r="G176" s="11"/>
      <c r="H176" s="10"/>
      <c r="I176" s="12"/>
      <c r="J176" s="10"/>
      <c r="K176" s="10"/>
      <c r="L176" s="10"/>
      <c r="M176" s="10"/>
      <c r="N176" s="10"/>
      <c r="O176" s="10"/>
      <c r="P176" s="11"/>
      <c r="Q176" s="11"/>
      <c r="R176" s="6"/>
      <c r="S176" s="6"/>
      <c r="T176" s="6"/>
      <c r="U176" s="6"/>
      <c r="V176" s="6"/>
      <c r="W176" s="6"/>
      <c r="X176" s="6"/>
    </row>
    <row r="177" spans="1:24">
      <c r="A177" s="13" t="str">
        <f>IF(B177="","",ROWS($A$1:A174))</f>
        <v/>
      </c>
      <c r="B177" s="10"/>
      <c r="C177" s="10"/>
      <c r="D177" s="10"/>
      <c r="E177" s="6"/>
      <c r="F177" s="11"/>
      <c r="G177" s="11"/>
      <c r="H177" s="10"/>
      <c r="I177" s="12"/>
      <c r="J177" s="10"/>
      <c r="K177" s="10"/>
      <c r="L177" s="10"/>
      <c r="M177" s="10"/>
      <c r="N177" s="10"/>
      <c r="O177" s="10"/>
      <c r="P177" s="11"/>
      <c r="Q177" s="11"/>
      <c r="R177" s="6"/>
      <c r="S177" s="6"/>
      <c r="T177" s="6"/>
      <c r="U177" s="6"/>
      <c r="V177" s="6"/>
      <c r="W177" s="6"/>
      <c r="X177" s="6"/>
    </row>
    <row r="178" spans="1:24">
      <c r="A178" s="13" t="str">
        <f>IF(B178="","",ROWS($A$1:A175))</f>
        <v/>
      </c>
      <c r="B178" s="10"/>
      <c r="C178" s="10"/>
      <c r="D178" s="10"/>
      <c r="E178" s="6"/>
      <c r="F178" s="11"/>
      <c r="G178" s="11"/>
      <c r="H178" s="10"/>
      <c r="I178" s="12"/>
      <c r="J178" s="10"/>
      <c r="K178" s="10"/>
      <c r="L178" s="10"/>
      <c r="M178" s="10"/>
      <c r="N178" s="10"/>
      <c r="O178" s="10"/>
      <c r="P178" s="11"/>
      <c r="Q178" s="11"/>
      <c r="R178" s="6"/>
      <c r="S178" s="6"/>
      <c r="T178" s="6"/>
      <c r="U178" s="6"/>
      <c r="V178" s="6"/>
      <c r="W178" s="6"/>
      <c r="X178" s="6"/>
    </row>
    <row r="179" spans="1:24">
      <c r="A179" s="13" t="str">
        <f>IF(B179="","",ROWS($A$1:A176))</f>
        <v/>
      </c>
      <c r="B179" s="10"/>
      <c r="C179" s="10"/>
      <c r="D179" s="10"/>
      <c r="E179" s="6"/>
      <c r="F179" s="11"/>
      <c r="G179" s="11"/>
      <c r="H179" s="10"/>
      <c r="I179" s="12"/>
      <c r="J179" s="10"/>
      <c r="K179" s="10"/>
      <c r="L179" s="10"/>
      <c r="M179" s="10"/>
      <c r="N179" s="10"/>
      <c r="O179" s="10"/>
      <c r="P179" s="11"/>
      <c r="Q179" s="11"/>
      <c r="R179" s="6"/>
      <c r="S179" s="6"/>
      <c r="T179" s="6"/>
      <c r="U179" s="6"/>
      <c r="V179" s="6"/>
      <c r="W179" s="6"/>
      <c r="X179" s="6"/>
    </row>
    <row r="180" spans="1:24">
      <c r="A180" s="13" t="str">
        <f>IF(B180="","",ROWS($A$1:A177))</f>
        <v/>
      </c>
      <c r="B180" s="10"/>
      <c r="C180" s="10"/>
      <c r="D180" s="10"/>
      <c r="E180" s="6"/>
      <c r="F180" s="11"/>
      <c r="G180" s="11"/>
      <c r="H180" s="10"/>
      <c r="I180" s="12"/>
      <c r="J180" s="10"/>
      <c r="K180" s="10"/>
      <c r="L180" s="10"/>
      <c r="M180" s="10"/>
      <c r="N180" s="10"/>
      <c r="O180" s="10"/>
      <c r="P180" s="11"/>
      <c r="Q180" s="11"/>
      <c r="R180" s="6"/>
      <c r="S180" s="6"/>
      <c r="T180" s="6"/>
      <c r="U180" s="6"/>
      <c r="V180" s="6"/>
      <c r="W180" s="6"/>
      <c r="X180" s="6"/>
    </row>
    <row r="181" spans="1:24">
      <c r="A181" s="13" t="str">
        <f>IF(B181="","",ROWS($A$1:A178))</f>
        <v/>
      </c>
      <c r="B181" s="10"/>
      <c r="C181" s="10"/>
      <c r="D181" s="10"/>
      <c r="E181" s="6"/>
      <c r="F181" s="11"/>
      <c r="G181" s="11"/>
      <c r="H181" s="10"/>
      <c r="I181" s="12"/>
      <c r="J181" s="10"/>
      <c r="K181" s="10"/>
      <c r="L181" s="10"/>
      <c r="M181" s="10"/>
      <c r="N181" s="10"/>
      <c r="O181" s="10"/>
      <c r="P181" s="11"/>
      <c r="Q181" s="11"/>
      <c r="R181" s="6"/>
      <c r="S181" s="6"/>
      <c r="T181" s="6"/>
      <c r="U181" s="6"/>
      <c r="V181" s="6"/>
      <c r="W181" s="6"/>
      <c r="X181" s="6"/>
    </row>
    <row r="182" spans="1:24">
      <c r="A182" s="13" t="str">
        <f>IF(B182="","",ROWS($A$1:A179))</f>
        <v/>
      </c>
      <c r="B182" s="10"/>
      <c r="C182" s="10"/>
      <c r="D182" s="10"/>
      <c r="E182" s="6"/>
      <c r="F182" s="11"/>
      <c r="G182" s="11"/>
      <c r="H182" s="10"/>
      <c r="I182" s="12"/>
      <c r="J182" s="10"/>
      <c r="K182" s="10"/>
      <c r="L182" s="10"/>
      <c r="M182" s="10"/>
      <c r="N182" s="10"/>
      <c r="O182" s="10"/>
      <c r="P182" s="11"/>
      <c r="Q182" s="11"/>
      <c r="R182" s="6"/>
      <c r="S182" s="6"/>
      <c r="T182" s="6"/>
      <c r="U182" s="6"/>
      <c r="V182" s="6"/>
      <c r="W182" s="6"/>
      <c r="X182" s="6"/>
    </row>
    <row r="183" spans="1:24">
      <c r="A183" s="13" t="str">
        <f>IF(B183="","",ROWS($A$1:A180))</f>
        <v/>
      </c>
      <c r="B183" s="10"/>
      <c r="C183" s="10"/>
      <c r="D183" s="10"/>
      <c r="E183" s="6"/>
      <c r="F183" s="11"/>
      <c r="G183" s="11"/>
      <c r="H183" s="10"/>
      <c r="I183" s="12"/>
      <c r="J183" s="10"/>
      <c r="K183" s="10"/>
      <c r="L183" s="10"/>
      <c r="M183" s="10"/>
      <c r="N183" s="10"/>
      <c r="O183" s="10"/>
      <c r="P183" s="11"/>
      <c r="Q183" s="11"/>
      <c r="R183" s="6"/>
      <c r="S183" s="6"/>
      <c r="T183" s="6"/>
      <c r="U183" s="6"/>
      <c r="V183" s="6"/>
      <c r="W183" s="6"/>
      <c r="X183" s="6"/>
    </row>
    <row r="184" spans="1:24">
      <c r="A184" s="13" t="str">
        <f>IF(B184="","",ROWS($A$1:A181))</f>
        <v/>
      </c>
      <c r="B184" s="10"/>
      <c r="C184" s="10"/>
      <c r="D184" s="10"/>
      <c r="E184" s="6"/>
      <c r="F184" s="11"/>
      <c r="G184" s="11"/>
      <c r="H184" s="10"/>
      <c r="I184" s="12"/>
      <c r="J184" s="10"/>
      <c r="K184" s="10"/>
      <c r="L184" s="10"/>
      <c r="M184" s="10"/>
      <c r="N184" s="10"/>
      <c r="O184" s="10"/>
      <c r="P184" s="11"/>
      <c r="Q184" s="11"/>
      <c r="R184" s="6"/>
      <c r="S184" s="6"/>
      <c r="T184" s="6"/>
      <c r="U184" s="6"/>
      <c r="V184" s="6"/>
      <c r="W184" s="6"/>
      <c r="X184" s="6"/>
    </row>
    <row r="185" spans="1:24">
      <c r="A185" s="13" t="str">
        <f>IF(B185="","",ROWS($A$1:A182))</f>
        <v/>
      </c>
      <c r="B185" s="10"/>
      <c r="C185" s="10"/>
      <c r="D185" s="10"/>
      <c r="E185" s="6"/>
      <c r="F185" s="11"/>
      <c r="G185" s="11"/>
      <c r="H185" s="10"/>
      <c r="I185" s="12"/>
      <c r="J185" s="10"/>
      <c r="K185" s="10"/>
      <c r="L185" s="10"/>
      <c r="M185" s="10"/>
      <c r="N185" s="10"/>
      <c r="O185" s="10"/>
      <c r="P185" s="11"/>
      <c r="Q185" s="11"/>
      <c r="R185" s="6"/>
      <c r="S185" s="6"/>
      <c r="T185" s="6"/>
      <c r="U185" s="6"/>
      <c r="V185" s="6"/>
      <c r="W185" s="6"/>
      <c r="X185" s="6"/>
    </row>
    <row r="186" spans="1:24">
      <c r="A186" s="13" t="str">
        <f>IF(B186="","",ROWS($A$1:A183))</f>
        <v/>
      </c>
      <c r="B186" s="10"/>
      <c r="C186" s="10"/>
      <c r="D186" s="10"/>
      <c r="E186" s="6"/>
      <c r="F186" s="11"/>
      <c r="G186" s="11"/>
      <c r="H186" s="10"/>
      <c r="I186" s="12"/>
      <c r="J186" s="10"/>
      <c r="K186" s="10"/>
      <c r="L186" s="10"/>
      <c r="M186" s="10"/>
      <c r="N186" s="10"/>
      <c r="O186" s="10"/>
      <c r="P186" s="11"/>
      <c r="Q186" s="11"/>
      <c r="R186" s="6"/>
      <c r="S186" s="6"/>
      <c r="T186" s="6"/>
      <c r="U186" s="6"/>
      <c r="V186" s="6"/>
      <c r="W186" s="6"/>
      <c r="X186" s="6"/>
    </row>
    <row r="187" spans="1:24">
      <c r="A187" s="13" t="str">
        <f>IF(B187="","",ROWS($A$1:A184))</f>
        <v/>
      </c>
      <c r="B187" s="10"/>
      <c r="C187" s="10"/>
      <c r="D187" s="10"/>
      <c r="E187" s="6"/>
      <c r="F187" s="11"/>
      <c r="G187" s="11"/>
      <c r="H187" s="10"/>
      <c r="I187" s="12"/>
      <c r="J187" s="10"/>
      <c r="K187" s="10"/>
      <c r="L187" s="10"/>
      <c r="M187" s="10"/>
      <c r="N187" s="10"/>
      <c r="O187" s="10"/>
      <c r="P187" s="11"/>
      <c r="Q187" s="11"/>
      <c r="R187" s="6"/>
      <c r="S187" s="6"/>
      <c r="T187" s="6"/>
      <c r="U187" s="6"/>
      <c r="V187" s="6"/>
      <c r="W187" s="6"/>
      <c r="X187" s="6"/>
    </row>
    <row r="188" spans="1:24">
      <c r="A188" s="13" t="str">
        <f>IF(B188="","",ROWS($A$1:A185))</f>
        <v/>
      </c>
      <c r="B188" s="10"/>
      <c r="C188" s="10"/>
      <c r="D188" s="10"/>
      <c r="E188" s="6"/>
      <c r="F188" s="11"/>
      <c r="G188" s="11"/>
      <c r="H188" s="10"/>
      <c r="I188" s="12"/>
      <c r="J188" s="10"/>
      <c r="K188" s="10"/>
      <c r="L188" s="10"/>
      <c r="M188" s="10"/>
      <c r="N188" s="10"/>
      <c r="O188" s="10"/>
      <c r="P188" s="11"/>
      <c r="Q188" s="11"/>
      <c r="R188" s="6"/>
      <c r="S188" s="6"/>
      <c r="T188" s="6"/>
      <c r="U188" s="6"/>
      <c r="V188" s="6"/>
      <c r="W188" s="6"/>
      <c r="X188" s="6"/>
    </row>
    <row r="189" spans="1:24">
      <c r="A189" s="13" t="str">
        <f>IF(B189="","",ROWS($A$1:A186))</f>
        <v/>
      </c>
      <c r="B189" s="10"/>
      <c r="C189" s="10"/>
      <c r="D189" s="10"/>
      <c r="E189" s="6"/>
      <c r="F189" s="11"/>
      <c r="G189" s="11"/>
      <c r="H189" s="10"/>
      <c r="I189" s="12"/>
      <c r="J189" s="10"/>
      <c r="K189" s="10"/>
      <c r="L189" s="10"/>
      <c r="M189" s="10"/>
      <c r="N189" s="10"/>
      <c r="O189" s="10"/>
      <c r="P189" s="11"/>
      <c r="Q189" s="11"/>
      <c r="R189" s="6"/>
      <c r="S189" s="6"/>
      <c r="T189" s="6"/>
      <c r="U189" s="6"/>
      <c r="V189" s="6"/>
      <c r="W189" s="6"/>
      <c r="X189" s="6"/>
    </row>
    <row r="190" spans="1:24">
      <c r="A190" s="13" t="str">
        <f>IF(B190="","",ROWS($A$1:A187))</f>
        <v/>
      </c>
      <c r="B190" s="10"/>
      <c r="C190" s="10"/>
      <c r="D190" s="10"/>
      <c r="E190" s="6"/>
      <c r="F190" s="11"/>
      <c r="G190" s="11"/>
      <c r="H190" s="10"/>
      <c r="I190" s="12"/>
      <c r="J190" s="10"/>
      <c r="K190" s="10"/>
      <c r="L190" s="10"/>
      <c r="M190" s="10"/>
      <c r="N190" s="10"/>
      <c r="O190" s="10"/>
      <c r="P190" s="11"/>
      <c r="Q190" s="11"/>
      <c r="R190" s="6"/>
      <c r="S190" s="6"/>
      <c r="T190" s="6"/>
      <c r="U190" s="6"/>
      <c r="V190" s="6"/>
      <c r="W190" s="6"/>
      <c r="X190" s="6"/>
    </row>
    <row r="191" spans="1:24">
      <c r="A191" s="13" t="str">
        <f>IF(B191="","",ROWS($A$1:A188))</f>
        <v/>
      </c>
      <c r="B191" s="10"/>
      <c r="C191" s="10"/>
      <c r="D191" s="10"/>
      <c r="E191" s="6"/>
      <c r="F191" s="11"/>
      <c r="G191" s="11"/>
      <c r="H191" s="10"/>
      <c r="I191" s="12"/>
      <c r="J191" s="10"/>
      <c r="K191" s="10"/>
      <c r="L191" s="10"/>
      <c r="M191" s="10"/>
      <c r="N191" s="10"/>
      <c r="O191" s="10"/>
      <c r="P191" s="11"/>
      <c r="Q191" s="11"/>
      <c r="R191" s="6"/>
      <c r="S191" s="6"/>
      <c r="T191" s="6"/>
      <c r="U191" s="6"/>
      <c r="V191" s="6"/>
      <c r="W191" s="6"/>
      <c r="X191" s="6"/>
    </row>
    <row r="192" spans="1:24">
      <c r="A192" s="13" t="str">
        <f>IF(B192="","",ROWS($A$1:A189))</f>
        <v/>
      </c>
      <c r="B192" s="10"/>
      <c r="C192" s="10"/>
      <c r="D192" s="10"/>
      <c r="E192" s="6"/>
      <c r="F192" s="11"/>
      <c r="G192" s="11"/>
      <c r="H192" s="10"/>
      <c r="I192" s="12"/>
      <c r="J192" s="10"/>
      <c r="K192" s="10"/>
      <c r="L192" s="10"/>
      <c r="M192" s="10"/>
      <c r="N192" s="10"/>
      <c r="O192" s="10"/>
      <c r="P192" s="11"/>
      <c r="Q192" s="11"/>
      <c r="R192" s="6"/>
      <c r="S192" s="6"/>
      <c r="T192" s="6"/>
      <c r="U192" s="6"/>
      <c r="V192" s="6"/>
      <c r="W192" s="6"/>
      <c r="X192" s="6"/>
    </row>
    <row r="193" spans="1:24">
      <c r="A193" s="13" t="str">
        <f>IF(B193="","",ROWS($A$1:A190))</f>
        <v/>
      </c>
      <c r="B193" s="10"/>
      <c r="C193" s="10"/>
      <c r="D193" s="10"/>
      <c r="E193" s="6"/>
      <c r="F193" s="11"/>
      <c r="G193" s="11"/>
      <c r="H193" s="10"/>
      <c r="I193" s="12"/>
      <c r="J193" s="10"/>
      <c r="K193" s="10"/>
      <c r="L193" s="10"/>
      <c r="M193" s="10"/>
      <c r="N193" s="10"/>
      <c r="O193" s="10"/>
      <c r="P193" s="11"/>
      <c r="Q193" s="11"/>
      <c r="R193" s="6"/>
      <c r="S193" s="6"/>
      <c r="T193" s="6"/>
      <c r="U193" s="6"/>
      <c r="V193" s="6"/>
      <c r="W193" s="6"/>
      <c r="X193" s="6"/>
    </row>
    <row r="194" spans="1:24">
      <c r="A194" s="13" t="str">
        <f>IF(B194="","",ROWS($A$1:A191))</f>
        <v/>
      </c>
      <c r="B194" s="10"/>
      <c r="C194" s="10"/>
      <c r="D194" s="10"/>
      <c r="E194" s="6"/>
      <c r="F194" s="11"/>
      <c r="G194" s="11"/>
      <c r="H194" s="10"/>
      <c r="I194" s="12"/>
      <c r="J194" s="10"/>
      <c r="K194" s="10"/>
      <c r="L194" s="10"/>
      <c r="M194" s="10"/>
      <c r="N194" s="10"/>
      <c r="O194" s="10"/>
      <c r="P194" s="11"/>
      <c r="Q194" s="11"/>
      <c r="R194" s="6"/>
      <c r="S194" s="6"/>
      <c r="T194" s="6"/>
      <c r="U194" s="6"/>
      <c r="V194" s="6"/>
      <c r="W194" s="6"/>
      <c r="X194" s="6"/>
    </row>
    <row r="195" spans="1:24">
      <c r="A195" s="13" t="str">
        <f>IF(B195="","",ROWS($A$1:A192))</f>
        <v/>
      </c>
      <c r="B195" s="10"/>
      <c r="C195" s="10"/>
      <c r="D195" s="10"/>
      <c r="E195" s="6"/>
      <c r="F195" s="11"/>
      <c r="G195" s="11"/>
      <c r="H195" s="10"/>
      <c r="I195" s="12"/>
      <c r="J195" s="10"/>
      <c r="K195" s="10"/>
      <c r="L195" s="10"/>
      <c r="M195" s="10"/>
      <c r="N195" s="10"/>
      <c r="O195" s="10"/>
      <c r="P195" s="11"/>
      <c r="Q195" s="11"/>
      <c r="R195" s="6"/>
      <c r="S195" s="6"/>
      <c r="T195" s="6"/>
      <c r="U195" s="6"/>
      <c r="V195" s="6"/>
      <c r="W195" s="6"/>
      <c r="X195" s="6"/>
    </row>
    <row r="196" spans="1:24">
      <c r="A196" s="13" t="str">
        <f>IF(B196="","",ROWS($A$1:A193))</f>
        <v/>
      </c>
      <c r="B196" s="10"/>
      <c r="C196" s="10"/>
      <c r="D196" s="10"/>
      <c r="E196" s="6"/>
      <c r="F196" s="11"/>
      <c r="G196" s="11"/>
      <c r="H196" s="10"/>
      <c r="I196" s="12"/>
      <c r="J196" s="10"/>
      <c r="K196" s="10"/>
      <c r="L196" s="10"/>
      <c r="M196" s="10"/>
      <c r="N196" s="10"/>
      <c r="O196" s="10"/>
      <c r="P196" s="11"/>
      <c r="Q196" s="11"/>
      <c r="R196" s="6"/>
      <c r="S196" s="6"/>
      <c r="T196" s="6"/>
      <c r="U196" s="6"/>
      <c r="V196" s="6"/>
      <c r="W196" s="6"/>
      <c r="X196" s="6"/>
    </row>
    <row r="197" spans="1:24">
      <c r="A197" s="13" t="str">
        <f>IF(B197="","",ROWS($A$1:A194))</f>
        <v/>
      </c>
      <c r="B197" s="10"/>
      <c r="C197" s="10"/>
      <c r="D197" s="10"/>
      <c r="E197" s="6"/>
      <c r="F197" s="11"/>
      <c r="G197" s="11"/>
      <c r="H197" s="10"/>
      <c r="I197" s="12"/>
      <c r="J197" s="10"/>
      <c r="K197" s="10"/>
      <c r="L197" s="10"/>
      <c r="M197" s="10"/>
      <c r="N197" s="10"/>
      <c r="O197" s="10"/>
      <c r="P197" s="11"/>
      <c r="Q197" s="11"/>
      <c r="R197" s="6"/>
      <c r="S197" s="6"/>
      <c r="T197" s="6"/>
      <c r="U197" s="6"/>
      <c r="V197" s="6"/>
      <c r="W197" s="6"/>
      <c r="X197" s="6"/>
    </row>
    <row r="198" spans="1:24">
      <c r="A198" s="13" t="str">
        <f>IF(B198="","",ROWS($A$1:A195))</f>
        <v/>
      </c>
      <c r="B198" s="10"/>
      <c r="C198" s="10"/>
      <c r="D198" s="10"/>
      <c r="E198" s="6"/>
      <c r="F198" s="11"/>
      <c r="G198" s="11"/>
      <c r="H198" s="10"/>
      <c r="I198" s="12"/>
      <c r="J198" s="10"/>
      <c r="K198" s="10"/>
      <c r="L198" s="10"/>
      <c r="M198" s="10"/>
      <c r="N198" s="10"/>
      <c r="O198" s="10"/>
      <c r="P198" s="11"/>
      <c r="Q198" s="11"/>
      <c r="R198" s="6"/>
      <c r="S198" s="6"/>
      <c r="T198" s="6"/>
      <c r="U198" s="6"/>
      <c r="V198" s="6"/>
      <c r="W198" s="6"/>
      <c r="X198" s="6"/>
    </row>
    <row r="199" spans="1:24">
      <c r="A199" s="13" t="str">
        <f>IF(B199="","",ROWS($A$1:A196))</f>
        <v/>
      </c>
      <c r="B199" s="10"/>
      <c r="C199" s="10"/>
      <c r="D199" s="10"/>
      <c r="E199" s="6"/>
      <c r="F199" s="11"/>
      <c r="G199" s="11"/>
      <c r="H199" s="10"/>
      <c r="I199" s="12"/>
      <c r="J199" s="10"/>
      <c r="K199" s="10"/>
      <c r="L199" s="10"/>
      <c r="M199" s="10"/>
      <c r="N199" s="10"/>
      <c r="O199" s="10"/>
      <c r="P199" s="11"/>
      <c r="Q199" s="11"/>
      <c r="R199" s="6"/>
      <c r="S199" s="6"/>
      <c r="T199" s="6"/>
      <c r="U199" s="6"/>
      <c r="V199" s="6"/>
      <c r="W199" s="6"/>
      <c r="X199" s="6"/>
    </row>
    <row r="200" spans="1:24">
      <c r="A200" s="13" t="str">
        <f>IF(B200="","",ROWS($A$1:A197))</f>
        <v/>
      </c>
      <c r="B200" s="10"/>
      <c r="C200" s="10"/>
      <c r="D200" s="10"/>
      <c r="E200" s="6"/>
      <c r="F200" s="11"/>
      <c r="G200" s="11"/>
      <c r="H200" s="10"/>
      <c r="I200" s="12"/>
      <c r="J200" s="10"/>
      <c r="K200" s="10"/>
      <c r="L200" s="10"/>
      <c r="M200" s="10"/>
      <c r="N200" s="10"/>
      <c r="O200" s="10"/>
      <c r="P200" s="11"/>
      <c r="Q200" s="11"/>
      <c r="R200" s="6"/>
      <c r="S200" s="6"/>
      <c r="T200" s="6"/>
      <c r="U200" s="6"/>
      <c r="V200" s="6"/>
      <c r="W200" s="6"/>
      <c r="X200" s="6"/>
    </row>
    <row r="201" spans="1:24">
      <c r="A201" s="13" t="str">
        <f>IF(B201="","",ROWS($A$1:A198))</f>
        <v/>
      </c>
      <c r="B201" s="10"/>
      <c r="C201" s="10"/>
      <c r="D201" s="10"/>
      <c r="E201" s="6"/>
      <c r="F201" s="11"/>
      <c r="G201" s="11"/>
      <c r="H201" s="10"/>
      <c r="I201" s="12"/>
      <c r="J201" s="10"/>
      <c r="K201" s="10"/>
      <c r="L201" s="10"/>
      <c r="M201" s="10"/>
      <c r="N201" s="10"/>
      <c r="O201" s="10"/>
      <c r="P201" s="11"/>
      <c r="Q201" s="11"/>
      <c r="R201" s="6"/>
      <c r="S201" s="6"/>
      <c r="T201" s="6"/>
      <c r="U201" s="6"/>
      <c r="V201" s="6"/>
      <c r="W201" s="6"/>
      <c r="X201" s="6"/>
    </row>
    <row r="202" spans="1:24">
      <c r="A202" s="13" t="str">
        <f>IF(B202="","",ROWS($A$1:A199))</f>
        <v/>
      </c>
      <c r="B202" s="10"/>
      <c r="C202" s="10"/>
      <c r="D202" s="10"/>
      <c r="E202" s="6"/>
      <c r="F202" s="11"/>
      <c r="G202" s="11"/>
      <c r="H202" s="10"/>
      <c r="I202" s="12"/>
      <c r="J202" s="10"/>
      <c r="K202" s="10"/>
      <c r="L202" s="10"/>
      <c r="M202" s="10"/>
      <c r="N202" s="10"/>
      <c r="O202" s="10"/>
      <c r="P202" s="11"/>
      <c r="Q202" s="11"/>
      <c r="R202" s="6"/>
      <c r="S202" s="6"/>
      <c r="T202" s="6"/>
      <c r="U202" s="6"/>
      <c r="V202" s="6"/>
      <c r="W202" s="6"/>
      <c r="X202" s="6"/>
    </row>
    <row r="203" spans="1:24">
      <c r="A203" s="13" t="str">
        <f>IF(B203="","",ROWS($A$1:A200))</f>
        <v/>
      </c>
      <c r="B203" s="10"/>
      <c r="C203" s="10"/>
      <c r="D203" s="10"/>
      <c r="E203" s="6"/>
      <c r="F203" s="11"/>
      <c r="G203" s="11"/>
      <c r="H203" s="10"/>
      <c r="I203" s="12"/>
      <c r="J203" s="10"/>
      <c r="K203" s="10"/>
      <c r="L203" s="10"/>
      <c r="M203" s="10"/>
      <c r="N203" s="10"/>
      <c r="O203" s="10"/>
      <c r="P203" s="11"/>
      <c r="Q203" s="11"/>
      <c r="R203" s="6"/>
      <c r="S203" s="6"/>
      <c r="T203" s="6"/>
      <c r="U203" s="6"/>
      <c r="V203" s="6"/>
      <c r="W203" s="6"/>
      <c r="X203" s="6"/>
    </row>
    <row r="204" spans="1:24">
      <c r="A204" s="13" t="str">
        <f>IF(B204="","",ROWS($A$1:A201))</f>
        <v/>
      </c>
      <c r="B204" s="10"/>
      <c r="C204" s="10"/>
      <c r="D204" s="10"/>
      <c r="E204" s="6"/>
      <c r="F204" s="11"/>
      <c r="G204" s="11"/>
      <c r="H204" s="10"/>
      <c r="I204" s="12"/>
      <c r="J204" s="10"/>
      <c r="K204" s="10"/>
      <c r="L204" s="10"/>
      <c r="M204" s="10"/>
      <c r="N204" s="10"/>
      <c r="O204" s="10"/>
      <c r="P204" s="11"/>
      <c r="Q204" s="11"/>
      <c r="R204" s="6"/>
      <c r="S204" s="6"/>
      <c r="T204" s="6"/>
      <c r="U204" s="6"/>
      <c r="V204" s="6"/>
      <c r="W204" s="6"/>
      <c r="X204" s="6"/>
    </row>
    <row r="205" spans="1:24">
      <c r="A205" s="13" t="str">
        <f>IF(B205="","",ROWS($A$1:A202))</f>
        <v/>
      </c>
      <c r="B205" s="10"/>
      <c r="C205" s="10"/>
      <c r="D205" s="10"/>
      <c r="E205" s="6"/>
      <c r="F205" s="11"/>
      <c r="G205" s="11"/>
      <c r="H205" s="10"/>
      <c r="I205" s="12"/>
      <c r="J205" s="10"/>
      <c r="K205" s="10"/>
      <c r="L205" s="10"/>
      <c r="M205" s="10"/>
      <c r="N205" s="10"/>
      <c r="O205" s="10"/>
      <c r="P205" s="11"/>
      <c r="Q205" s="11"/>
      <c r="R205" s="6"/>
      <c r="S205" s="6"/>
      <c r="T205" s="6"/>
      <c r="U205" s="6"/>
      <c r="V205" s="6"/>
      <c r="W205" s="6"/>
      <c r="X205" s="6"/>
    </row>
    <row r="206" spans="1:24">
      <c r="A206" s="13" t="str">
        <f>IF(B206="","",ROWS($A$1:A203))</f>
        <v/>
      </c>
      <c r="B206" s="10"/>
      <c r="C206" s="10"/>
      <c r="D206" s="10"/>
      <c r="E206" s="6"/>
      <c r="F206" s="11"/>
      <c r="G206" s="11"/>
      <c r="H206" s="10"/>
      <c r="I206" s="12"/>
      <c r="J206" s="10"/>
      <c r="K206" s="10"/>
      <c r="L206" s="10"/>
      <c r="M206" s="10"/>
      <c r="N206" s="10"/>
      <c r="O206" s="10"/>
      <c r="P206" s="11"/>
      <c r="Q206" s="11"/>
      <c r="R206" s="6"/>
      <c r="S206" s="6"/>
      <c r="T206" s="6"/>
      <c r="U206" s="6"/>
      <c r="V206" s="6"/>
      <c r="W206" s="6"/>
      <c r="X206" s="6"/>
    </row>
    <row r="207" spans="1:24">
      <c r="A207" s="13" t="str">
        <f>IF(B207="","",ROWS($A$1:A204))</f>
        <v/>
      </c>
      <c r="B207" s="10"/>
      <c r="C207" s="10"/>
      <c r="D207" s="10"/>
      <c r="E207" s="6"/>
      <c r="F207" s="11"/>
      <c r="G207" s="11"/>
      <c r="H207" s="10"/>
      <c r="I207" s="12"/>
      <c r="J207" s="10"/>
      <c r="K207" s="10"/>
      <c r="L207" s="10"/>
      <c r="M207" s="10"/>
      <c r="N207" s="10"/>
      <c r="O207" s="10"/>
      <c r="P207" s="11"/>
      <c r="Q207" s="11"/>
      <c r="R207" s="6"/>
      <c r="S207" s="6"/>
      <c r="T207" s="6"/>
      <c r="U207" s="6"/>
      <c r="V207" s="6"/>
      <c r="W207" s="6"/>
      <c r="X207" s="6"/>
    </row>
    <row r="208" spans="1:24">
      <c r="A208" s="13" t="str">
        <f>IF(B208="","",ROWS($A$1:A205))</f>
        <v/>
      </c>
      <c r="B208" s="10"/>
      <c r="C208" s="10"/>
      <c r="D208" s="10"/>
      <c r="E208" s="6"/>
      <c r="F208" s="11"/>
      <c r="G208" s="11"/>
      <c r="H208" s="10"/>
      <c r="I208" s="12"/>
      <c r="J208" s="10"/>
      <c r="K208" s="10"/>
      <c r="L208" s="10"/>
      <c r="M208" s="10"/>
      <c r="N208" s="10"/>
      <c r="O208" s="10"/>
      <c r="P208" s="11"/>
      <c r="Q208" s="11"/>
      <c r="R208" s="6"/>
      <c r="S208" s="6"/>
      <c r="T208" s="6"/>
      <c r="U208" s="6"/>
      <c r="V208" s="6"/>
      <c r="W208" s="6"/>
      <c r="X208" s="6"/>
    </row>
    <row r="209" spans="1:24">
      <c r="A209" s="13" t="str">
        <f>IF(B209="","",ROWS($A$1:A206))</f>
        <v/>
      </c>
      <c r="B209" s="10"/>
      <c r="C209" s="10"/>
      <c r="D209" s="10"/>
      <c r="E209" s="6"/>
      <c r="F209" s="11"/>
      <c r="G209" s="11"/>
      <c r="H209" s="10"/>
      <c r="I209" s="12"/>
      <c r="J209" s="10"/>
      <c r="K209" s="10"/>
      <c r="L209" s="10"/>
      <c r="M209" s="10"/>
      <c r="N209" s="10"/>
      <c r="O209" s="10"/>
      <c r="P209" s="11"/>
      <c r="Q209" s="11"/>
      <c r="R209" s="6"/>
      <c r="S209" s="6"/>
      <c r="T209" s="6"/>
      <c r="U209" s="6"/>
      <c r="V209" s="6"/>
      <c r="W209" s="6"/>
      <c r="X209" s="6"/>
    </row>
    <row r="210" spans="1:24">
      <c r="A210" s="13" t="str">
        <f>IF(B210="","",ROWS($A$1:A207))</f>
        <v/>
      </c>
      <c r="B210" s="10"/>
      <c r="C210" s="10"/>
      <c r="D210" s="10"/>
      <c r="E210" s="6"/>
      <c r="F210" s="11"/>
      <c r="G210" s="11"/>
      <c r="H210" s="10"/>
      <c r="I210" s="12"/>
      <c r="J210" s="10"/>
      <c r="K210" s="10"/>
      <c r="L210" s="10"/>
      <c r="M210" s="10"/>
      <c r="N210" s="10"/>
      <c r="O210" s="10"/>
      <c r="P210" s="11"/>
      <c r="Q210" s="11"/>
      <c r="R210" s="6"/>
      <c r="S210" s="6"/>
      <c r="T210" s="6"/>
      <c r="U210" s="6"/>
      <c r="V210" s="6"/>
      <c r="W210" s="6"/>
      <c r="X210" s="6"/>
    </row>
    <row r="211" spans="1:24">
      <c r="A211" s="13" t="str">
        <f>IF(B211="","",ROWS($A$1:A208))</f>
        <v/>
      </c>
      <c r="B211" s="10"/>
      <c r="C211" s="10"/>
      <c r="D211" s="10"/>
      <c r="E211" s="6"/>
      <c r="F211" s="11"/>
      <c r="G211" s="11"/>
      <c r="H211" s="10"/>
      <c r="I211" s="12"/>
      <c r="J211" s="10"/>
      <c r="K211" s="10"/>
      <c r="L211" s="10"/>
      <c r="M211" s="10"/>
      <c r="N211" s="10"/>
      <c r="O211" s="10"/>
      <c r="P211" s="11"/>
      <c r="Q211" s="11"/>
      <c r="R211" s="6"/>
      <c r="S211" s="6"/>
      <c r="T211" s="6"/>
      <c r="U211" s="6"/>
      <c r="V211" s="6"/>
      <c r="W211" s="6"/>
      <c r="X211" s="6"/>
    </row>
    <row r="212" spans="1:24">
      <c r="A212" s="13" t="str">
        <f>IF(B212="","",ROWS($A$1:A209))</f>
        <v/>
      </c>
      <c r="B212" s="10"/>
      <c r="C212" s="10"/>
      <c r="D212" s="10"/>
      <c r="E212" s="6"/>
      <c r="F212" s="11"/>
      <c r="G212" s="11"/>
      <c r="H212" s="10"/>
      <c r="I212" s="12"/>
      <c r="J212" s="10"/>
      <c r="K212" s="10"/>
      <c r="L212" s="10"/>
      <c r="M212" s="10"/>
      <c r="N212" s="10"/>
      <c r="O212" s="10"/>
      <c r="P212" s="11"/>
      <c r="Q212" s="11"/>
      <c r="R212" s="6"/>
      <c r="S212" s="6"/>
      <c r="T212" s="6"/>
      <c r="U212" s="6"/>
      <c r="V212" s="6"/>
      <c r="W212" s="6"/>
      <c r="X212" s="6"/>
    </row>
    <row r="213" spans="1:24">
      <c r="A213" s="13" t="str">
        <f>IF(B213="","",ROWS($A$1:A210))</f>
        <v/>
      </c>
      <c r="B213" s="10"/>
      <c r="C213" s="10"/>
      <c r="D213" s="10"/>
      <c r="E213" s="6"/>
      <c r="F213" s="11"/>
      <c r="G213" s="11"/>
      <c r="H213" s="10"/>
      <c r="I213" s="12"/>
      <c r="J213" s="10"/>
      <c r="K213" s="10"/>
      <c r="L213" s="10"/>
      <c r="M213" s="10"/>
      <c r="N213" s="10"/>
      <c r="O213" s="10"/>
      <c r="P213" s="11"/>
      <c r="Q213" s="11"/>
      <c r="R213" s="6"/>
      <c r="S213" s="6"/>
      <c r="T213" s="6"/>
      <c r="U213" s="6"/>
      <c r="V213" s="6"/>
      <c r="W213" s="6"/>
      <c r="X213" s="6"/>
    </row>
    <row r="214" spans="1:24">
      <c r="A214" s="13" t="str">
        <f>IF(B214="","",ROWS($A$1:A211))</f>
        <v/>
      </c>
      <c r="B214" s="10"/>
      <c r="C214" s="10"/>
      <c r="D214" s="10"/>
      <c r="E214" s="6"/>
      <c r="F214" s="11"/>
      <c r="G214" s="11"/>
      <c r="H214" s="10"/>
      <c r="I214" s="12"/>
      <c r="J214" s="10"/>
      <c r="K214" s="10"/>
      <c r="L214" s="10"/>
      <c r="M214" s="10"/>
      <c r="N214" s="10"/>
      <c r="O214" s="10"/>
      <c r="P214" s="11"/>
      <c r="Q214" s="11"/>
      <c r="R214" s="6"/>
      <c r="S214" s="6"/>
      <c r="T214" s="6"/>
      <c r="U214" s="6"/>
      <c r="V214" s="6"/>
      <c r="W214" s="6"/>
      <c r="X214" s="6"/>
    </row>
    <row r="215" spans="1:24">
      <c r="A215" s="13" t="str">
        <f>IF(B215="","",ROWS($A$1:A212))</f>
        <v/>
      </c>
      <c r="B215" s="10"/>
      <c r="C215" s="10"/>
      <c r="D215" s="10"/>
      <c r="E215" s="6"/>
      <c r="F215" s="11"/>
      <c r="G215" s="11"/>
      <c r="H215" s="10"/>
      <c r="I215" s="12"/>
      <c r="J215" s="10"/>
      <c r="K215" s="10"/>
      <c r="L215" s="10"/>
      <c r="M215" s="10"/>
      <c r="N215" s="10"/>
      <c r="O215" s="10"/>
      <c r="P215" s="11"/>
      <c r="Q215" s="11"/>
      <c r="R215" s="6"/>
      <c r="S215" s="6"/>
      <c r="T215" s="6"/>
      <c r="U215" s="6"/>
      <c r="V215" s="6"/>
      <c r="W215" s="6"/>
      <c r="X215" s="6"/>
    </row>
    <row r="216" spans="1:24">
      <c r="A216" s="13" t="str">
        <f>IF(B216="","",ROWS($A$1:A213))</f>
        <v/>
      </c>
      <c r="B216" s="10"/>
      <c r="C216" s="10"/>
      <c r="D216" s="10"/>
      <c r="E216" s="6"/>
      <c r="F216" s="11"/>
      <c r="G216" s="11"/>
      <c r="H216" s="10"/>
      <c r="I216" s="12"/>
      <c r="J216" s="10"/>
      <c r="K216" s="10"/>
      <c r="L216" s="10"/>
      <c r="M216" s="10"/>
      <c r="N216" s="10"/>
      <c r="O216" s="10"/>
      <c r="P216" s="11"/>
      <c r="Q216" s="11"/>
      <c r="R216" s="6"/>
      <c r="S216" s="6"/>
      <c r="T216" s="6"/>
      <c r="U216" s="6"/>
      <c r="V216" s="6"/>
      <c r="W216" s="6"/>
      <c r="X216" s="6"/>
    </row>
    <row r="217" spans="1:24">
      <c r="A217" s="13" t="str">
        <f>IF(B217="","",ROWS($A$1:A214))</f>
        <v/>
      </c>
      <c r="B217" s="10"/>
      <c r="C217" s="10"/>
      <c r="D217" s="10"/>
      <c r="E217" s="6"/>
      <c r="F217" s="11"/>
      <c r="G217" s="11"/>
      <c r="H217" s="10"/>
      <c r="I217" s="12"/>
      <c r="J217" s="10"/>
      <c r="K217" s="10"/>
      <c r="L217" s="10"/>
      <c r="M217" s="10"/>
      <c r="N217" s="10"/>
      <c r="O217" s="10"/>
      <c r="P217" s="11"/>
      <c r="Q217" s="11"/>
      <c r="R217" s="6"/>
      <c r="S217" s="6"/>
      <c r="T217" s="6"/>
      <c r="U217" s="6"/>
      <c r="V217" s="6"/>
      <c r="W217" s="6"/>
      <c r="X217" s="6"/>
    </row>
    <row r="218" spans="1:24">
      <c r="A218" s="13" t="str">
        <f>IF(B218="","",ROWS($A$1:A215))</f>
        <v/>
      </c>
      <c r="B218" s="10"/>
      <c r="C218" s="10"/>
      <c r="D218" s="10"/>
      <c r="E218" s="6"/>
      <c r="F218" s="11"/>
      <c r="G218" s="11"/>
      <c r="H218" s="10"/>
      <c r="I218" s="12"/>
      <c r="J218" s="10"/>
      <c r="K218" s="10"/>
      <c r="L218" s="10"/>
      <c r="M218" s="10"/>
      <c r="N218" s="10"/>
      <c r="O218" s="10"/>
      <c r="P218" s="11"/>
      <c r="Q218" s="11"/>
      <c r="R218" s="6"/>
      <c r="S218" s="6"/>
      <c r="T218" s="6"/>
      <c r="U218" s="6"/>
      <c r="V218" s="6"/>
      <c r="W218" s="6"/>
      <c r="X218" s="6"/>
    </row>
    <row r="219" spans="1:24">
      <c r="A219" s="13" t="str">
        <f>IF(B219="","",ROWS($A$1:A216))</f>
        <v/>
      </c>
      <c r="B219" s="10"/>
      <c r="C219" s="10"/>
      <c r="D219" s="10"/>
      <c r="E219" s="6"/>
      <c r="F219" s="11"/>
      <c r="G219" s="11"/>
      <c r="H219" s="10"/>
      <c r="I219" s="12"/>
      <c r="J219" s="10"/>
      <c r="K219" s="10"/>
      <c r="L219" s="10"/>
      <c r="M219" s="10"/>
      <c r="N219" s="10"/>
      <c r="O219" s="10"/>
      <c r="P219" s="11"/>
      <c r="Q219" s="11"/>
      <c r="R219" s="6"/>
      <c r="S219" s="6"/>
      <c r="T219" s="6"/>
      <c r="U219" s="6"/>
      <c r="V219" s="6"/>
      <c r="W219" s="6"/>
      <c r="X219" s="6"/>
    </row>
    <row r="220" spans="1:24">
      <c r="A220" s="13" t="str">
        <f>IF(B220="","",ROWS($A$1:A217))</f>
        <v/>
      </c>
      <c r="B220" s="10"/>
      <c r="C220" s="10"/>
      <c r="D220" s="10"/>
      <c r="E220" s="6"/>
      <c r="F220" s="11"/>
      <c r="G220" s="11"/>
      <c r="H220" s="10"/>
      <c r="I220" s="12"/>
      <c r="J220" s="10"/>
      <c r="K220" s="10"/>
      <c r="L220" s="10"/>
      <c r="M220" s="10"/>
      <c r="N220" s="10"/>
      <c r="O220" s="10"/>
      <c r="P220" s="11"/>
      <c r="Q220" s="11"/>
      <c r="R220" s="6"/>
      <c r="S220" s="6"/>
      <c r="T220" s="6"/>
      <c r="U220" s="6"/>
      <c r="V220" s="6"/>
      <c r="W220" s="6"/>
      <c r="X220" s="6"/>
    </row>
    <row r="221" spans="1:24">
      <c r="A221" s="13" t="str">
        <f>IF(B221="","",ROWS($A$1:A218))</f>
        <v/>
      </c>
      <c r="B221" s="10"/>
      <c r="C221" s="10"/>
      <c r="D221" s="10"/>
      <c r="E221" s="6"/>
      <c r="F221" s="11"/>
      <c r="G221" s="11"/>
      <c r="H221" s="10"/>
      <c r="I221" s="12"/>
      <c r="J221" s="10"/>
      <c r="K221" s="10"/>
      <c r="L221" s="10"/>
      <c r="M221" s="10"/>
      <c r="N221" s="10"/>
      <c r="O221" s="10"/>
      <c r="P221" s="11"/>
      <c r="Q221" s="11"/>
      <c r="R221" s="6"/>
      <c r="S221" s="6"/>
      <c r="T221" s="6"/>
      <c r="U221" s="6"/>
      <c r="V221" s="6"/>
      <c r="W221" s="6"/>
      <c r="X221" s="6"/>
    </row>
    <row r="222" spans="1:24">
      <c r="A222" s="13" t="str">
        <f>IF(B222="","",ROWS($A$1:A219))</f>
        <v/>
      </c>
      <c r="B222" s="10"/>
      <c r="C222" s="10"/>
      <c r="D222" s="10"/>
      <c r="E222" s="6"/>
      <c r="F222" s="11"/>
      <c r="G222" s="11"/>
      <c r="H222" s="10"/>
      <c r="I222" s="12"/>
      <c r="J222" s="10"/>
      <c r="K222" s="10"/>
      <c r="L222" s="10"/>
      <c r="M222" s="10"/>
      <c r="N222" s="10"/>
      <c r="O222" s="10"/>
      <c r="P222" s="11"/>
      <c r="Q222" s="11"/>
      <c r="R222" s="6"/>
      <c r="S222" s="6"/>
      <c r="T222" s="6"/>
      <c r="U222" s="6"/>
      <c r="V222" s="6"/>
      <c r="W222" s="6"/>
      <c r="X222" s="6"/>
    </row>
    <row r="223" spans="1:24">
      <c r="A223" s="13" t="str">
        <f>IF(B223="","",ROWS($A$1:A220))</f>
        <v/>
      </c>
      <c r="B223" s="10"/>
      <c r="C223" s="10"/>
      <c r="D223" s="10"/>
      <c r="E223" s="6"/>
      <c r="F223" s="11"/>
      <c r="G223" s="11"/>
      <c r="H223" s="10"/>
      <c r="I223" s="12"/>
      <c r="J223" s="10"/>
      <c r="K223" s="10"/>
      <c r="L223" s="10"/>
      <c r="M223" s="10"/>
      <c r="N223" s="10"/>
      <c r="O223" s="10"/>
      <c r="P223" s="11"/>
      <c r="Q223" s="11"/>
      <c r="R223" s="6"/>
      <c r="S223" s="6"/>
      <c r="T223" s="6"/>
      <c r="U223" s="6"/>
      <c r="V223" s="6"/>
      <c r="W223" s="6"/>
      <c r="X223" s="6"/>
    </row>
    <row r="224" spans="1:24">
      <c r="A224" s="13" t="str">
        <f>IF(B224="","",ROWS($A$1:A221))</f>
        <v/>
      </c>
      <c r="B224" s="10"/>
      <c r="C224" s="10"/>
      <c r="D224" s="10"/>
      <c r="E224" s="6"/>
      <c r="F224" s="11"/>
      <c r="G224" s="11"/>
      <c r="H224" s="10"/>
      <c r="I224" s="12"/>
      <c r="J224" s="10"/>
      <c r="K224" s="10"/>
      <c r="L224" s="10"/>
      <c r="M224" s="10"/>
      <c r="N224" s="10"/>
      <c r="O224" s="10"/>
      <c r="P224" s="11"/>
      <c r="Q224" s="11"/>
      <c r="R224" s="6"/>
      <c r="S224" s="6"/>
      <c r="T224" s="6"/>
      <c r="U224" s="6"/>
      <c r="V224" s="6"/>
      <c r="W224" s="6"/>
      <c r="X224" s="6"/>
    </row>
    <row r="225" spans="1:24">
      <c r="A225" s="13" t="str">
        <f>IF(B225="","",ROWS($A$1:A222))</f>
        <v/>
      </c>
      <c r="B225" s="10"/>
      <c r="C225" s="10"/>
      <c r="D225" s="10"/>
      <c r="E225" s="6"/>
      <c r="F225" s="11"/>
      <c r="G225" s="11"/>
      <c r="H225" s="10"/>
      <c r="I225" s="12"/>
      <c r="J225" s="10"/>
      <c r="K225" s="10"/>
      <c r="L225" s="10"/>
      <c r="M225" s="10"/>
      <c r="N225" s="10"/>
      <c r="O225" s="10"/>
      <c r="P225" s="11"/>
      <c r="Q225" s="11"/>
      <c r="R225" s="6"/>
      <c r="S225" s="6"/>
      <c r="T225" s="6"/>
      <c r="U225" s="6"/>
      <c r="V225" s="6"/>
      <c r="W225" s="6"/>
      <c r="X225" s="6"/>
    </row>
    <row r="226" spans="1:24">
      <c r="A226" s="13" t="str">
        <f>IF(B226="","",ROWS($A$1:A223))</f>
        <v/>
      </c>
      <c r="B226" s="10"/>
      <c r="C226" s="10"/>
      <c r="D226" s="10"/>
      <c r="E226" s="6"/>
      <c r="F226" s="11"/>
      <c r="G226" s="11"/>
      <c r="H226" s="10"/>
      <c r="I226" s="12"/>
      <c r="J226" s="10"/>
      <c r="K226" s="10"/>
      <c r="L226" s="10"/>
      <c r="M226" s="10"/>
      <c r="N226" s="10"/>
      <c r="O226" s="10"/>
      <c r="P226" s="11"/>
      <c r="Q226" s="11"/>
      <c r="R226" s="6"/>
      <c r="S226" s="6"/>
      <c r="T226" s="6"/>
      <c r="U226" s="6"/>
      <c r="V226" s="6"/>
      <c r="W226" s="6"/>
      <c r="X226" s="6"/>
    </row>
    <row r="227" spans="1:24">
      <c r="A227" s="13" t="str">
        <f>IF(B227="","",ROWS($A$1:A224))</f>
        <v/>
      </c>
      <c r="B227" s="10"/>
      <c r="C227" s="10"/>
      <c r="D227" s="10"/>
      <c r="E227" s="6"/>
      <c r="F227" s="11"/>
      <c r="G227" s="11"/>
      <c r="H227" s="10"/>
      <c r="I227" s="12"/>
      <c r="J227" s="10"/>
      <c r="K227" s="10"/>
      <c r="L227" s="10"/>
      <c r="M227" s="10"/>
      <c r="N227" s="10"/>
      <c r="O227" s="10"/>
      <c r="P227" s="11"/>
      <c r="Q227" s="11"/>
      <c r="R227" s="6"/>
      <c r="S227" s="6"/>
      <c r="T227" s="6"/>
      <c r="U227" s="6"/>
      <c r="V227" s="6"/>
      <c r="W227" s="6"/>
      <c r="X227" s="6"/>
    </row>
    <row r="228" spans="1:24">
      <c r="A228" s="13" t="str">
        <f>IF(B228="","",ROWS($A$1:A225))</f>
        <v/>
      </c>
      <c r="B228" s="10"/>
      <c r="C228" s="10"/>
      <c r="D228" s="10"/>
      <c r="E228" s="6"/>
      <c r="F228" s="11"/>
      <c r="G228" s="11"/>
      <c r="H228" s="10"/>
      <c r="I228" s="12"/>
      <c r="J228" s="10"/>
      <c r="K228" s="10"/>
      <c r="L228" s="10"/>
      <c r="M228" s="10"/>
      <c r="N228" s="10"/>
      <c r="O228" s="10"/>
      <c r="P228" s="11"/>
      <c r="Q228" s="11"/>
      <c r="R228" s="6"/>
      <c r="S228" s="6"/>
      <c r="T228" s="6"/>
      <c r="U228" s="6"/>
      <c r="V228" s="6"/>
      <c r="W228" s="6"/>
      <c r="X228" s="6"/>
    </row>
    <row r="229" spans="1:24">
      <c r="A229" s="13" t="str">
        <f>IF(B229="","",ROWS($A$1:A226))</f>
        <v/>
      </c>
      <c r="B229" s="10"/>
      <c r="C229" s="10"/>
      <c r="D229" s="10"/>
      <c r="E229" s="6"/>
      <c r="F229" s="11"/>
      <c r="G229" s="11"/>
      <c r="H229" s="10"/>
      <c r="I229" s="12"/>
      <c r="J229" s="10"/>
      <c r="K229" s="10"/>
      <c r="L229" s="10"/>
      <c r="M229" s="10"/>
      <c r="N229" s="10"/>
      <c r="O229" s="10"/>
      <c r="P229" s="11"/>
      <c r="Q229" s="11"/>
      <c r="R229" s="6"/>
      <c r="S229" s="6"/>
      <c r="T229" s="6"/>
      <c r="U229" s="6"/>
      <c r="V229" s="6"/>
      <c r="W229" s="6"/>
      <c r="X229" s="6"/>
    </row>
    <row r="230" spans="1:24">
      <c r="A230" s="13" t="str">
        <f>IF(B230="","",ROWS($A$1:A227))</f>
        <v/>
      </c>
      <c r="B230" s="10"/>
      <c r="C230" s="10"/>
      <c r="D230" s="10"/>
      <c r="E230" s="6"/>
      <c r="F230" s="11"/>
      <c r="G230" s="11"/>
      <c r="H230" s="10"/>
      <c r="I230" s="12"/>
      <c r="J230" s="10"/>
      <c r="K230" s="10"/>
      <c r="L230" s="10"/>
      <c r="M230" s="10"/>
      <c r="N230" s="10"/>
      <c r="O230" s="10"/>
      <c r="P230" s="11"/>
      <c r="Q230" s="11"/>
      <c r="R230" s="6"/>
      <c r="S230" s="6"/>
      <c r="T230" s="6"/>
      <c r="U230" s="6"/>
      <c r="V230" s="6"/>
      <c r="W230" s="6"/>
      <c r="X230" s="6"/>
    </row>
    <row r="231" spans="1:24">
      <c r="A231" s="13" t="str">
        <f>IF(B231="","",ROWS($A$1:A228))</f>
        <v/>
      </c>
      <c r="B231" s="10"/>
      <c r="C231" s="10"/>
      <c r="D231" s="10"/>
      <c r="E231" s="6"/>
      <c r="F231" s="11"/>
      <c r="G231" s="11"/>
      <c r="H231" s="10"/>
      <c r="I231" s="12"/>
      <c r="J231" s="10"/>
      <c r="K231" s="10"/>
      <c r="L231" s="10"/>
      <c r="M231" s="10"/>
      <c r="N231" s="10"/>
      <c r="O231" s="10"/>
      <c r="P231" s="11"/>
      <c r="Q231" s="11"/>
      <c r="R231" s="6"/>
      <c r="S231" s="6"/>
      <c r="T231" s="6"/>
      <c r="U231" s="6"/>
      <c r="V231" s="6"/>
      <c r="W231" s="6"/>
      <c r="X231" s="6"/>
    </row>
    <row r="232" spans="1:24">
      <c r="A232" s="13" t="str">
        <f>IF(B232="","",ROWS($A$1:A229))</f>
        <v/>
      </c>
      <c r="B232" s="10"/>
      <c r="C232" s="10"/>
      <c r="D232" s="10"/>
      <c r="E232" s="6"/>
      <c r="F232" s="11"/>
      <c r="G232" s="11"/>
      <c r="H232" s="10"/>
      <c r="I232" s="12"/>
      <c r="J232" s="10"/>
      <c r="K232" s="10"/>
      <c r="L232" s="10"/>
      <c r="M232" s="10"/>
      <c r="N232" s="10"/>
      <c r="O232" s="10"/>
      <c r="P232" s="11"/>
      <c r="Q232" s="11"/>
      <c r="R232" s="6"/>
      <c r="S232" s="6"/>
      <c r="T232" s="6"/>
      <c r="U232" s="6"/>
      <c r="V232" s="6"/>
      <c r="W232" s="6"/>
      <c r="X232" s="6"/>
    </row>
    <row r="233" spans="1:24">
      <c r="A233" s="13" t="str">
        <f>IF(B233="","",ROWS($A$1:A230))</f>
        <v/>
      </c>
      <c r="B233" s="10"/>
      <c r="C233" s="10"/>
      <c r="D233" s="10"/>
      <c r="E233" s="6"/>
      <c r="F233" s="11"/>
      <c r="G233" s="11"/>
      <c r="H233" s="10"/>
      <c r="I233" s="12"/>
      <c r="J233" s="10"/>
      <c r="K233" s="10"/>
      <c r="L233" s="10"/>
      <c r="M233" s="10"/>
      <c r="N233" s="10"/>
      <c r="O233" s="10"/>
      <c r="P233" s="11"/>
      <c r="Q233" s="11"/>
      <c r="R233" s="6"/>
      <c r="S233" s="6"/>
      <c r="T233" s="6"/>
      <c r="U233" s="6"/>
      <c r="V233" s="6"/>
      <c r="W233" s="6"/>
      <c r="X233" s="6"/>
    </row>
    <row r="234" spans="1:24">
      <c r="A234" s="13" t="str">
        <f>IF(B234="","",ROWS($A$1:A231))</f>
        <v/>
      </c>
      <c r="B234" s="10"/>
      <c r="C234" s="10"/>
      <c r="D234" s="10"/>
      <c r="E234" s="6"/>
      <c r="F234" s="11"/>
      <c r="G234" s="11"/>
      <c r="H234" s="10"/>
      <c r="I234" s="12"/>
      <c r="J234" s="10"/>
      <c r="K234" s="10"/>
      <c r="L234" s="10"/>
      <c r="M234" s="10"/>
      <c r="N234" s="10"/>
      <c r="O234" s="10"/>
      <c r="P234" s="11"/>
      <c r="Q234" s="11"/>
      <c r="R234" s="6"/>
      <c r="S234" s="6"/>
      <c r="T234" s="6"/>
      <c r="U234" s="6"/>
      <c r="V234" s="6"/>
      <c r="W234" s="6"/>
      <c r="X234" s="6"/>
    </row>
    <row r="235" spans="1:24">
      <c r="A235" s="13" t="str">
        <f>IF(B235="","",ROWS($A$1:A232))</f>
        <v/>
      </c>
      <c r="B235" s="10"/>
      <c r="C235" s="10"/>
      <c r="D235" s="10"/>
      <c r="E235" s="6"/>
      <c r="F235" s="11"/>
      <c r="G235" s="11"/>
      <c r="H235" s="10"/>
      <c r="I235" s="12"/>
      <c r="J235" s="10"/>
      <c r="K235" s="10"/>
      <c r="L235" s="10"/>
      <c r="M235" s="10"/>
      <c r="N235" s="10"/>
      <c r="O235" s="10"/>
      <c r="P235" s="11"/>
      <c r="Q235" s="11"/>
      <c r="R235" s="6"/>
      <c r="S235" s="6"/>
      <c r="T235" s="6"/>
      <c r="U235" s="6"/>
      <c r="V235" s="6"/>
      <c r="W235" s="6"/>
      <c r="X235" s="6"/>
    </row>
    <row r="236" spans="1:24">
      <c r="A236" s="13" t="str">
        <f>IF(B236="","",ROWS($A$1:A233))</f>
        <v/>
      </c>
      <c r="B236" s="10"/>
      <c r="C236" s="10"/>
      <c r="D236" s="10"/>
      <c r="E236" s="6"/>
      <c r="F236" s="11"/>
      <c r="G236" s="11"/>
      <c r="H236" s="10"/>
      <c r="I236" s="12"/>
      <c r="J236" s="10"/>
      <c r="K236" s="10"/>
      <c r="L236" s="10"/>
      <c r="M236" s="10"/>
      <c r="N236" s="10"/>
      <c r="O236" s="10"/>
      <c r="P236" s="11"/>
      <c r="Q236" s="11"/>
      <c r="R236" s="6"/>
      <c r="S236" s="6"/>
      <c r="T236" s="6"/>
      <c r="U236" s="6"/>
      <c r="V236" s="6"/>
      <c r="W236" s="6"/>
      <c r="X236" s="6"/>
    </row>
    <row r="237" spans="1:24">
      <c r="A237" s="13" t="str">
        <f>IF(B237="","",ROWS($A$1:A234))</f>
        <v/>
      </c>
      <c r="B237" s="10"/>
      <c r="C237" s="10"/>
      <c r="D237" s="10"/>
      <c r="E237" s="6"/>
      <c r="F237" s="11"/>
      <c r="G237" s="11"/>
      <c r="H237" s="10"/>
      <c r="I237" s="12"/>
      <c r="J237" s="10"/>
      <c r="K237" s="10"/>
      <c r="L237" s="10"/>
      <c r="M237" s="10"/>
      <c r="N237" s="10"/>
      <c r="O237" s="10"/>
      <c r="P237" s="11"/>
      <c r="Q237" s="11"/>
      <c r="R237" s="6"/>
      <c r="S237" s="6"/>
      <c r="T237" s="6"/>
      <c r="U237" s="6"/>
      <c r="V237" s="6"/>
      <c r="W237" s="6"/>
      <c r="X237" s="6"/>
    </row>
    <row r="238" spans="1:24">
      <c r="A238" s="13" t="str">
        <f>IF(B238="","",ROWS($A$1:A235))</f>
        <v/>
      </c>
      <c r="B238" s="10"/>
      <c r="C238" s="10"/>
      <c r="D238" s="10"/>
      <c r="E238" s="6"/>
      <c r="F238" s="11"/>
      <c r="G238" s="11"/>
      <c r="H238" s="10"/>
      <c r="I238" s="12"/>
      <c r="J238" s="10"/>
      <c r="K238" s="10"/>
      <c r="L238" s="10"/>
      <c r="M238" s="10"/>
      <c r="N238" s="10"/>
      <c r="O238" s="10"/>
      <c r="P238" s="11"/>
      <c r="Q238" s="11"/>
      <c r="R238" s="6"/>
      <c r="S238" s="6"/>
      <c r="T238" s="6"/>
      <c r="U238" s="6"/>
      <c r="V238" s="6"/>
      <c r="W238" s="6"/>
      <c r="X238" s="6"/>
    </row>
    <row r="239" spans="1:24">
      <c r="A239" s="13" t="str">
        <f>IF(B239="","",ROWS($A$1:A236))</f>
        <v/>
      </c>
      <c r="B239" s="10"/>
      <c r="C239" s="10"/>
      <c r="D239" s="10"/>
      <c r="E239" s="6"/>
      <c r="F239" s="11"/>
      <c r="G239" s="11"/>
      <c r="H239" s="10"/>
      <c r="I239" s="12"/>
      <c r="J239" s="10"/>
      <c r="K239" s="10"/>
      <c r="L239" s="10"/>
      <c r="M239" s="10"/>
      <c r="N239" s="10"/>
      <c r="O239" s="10"/>
      <c r="P239" s="11"/>
      <c r="Q239" s="11"/>
      <c r="R239" s="6"/>
      <c r="S239" s="6"/>
      <c r="T239" s="6"/>
      <c r="U239" s="6"/>
      <c r="V239" s="6"/>
      <c r="W239" s="6"/>
      <c r="X239" s="6"/>
    </row>
    <row r="240" spans="1:24">
      <c r="A240" s="13" t="str">
        <f>IF(B240="","",ROWS($A$1:A237))</f>
        <v/>
      </c>
      <c r="B240" s="10"/>
      <c r="C240" s="10"/>
      <c r="D240" s="10"/>
      <c r="E240" s="6"/>
      <c r="F240" s="11"/>
      <c r="G240" s="11"/>
      <c r="H240" s="10"/>
      <c r="I240" s="12"/>
      <c r="J240" s="10"/>
      <c r="K240" s="10"/>
      <c r="L240" s="10"/>
      <c r="M240" s="10"/>
      <c r="N240" s="10"/>
      <c r="O240" s="10"/>
      <c r="P240" s="11"/>
      <c r="Q240" s="11"/>
      <c r="R240" s="6"/>
      <c r="S240" s="6"/>
      <c r="T240" s="6"/>
      <c r="U240" s="6"/>
      <c r="V240" s="6"/>
      <c r="W240" s="6"/>
      <c r="X240" s="6"/>
    </row>
    <row r="241" spans="1:24">
      <c r="A241" s="13" t="str">
        <f>IF(B241="","",ROWS($A$1:A238))</f>
        <v/>
      </c>
      <c r="B241" s="10"/>
      <c r="C241" s="10"/>
      <c r="D241" s="10"/>
      <c r="E241" s="6"/>
      <c r="F241" s="11"/>
      <c r="G241" s="11"/>
      <c r="H241" s="10"/>
      <c r="I241" s="12"/>
      <c r="J241" s="10"/>
      <c r="K241" s="10"/>
      <c r="L241" s="10"/>
      <c r="M241" s="10"/>
      <c r="N241" s="10"/>
      <c r="O241" s="10"/>
      <c r="P241" s="11"/>
      <c r="Q241" s="11"/>
      <c r="R241" s="6"/>
      <c r="S241" s="6"/>
      <c r="T241" s="6"/>
      <c r="U241" s="6"/>
      <c r="V241" s="6"/>
      <c r="W241" s="6"/>
      <c r="X241" s="6"/>
    </row>
    <row r="242" spans="1:24">
      <c r="A242" s="13" t="str">
        <f>IF(B242="","",ROWS($A$1:A239))</f>
        <v/>
      </c>
      <c r="B242" s="10"/>
      <c r="C242" s="10"/>
      <c r="D242" s="10"/>
      <c r="E242" s="6"/>
      <c r="F242" s="11"/>
      <c r="G242" s="11"/>
      <c r="H242" s="10"/>
      <c r="I242" s="12"/>
      <c r="J242" s="10"/>
      <c r="K242" s="10"/>
      <c r="L242" s="10"/>
      <c r="M242" s="10"/>
      <c r="N242" s="10"/>
      <c r="O242" s="10"/>
      <c r="P242" s="11"/>
      <c r="Q242" s="11"/>
      <c r="R242" s="6"/>
      <c r="S242" s="6"/>
      <c r="T242" s="6"/>
      <c r="U242" s="6"/>
      <c r="V242" s="6"/>
      <c r="W242" s="6"/>
      <c r="X242" s="6"/>
    </row>
    <row r="243" spans="1:24">
      <c r="A243" s="13" t="str">
        <f>IF(B243="","",ROWS($A$1:A240))</f>
        <v/>
      </c>
      <c r="B243" s="10"/>
      <c r="C243" s="10"/>
      <c r="D243" s="10"/>
      <c r="E243" s="6"/>
      <c r="F243" s="11"/>
      <c r="G243" s="11"/>
      <c r="H243" s="10"/>
      <c r="I243" s="12"/>
      <c r="J243" s="10"/>
      <c r="K243" s="10"/>
      <c r="L243" s="10"/>
      <c r="M243" s="10"/>
      <c r="N243" s="10"/>
      <c r="O243" s="10"/>
      <c r="P243" s="11"/>
      <c r="Q243" s="11"/>
      <c r="R243" s="6"/>
      <c r="S243" s="6"/>
      <c r="T243" s="6"/>
      <c r="U243" s="6"/>
      <c r="V243" s="6"/>
      <c r="W243" s="6"/>
      <c r="X243" s="6"/>
    </row>
    <row r="244" spans="1:24">
      <c r="A244" s="13" t="str">
        <f>IF(B244="","",ROWS($A$1:A241))</f>
        <v/>
      </c>
      <c r="B244" s="10"/>
      <c r="C244" s="10"/>
      <c r="D244" s="10"/>
      <c r="E244" s="6"/>
      <c r="F244" s="11"/>
      <c r="G244" s="11"/>
      <c r="H244" s="10"/>
      <c r="I244" s="12"/>
      <c r="J244" s="10"/>
      <c r="K244" s="10"/>
      <c r="L244" s="10"/>
      <c r="M244" s="10"/>
      <c r="N244" s="10"/>
      <c r="O244" s="10"/>
      <c r="P244" s="11"/>
      <c r="Q244" s="11"/>
      <c r="R244" s="6"/>
      <c r="S244" s="6"/>
      <c r="T244" s="6"/>
      <c r="U244" s="6"/>
      <c r="V244" s="6"/>
      <c r="W244" s="6"/>
      <c r="X244" s="6"/>
    </row>
    <row r="245" spans="1:24">
      <c r="A245" s="13" t="str">
        <f>IF(B245="","",ROWS($A$1:A242))</f>
        <v/>
      </c>
      <c r="B245" s="10"/>
      <c r="C245" s="10"/>
      <c r="D245" s="10"/>
      <c r="E245" s="6"/>
      <c r="F245" s="11"/>
      <c r="G245" s="11"/>
      <c r="H245" s="10"/>
      <c r="I245" s="12"/>
      <c r="J245" s="10"/>
      <c r="K245" s="10"/>
      <c r="L245" s="10"/>
      <c r="M245" s="10"/>
      <c r="N245" s="10"/>
      <c r="O245" s="10"/>
      <c r="P245" s="11"/>
      <c r="Q245" s="11"/>
      <c r="R245" s="6"/>
      <c r="S245" s="6"/>
      <c r="T245" s="6"/>
      <c r="U245" s="6"/>
      <c r="V245" s="6"/>
      <c r="W245" s="6"/>
      <c r="X245" s="6"/>
    </row>
    <row r="246" spans="1:24">
      <c r="A246" s="13" t="str">
        <f>IF(B246="","",ROWS($A$1:A243))</f>
        <v/>
      </c>
      <c r="B246" s="10"/>
      <c r="C246" s="10"/>
      <c r="D246" s="10"/>
      <c r="E246" s="6"/>
      <c r="F246" s="11"/>
      <c r="G246" s="11"/>
      <c r="H246" s="10"/>
      <c r="I246" s="12"/>
      <c r="J246" s="10"/>
      <c r="K246" s="10"/>
      <c r="L246" s="10"/>
      <c r="M246" s="10"/>
      <c r="N246" s="10"/>
      <c r="O246" s="10"/>
      <c r="P246" s="11"/>
      <c r="Q246" s="11"/>
      <c r="R246" s="6"/>
      <c r="S246" s="6"/>
      <c r="T246" s="6"/>
      <c r="U246" s="6"/>
      <c r="V246" s="6"/>
      <c r="W246" s="6"/>
      <c r="X246" s="6"/>
    </row>
    <row r="247" spans="1:24">
      <c r="A247" s="13" t="str">
        <f>IF(B247="","",ROWS($A$1:A244))</f>
        <v/>
      </c>
      <c r="B247" s="10"/>
      <c r="C247" s="10"/>
      <c r="D247" s="10"/>
      <c r="E247" s="6"/>
      <c r="F247" s="11"/>
      <c r="G247" s="11"/>
      <c r="H247" s="10"/>
      <c r="I247" s="12"/>
      <c r="J247" s="10"/>
      <c r="K247" s="10"/>
      <c r="L247" s="10"/>
      <c r="M247" s="10"/>
      <c r="N247" s="10"/>
      <c r="O247" s="10"/>
      <c r="P247" s="11"/>
      <c r="Q247" s="11"/>
      <c r="R247" s="6"/>
      <c r="S247" s="6"/>
      <c r="T247" s="6"/>
      <c r="U247" s="6"/>
      <c r="V247" s="6"/>
      <c r="W247" s="6"/>
      <c r="X247" s="6"/>
    </row>
    <row r="248" spans="1:24">
      <c r="A248" s="13" t="str">
        <f>IF(B248="","",ROWS($A$1:A245))</f>
        <v/>
      </c>
      <c r="B248" s="10"/>
      <c r="C248" s="10"/>
      <c r="D248" s="10"/>
      <c r="E248" s="6"/>
      <c r="F248" s="11"/>
      <c r="G248" s="11"/>
      <c r="H248" s="10"/>
      <c r="I248" s="12"/>
      <c r="J248" s="10"/>
      <c r="K248" s="10"/>
      <c r="L248" s="10"/>
      <c r="M248" s="10"/>
      <c r="N248" s="10"/>
      <c r="O248" s="10"/>
      <c r="P248" s="11"/>
      <c r="Q248" s="11"/>
      <c r="R248" s="6"/>
      <c r="S248" s="6"/>
      <c r="T248" s="6"/>
      <c r="U248" s="6"/>
      <c r="V248" s="6"/>
      <c r="W248" s="6"/>
      <c r="X248" s="6"/>
    </row>
    <row r="249" spans="1:24">
      <c r="A249" s="13" t="str">
        <f>IF(B249="","",ROWS($A$1:A246))</f>
        <v/>
      </c>
      <c r="B249" s="10"/>
      <c r="C249" s="10"/>
      <c r="D249" s="10"/>
      <c r="E249" s="6"/>
      <c r="F249" s="11"/>
      <c r="G249" s="11"/>
      <c r="H249" s="10"/>
      <c r="I249" s="12"/>
      <c r="J249" s="10"/>
      <c r="K249" s="10"/>
      <c r="L249" s="10"/>
      <c r="M249" s="10"/>
      <c r="N249" s="10"/>
      <c r="O249" s="10"/>
      <c r="P249" s="11"/>
      <c r="Q249" s="11"/>
      <c r="R249" s="6"/>
      <c r="S249" s="6"/>
      <c r="T249" s="6"/>
      <c r="U249" s="6"/>
      <c r="V249" s="6"/>
      <c r="W249" s="6"/>
      <c r="X249" s="6"/>
    </row>
    <row r="250" spans="1:24">
      <c r="A250" s="13" t="str">
        <f>IF(B250="","",ROWS($A$1:A247))</f>
        <v/>
      </c>
      <c r="B250" s="10"/>
      <c r="C250" s="10"/>
      <c r="D250" s="10"/>
      <c r="E250" s="6"/>
      <c r="F250" s="11"/>
      <c r="G250" s="11"/>
      <c r="H250" s="10"/>
      <c r="I250" s="12"/>
      <c r="J250" s="10"/>
      <c r="K250" s="10"/>
      <c r="L250" s="10"/>
      <c r="M250" s="10"/>
      <c r="N250" s="10"/>
      <c r="O250" s="10"/>
      <c r="P250" s="11"/>
      <c r="Q250" s="11"/>
      <c r="R250" s="6"/>
      <c r="S250" s="6"/>
      <c r="T250" s="6"/>
      <c r="U250" s="6"/>
      <c r="V250" s="6"/>
      <c r="W250" s="6"/>
      <c r="X250" s="6"/>
    </row>
    <row r="251" spans="1:24">
      <c r="A251" s="13" t="str">
        <f>IF(B251="","",ROWS($A$1:A248))</f>
        <v/>
      </c>
      <c r="B251" s="10"/>
      <c r="C251" s="10"/>
      <c r="D251" s="10"/>
      <c r="E251" s="6"/>
      <c r="F251" s="11"/>
      <c r="G251" s="11"/>
      <c r="H251" s="10"/>
      <c r="I251" s="12"/>
      <c r="J251" s="10"/>
      <c r="K251" s="10"/>
      <c r="L251" s="10"/>
      <c r="M251" s="10"/>
      <c r="N251" s="10"/>
      <c r="O251" s="10"/>
      <c r="P251" s="11"/>
      <c r="Q251" s="11"/>
      <c r="R251" s="6"/>
      <c r="S251" s="6"/>
      <c r="T251" s="6"/>
      <c r="U251" s="6"/>
      <c r="V251" s="6"/>
      <c r="W251" s="6"/>
      <c r="X251" s="6"/>
    </row>
    <row r="252" spans="1:24">
      <c r="A252" s="13" t="str">
        <f>IF(B252="","",ROWS($A$1:A249))</f>
        <v/>
      </c>
      <c r="B252" s="10"/>
      <c r="C252" s="10"/>
      <c r="D252" s="10"/>
      <c r="E252" s="6"/>
      <c r="F252" s="11"/>
      <c r="G252" s="11"/>
      <c r="H252" s="10"/>
      <c r="I252" s="12"/>
      <c r="J252" s="10"/>
      <c r="K252" s="10"/>
      <c r="L252" s="10"/>
      <c r="M252" s="10"/>
      <c r="N252" s="10"/>
      <c r="O252" s="10"/>
      <c r="P252" s="11"/>
      <c r="Q252" s="11"/>
      <c r="R252" s="6"/>
      <c r="S252" s="6"/>
      <c r="T252" s="6"/>
      <c r="U252" s="6"/>
      <c r="V252" s="6"/>
      <c r="W252" s="6"/>
      <c r="X252" s="6"/>
    </row>
    <row r="253" spans="1:24">
      <c r="A253" s="13" t="str">
        <f>IF(B253="","",ROWS($A$1:A250))</f>
        <v/>
      </c>
      <c r="B253" s="10"/>
      <c r="C253" s="10"/>
      <c r="D253" s="10"/>
      <c r="E253" s="6"/>
      <c r="F253" s="11"/>
      <c r="G253" s="11"/>
      <c r="H253" s="10"/>
      <c r="I253" s="12"/>
      <c r="J253" s="10"/>
      <c r="K253" s="10"/>
      <c r="L253" s="10"/>
      <c r="M253" s="10"/>
      <c r="N253" s="10"/>
      <c r="O253" s="10"/>
      <c r="P253" s="11"/>
      <c r="Q253" s="11"/>
      <c r="R253" s="6"/>
      <c r="S253" s="6"/>
      <c r="T253" s="6"/>
      <c r="U253" s="6"/>
      <c r="V253" s="6"/>
      <c r="W253" s="6"/>
      <c r="X253" s="6"/>
    </row>
  </sheetData>
  <sheetProtection password="CE26" sheet="1" objects="1" scenarios="1" selectLockedCells="1"/>
  <mergeCells count="1">
    <mergeCell ref="A1:X1"/>
  </mergeCells>
  <dataValidations count="6">
    <dataValidation type="list" allowBlank="1" showInputMessage="1" showErrorMessage="1" sqref="C4:C253">
      <formula1>Post_At_Office</formula1>
    </dataValidation>
    <dataValidation type="list" allowBlank="1" showInputMessage="1" showErrorMessage="1" sqref="F4:F253">
      <formula1>Pay_Level</formula1>
    </dataValidation>
    <dataValidation type="list" allowBlank="1" showInputMessage="1" showErrorMessage="1" sqref="P4:P253">
      <formula1>"8%,16%,NA"</formula1>
    </dataValidation>
    <dataValidation type="list" allowBlank="1" showInputMessage="1" showErrorMessage="1" sqref="E4:E253 Q4:S253 U4:U253 W4:X253">
      <formula1>"YES,NO"</formula1>
    </dataValidation>
    <dataValidation type="list" allowBlank="1" showInputMessage="1" showErrorMessage="1" sqref="D4:D253">
      <formula1>"State Service,Subordinate,Ministerial, Class IV"</formula1>
    </dataValidation>
    <dataValidation type="list" allowBlank="1" showInputMessage="1" showErrorMessage="1" sqref="T4:T253 V4:V253">
      <formula1>"NA,1,2,3,4,5,6,7,8,9,10,11,12"</formula1>
    </dataValidation>
  </dataValidations>
  <pageMargins left="0.25" right="0.25" top="0.75" bottom="0.75" header="0.3" footer="0.3"/>
  <pageSetup paperSize="5" orientation="landscape" verticalDpi="0" r:id="rId1"/>
  <headerFooter>
    <oddHeader>&amp;C&amp;G</oddHeader>
  </headerFooter>
  <legacyDrawingHF r:id="rId2"/>
  <tableParts count="1">
    <tablePart r:id="rId3"/>
  </tableParts>
</worksheet>
</file>

<file path=xl/worksheets/sheet4.xml><?xml version="1.0" encoding="utf-8"?>
<worksheet xmlns="http://schemas.openxmlformats.org/spreadsheetml/2006/main" xmlns:r="http://schemas.openxmlformats.org/officeDocument/2006/relationships">
  <sheetPr codeName="Sheet3">
    <tabColor rgb="FF92D050"/>
  </sheetPr>
  <dimension ref="A1:AB31"/>
  <sheetViews>
    <sheetView view="pageBreakPreview" topLeftCell="B10" zoomScale="85" zoomScaleNormal="70" zoomScaleSheetLayoutView="85" zoomScalePageLayoutView="70" workbookViewId="0">
      <selection activeCell="AB10" sqref="AB10"/>
    </sheetView>
  </sheetViews>
  <sheetFormatPr defaultColWidth="9.1796875" defaultRowHeight="14.5"/>
  <cols>
    <col min="1" max="1" width="3.453125" style="3" hidden="1" customWidth="1"/>
    <col min="2" max="2" width="13" style="3" customWidth="1"/>
    <col min="3" max="3" width="7.7265625" style="3" customWidth="1"/>
    <col min="4" max="4" width="8.7265625" style="3" customWidth="1"/>
    <col min="5" max="5" width="7.7265625" style="3" customWidth="1"/>
    <col min="6" max="6" width="6.7265625" style="3" customWidth="1"/>
    <col min="7" max="7" width="7.453125" style="3" customWidth="1"/>
    <col min="8" max="8" width="5.26953125" style="3" customWidth="1"/>
    <col min="9" max="9" width="5.453125" style="3" customWidth="1"/>
    <col min="10" max="10" width="10.1796875" style="3" customWidth="1"/>
    <col min="11" max="11" width="6" style="3" customWidth="1"/>
    <col min="12" max="12" width="8.1796875" style="3" customWidth="1"/>
    <col min="13" max="13" width="6.1796875" style="3" customWidth="1"/>
    <col min="14" max="14" width="7.7265625" style="3" customWidth="1"/>
    <col min="15" max="15" width="4.453125" style="3" customWidth="1"/>
    <col min="16" max="16" width="5.54296875" style="3" customWidth="1"/>
    <col min="17" max="17" width="5.453125" style="3" customWidth="1"/>
    <col min="18" max="18" width="4.26953125" style="3" customWidth="1"/>
    <col min="19" max="19" width="5.54296875" style="3" customWidth="1"/>
    <col min="20" max="22" width="6.1796875" style="3" customWidth="1"/>
    <col min="23" max="24" width="7.7265625" style="3" customWidth="1"/>
    <col min="25" max="25" width="10.26953125" style="3" customWidth="1"/>
    <col min="26" max="26" width="13.26953125" style="3" customWidth="1"/>
    <col min="27" max="16384" width="9.1796875" style="3"/>
  </cols>
  <sheetData>
    <row r="1" spans="1:28" ht="27" customHeight="1">
      <c r="B1" s="158" t="str">
        <f>Master!$A$1</f>
        <v>कार्यालय, प्रधानाचार्य राजकीय उच्च माध्यमिक विद्यालय, रूपपुरा</v>
      </c>
      <c r="C1" s="158"/>
      <c r="D1" s="158"/>
      <c r="E1" s="158"/>
      <c r="F1" s="158"/>
      <c r="G1" s="158"/>
      <c r="H1" s="158"/>
      <c r="I1" s="158"/>
      <c r="J1" s="158"/>
      <c r="K1" s="158"/>
      <c r="L1" s="158"/>
      <c r="M1" s="158"/>
      <c r="N1" s="158"/>
      <c r="O1" s="158"/>
      <c r="P1" s="158"/>
      <c r="Q1" s="158"/>
      <c r="R1" s="158"/>
      <c r="S1" s="158"/>
      <c r="T1" s="158"/>
      <c r="U1" s="158"/>
      <c r="V1" s="158"/>
      <c r="W1" s="158"/>
      <c r="X1" s="158"/>
      <c r="Y1" s="158"/>
      <c r="Z1" s="158"/>
    </row>
    <row r="2" spans="1:28" ht="22.5" customHeight="1">
      <c r="B2" s="159" t="s">
        <v>127</v>
      </c>
      <c r="C2" s="159"/>
      <c r="D2" s="159"/>
      <c r="E2" s="159"/>
      <c r="F2" s="159"/>
      <c r="G2" s="159"/>
      <c r="H2" s="159"/>
      <c r="I2" s="159"/>
      <c r="J2" s="159"/>
      <c r="K2" s="159"/>
      <c r="L2" s="159"/>
      <c r="M2" s="159"/>
      <c r="N2" s="159"/>
      <c r="O2" s="159"/>
      <c r="P2" s="159"/>
      <c r="Q2" s="159"/>
      <c r="R2" s="159"/>
      <c r="S2" s="159"/>
      <c r="T2" s="159"/>
      <c r="U2" s="159"/>
      <c r="V2" s="159"/>
      <c r="W2" s="159"/>
      <c r="X2" s="159"/>
      <c r="Y2" s="159"/>
      <c r="Z2" s="159"/>
    </row>
    <row r="3" spans="1:28" ht="8.25" customHeight="1" thickBot="1">
      <c r="B3" s="22"/>
      <c r="C3" s="22"/>
      <c r="D3" s="22"/>
      <c r="E3" s="22"/>
      <c r="F3" s="22"/>
      <c r="G3" s="22"/>
      <c r="H3" s="22"/>
      <c r="I3" s="22"/>
      <c r="J3" s="22"/>
      <c r="K3" s="22"/>
      <c r="L3" s="22"/>
      <c r="M3" s="22"/>
      <c r="N3" s="22"/>
      <c r="O3" s="22"/>
      <c r="P3" s="22"/>
      <c r="Q3" s="22"/>
      <c r="R3" s="22"/>
      <c r="S3" s="22"/>
      <c r="T3" s="22"/>
      <c r="U3" s="22"/>
      <c r="V3" s="22"/>
      <c r="W3" s="22"/>
      <c r="X3" s="22"/>
      <c r="Y3" s="22"/>
      <c r="Z3" s="22"/>
    </row>
    <row r="4" spans="1:28" ht="25" customHeight="1">
      <c r="B4" s="74" t="s">
        <v>300</v>
      </c>
      <c r="C4" s="160" t="s">
        <v>14</v>
      </c>
      <c r="D4" s="160"/>
      <c r="E4" s="160"/>
      <c r="F4" s="160"/>
      <c r="G4" s="75" t="s">
        <v>302</v>
      </c>
      <c r="H4" s="161" t="str">
        <f>IFERROR(VLOOKUP($C$4,Employee_Data,2,0),"NoData")</f>
        <v>वरिष्ठ अध्यापक</v>
      </c>
      <c r="I4" s="161"/>
      <c r="J4" s="161"/>
      <c r="K4" s="75" t="s">
        <v>304</v>
      </c>
      <c r="L4" s="161" t="str">
        <f>IFERROR(VLOOKUP($C$4,Employee_Data,5,0),"NoData")</f>
        <v>L-11</v>
      </c>
      <c r="M4" s="161"/>
      <c r="N4" s="162" t="s">
        <v>306</v>
      </c>
      <c r="O4" s="162"/>
      <c r="P4" s="163" t="str">
        <f>IFERROR(VLOOKUP($C$4,Employee_Data,6,0),"NoData")</f>
        <v>RJNA201228008021</v>
      </c>
      <c r="Q4" s="163"/>
      <c r="R4" s="163"/>
      <c r="S4" s="163"/>
      <c r="T4" s="162" t="s">
        <v>308</v>
      </c>
      <c r="U4" s="162"/>
      <c r="V4" s="162"/>
      <c r="W4" s="161">
        <f>IFERROR(VLOOKUP($C$4,Employee_Data,12,0),"NoData")</f>
        <v>43800</v>
      </c>
      <c r="X4" s="161"/>
      <c r="Y4" s="161"/>
      <c r="Z4" s="121" t="str">
        <f>IFERROR(VLOOKUP($C$4,Employee_Data,3,0),"NoData")</f>
        <v>Subordinate</v>
      </c>
      <c r="AA4" s="83"/>
    </row>
    <row r="5" spans="1:28" ht="25" customHeight="1" thickBot="1">
      <c r="B5" s="76" t="s">
        <v>301</v>
      </c>
      <c r="C5" s="166" t="str">
        <f>IFERROR(VLOOKUP($C$4,Employee_Data,7,0),"NoData")</f>
        <v>AAAA9456A</v>
      </c>
      <c r="D5" s="166"/>
      <c r="E5" s="87"/>
      <c r="F5" s="87"/>
      <c r="G5" s="139" t="s">
        <v>303</v>
      </c>
      <c r="H5" s="166">
        <f>IFERROR(VLOOKUP($C$4,Employee_Data,11,0),"NoData")</f>
        <v>9166023711</v>
      </c>
      <c r="I5" s="166"/>
      <c r="J5" s="166"/>
      <c r="K5" s="77" t="s">
        <v>305</v>
      </c>
      <c r="L5" s="166">
        <f>IFERROR(VLOOKUP($C$4,Employee_Data,9,0),"NoData")</f>
        <v>123456</v>
      </c>
      <c r="M5" s="166"/>
      <c r="N5" s="167" t="s">
        <v>307</v>
      </c>
      <c r="O5" s="167"/>
      <c r="P5" s="168" t="str">
        <f>IFERROR(VLOOKUP($C$4,Employee_Data,10,0),"NoData")</f>
        <v>1234567891011</v>
      </c>
      <c r="Q5" s="168"/>
      <c r="R5" s="168"/>
      <c r="S5" s="168"/>
      <c r="T5" s="167" t="s">
        <v>309</v>
      </c>
      <c r="U5" s="167"/>
      <c r="V5" s="167"/>
      <c r="W5" s="166" t="str">
        <f>IFERROR(VLOOKUP($C$4,Employee_Data,8,0),"NoData")</f>
        <v>123456789101112</v>
      </c>
      <c r="X5" s="166"/>
      <c r="Y5" s="166"/>
      <c r="Z5" s="78"/>
    </row>
    <row r="6" spans="1:28" ht="18" hidden="1" customHeight="1" thickBot="1">
      <c r="B6" s="141" t="s">
        <v>170</v>
      </c>
      <c r="C6" s="18" t="str">
        <f>IFERROR(VLOOKUP($C$4,Employee_Data,4,0),"NoData")</f>
        <v>NO</v>
      </c>
      <c r="D6" s="141" t="s">
        <v>13</v>
      </c>
      <c r="E6" s="19" t="str">
        <f>IFERROR(VLOOKUP($C$4,Employee_Data,23,0),"NoData")</f>
        <v>NO</v>
      </c>
      <c r="F6" s="141" t="s">
        <v>171</v>
      </c>
      <c r="G6" s="67">
        <v>0.17</v>
      </c>
      <c r="H6" s="167" t="s">
        <v>10</v>
      </c>
      <c r="I6" s="167"/>
      <c r="J6" s="20">
        <f>IFERROR(VLOOKUP($C$4,Employee_Data,15,0),"NoData")</f>
        <v>0.08</v>
      </c>
      <c r="K6" s="165" t="s">
        <v>11</v>
      </c>
      <c r="L6" s="165"/>
      <c r="M6" s="68" t="str">
        <f>IFERROR(VLOOKUP($C$4,Employee_Data,16,0),"NoData")</f>
        <v>YES</v>
      </c>
      <c r="N6" s="167" t="s">
        <v>12</v>
      </c>
      <c r="O6" s="167"/>
      <c r="P6" s="19" t="str">
        <f>IFERROR(VLOOKUP($C$4,Employee_Data,17,0),"NoData")</f>
        <v>YES</v>
      </c>
      <c r="Q6" s="167" t="s">
        <v>172</v>
      </c>
      <c r="R6" s="167"/>
      <c r="S6" s="167"/>
      <c r="T6" s="17" t="str">
        <f>IFERROR(VLOOKUP($C$4,Employee_Data,18,0),"NoData")</f>
        <v>YES</v>
      </c>
      <c r="U6" s="66">
        <f>IFERROR(VLOOKUP($C$4,Employee_Data,19,0),"NoData")</f>
        <v>7</v>
      </c>
      <c r="V6" s="167" t="s">
        <v>173</v>
      </c>
      <c r="W6" s="167"/>
      <c r="X6" s="19" t="str">
        <f>IFERROR(VLOOKUP($C$4,Employee_Data,20,0),"NoData")</f>
        <v>YES</v>
      </c>
      <c r="Y6" s="17">
        <f>IFERROR(VLOOKUP($C$4,Employee_Data,21,0),"NoData")</f>
        <v>7</v>
      </c>
      <c r="Z6" s="140" t="str">
        <f>IFERROR(VLOOKUP($C$4,Employee_Data,22,0),"NoData")</f>
        <v>YES</v>
      </c>
    </row>
    <row r="7" spans="1:28" ht="48" customHeight="1" thickBot="1">
      <c r="B7" s="38" t="s">
        <v>129</v>
      </c>
      <c r="C7" s="39" t="s">
        <v>130</v>
      </c>
      <c r="D7" s="39" t="s">
        <v>131</v>
      </c>
      <c r="E7" s="39" t="s">
        <v>132</v>
      </c>
      <c r="F7" s="39" t="s">
        <v>133</v>
      </c>
      <c r="G7" s="39" t="s">
        <v>329</v>
      </c>
      <c r="H7" s="39" t="s">
        <v>134</v>
      </c>
      <c r="I7" s="39" t="s">
        <v>135</v>
      </c>
      <c r="J7" s="39" t="s">
        <v>136</v>
      </c>
      <c r="K7" s="39" t="s">
        <v>139</v>
      </c>
      <c r="L7" s="39" t="s">
        <v>198</v>
      </c>
      <c r="M7" s="39" t="s">
        <v>310</v>
      </c>
      <c r="N7" s="39" t="s">
        <v>137</v>
      </c>
      <c r="O7" s="39" t="s">
        <v>138</v>
      </c>
      <c r="P7" s="39" t="s">
        <v>176</v>
      </c>
      <c r="Q7" s="39" t="s">
        <v>140</v>
      </c>
      <c r="R7" s="39" t="s">
        <v>141</v>
      </c>
      <c r="S7" s="39" t="s">
        <v>142</v>
      </c>
      <c r="T7" s="39" t="s">
        <v>143</v>
      </c>
      <c r="U7" s="39" t="s">
        <v>311</v>
      </c>
      <c r="V7" s="39" t="s">
        <v>312</v>
      </c>
      <c r="W7" s="39" t="s">
        <v>144</v>
      </c>
      <c r="X7" s="39" t="s">
        <v>145</v>
      </c>
      <c r="Y7" s="39" t="s">
        <v>146</v>
      </c>
      <c r="Z7" s="40" t="s">
        <v>147</v>
      </c>
      <c r="AB7" s="22"/>
    </row>
    <row r="8" spans="1:28" ht="22" customHeight="1">
      <c r="A8" s="3">
        <v>3</v>
      </c>
      <c r="B8" s="34">
        <v>43891</v>
      </c>
      <c r="C8" s="84">
        <f>VLOOKUP($C$4,Employee_Data_2,6,0)</f>
        <v>21194</v>
      </c>
      <c r="D8" s="35">
        <f t="shared" ref="D8:D19" si="0">IF($C$6="YES",0,ROUND($G$6*C8,0))</f>
        <v>3603</v>
      </c>
      <c r="E8" s="35">
        <f t="shared" ref="E8:E19" si="1">IF($C$6="YES",0,ROUND($J$6*C8,0))</f>
        <v>1696</v>
      </c>
      <c r="F8" s="36"/>
      <c r="G8" s="36"/>
      <c r="H8" s="36"/>
      <c r="I8" s="36"/>
      <c r="J8" s="35">
        <f>IF(SUM(C8:I8)=0,"",SUM(C8:I8))</f>
        <v>26493</v>
      </c>
      <c r="K8" s="35" t="str">
        <f>IF(IF($Z$4="Class IV",VLOOKUP($C$4,Employee_Data,13,0),0)=0,"",IF($Z$4="Class IV",VLOOKUP($C$4,Employee_Data,13,0),0))</f>
        <v/>
      </c>
      <c r="L8" s="35" t="str">
        <f>IF(IF($M$6="YES",IF($Z$4="Class IV",VLOOKUP($C$4,Employee_Data,14,0),0)*0,0)=0,"",IF($M$6="YES",IF($Z$4="Class IV",VLOOKUP($C$4,Employee_Data,14,0),0)*0,0))</f>
        <v/>
      </c>
      <c r="M8" s="35">
        <f>IF(IF($M$6="No",0,IF($Z$4="Class IV",0,ROUND((C8+D8)*0.1,0)))=0,"",IF($M$6="No",0,IF($Z$4="Class IV",0,ROUND((C8+D8)*0.1,0))))</f>
        <v>2480</v>
      </c>
      <c r="N8" s="36"/>
      <c r="O8" s="35" t="str">
        <f>IF(IF($M$6="No",IF($W$4&lt;18001,242,IF($W$4&lt;33501,402,IF($W$4&lt;54001,602,800))),0)=0,"",IF($M$6="No",IF($W$4&lt;18001,242,IF($W$4&lt;33501,402,IF($W$4&lt;54001,602,800))),0))</f>
        <v/>
      </c>
      <c r="P8" s="36"/>
      <c r="Q8" s="36"/>
      <c r="R8" s="36"/>
      <c r="S8" s="36"/>
      <c r="T8" s="35">
        <f>VLOOKUP($C$4,Employee_Data_2,8,0)</f>
        <v>4239</v>
      </c>
      <c r="U8" s="84"/>
      <c r="V8" s="84"/>
      <c r="W8" s="36"/>
      <c r="X8" s="35">
        <f>SUM(K8:W8)</f>
        <v>6719</v>
      </c>
      <c r="Y8" s="35">
        <f>IFERROR(J8-X8,"")</f>
        <v>19774</v>
      </c>
      <c r="Z8" s="37"/>
    </row>
    <row r="9" spans="1:28" ht="22" customHeight="1">
      <c r="A9" s="3">
        <v>4</v>
      </c>
      <c r="B9" s="24">
        <v>43922</v>
      </c>
      <c r="C9" s="85">
        <f>$W$4</f>
        <v>43800</v>
      </c>
      <c r="D9" s="21">
        <f t="shared" si="0"/>
        <v>7446</v>
      </c>
      <c r="E9" s="21">
        <f t="shared" si="1"/>
        <v>3504</v>
      </c>
      <c r="F9" s="11"/>
      <c r="G9" s="11"/>
      <c r="H9" s="11"/>
      <c r="I9" s="11"/>
      <c r="J9" s="35">
        <f t="shared" ref="J9:J26" si="2">IF(SUM(C9:I9)=0,"",SUM(C9:I9))</f>
        <v>54750</v>
      </c>
      <c r="K9" s="21">
        <f>IF(VLOOKUP($C$4,Employee_Data,13,0)=0,"",VLOOKUP($C$4,Employee_Data,13,0))</f>
        <v>5000</v>
      </c>
      <c r="L9" s="35" t="str">
        <f>IF(IF($M$6="Yes",0,VLOOKUP($C$4,Employee_Data,14,0))=0,"",IF($M$6="Yes",0,VLOOKUP($C$4,Employee_Data,14,0)))</f>
        <v/>
      </c>
      <c r="M9" s="35">
        <f>IF(IF($M$6="No",0,ROUND((C9+D9)*0.1,0))=0,"",IF($M$6="No",0,ROUND((C9+D9)*0.1,0)))</f>
        <v>5125</v>
      </c>
      <c r="N9" s="11"/>
      <c r="O9" s="21" t="str">
        <f>IF(IF($M$6="No",IF(C9&lt;18001,242,IF(C9&lt;33501,402,IF(C9&lt;54001,602,800))),0)=0,"",IF($M$6="No",IF(C9&lt;18001,242,IF(C9&lt;33501,402,IF(C9&lt;54001,602,800))),0))</f>
        <v/>
      </c>
      <c r="P9" s="11"/>
      <c r="Q9" s="11"/>
      <c r="R9" s="32">
        <v>220</v>
      </c>
      <c r="S9" s="21">
        <f>S8</f>
        <v>0</v>
      </c>
      <c r="T9" s="32"/>
      <c r="U9" s="11"/>
      <c r="V9" s="11"/>
      <c r="W9" s="36"/>
      <c r="X9" s="21">
        <f t="shared" ref="X9:X26" si="3">SUM(K9:W9)</f>
        <v>10345</v>
      </c>
      <c r="Y9" s="35">
        <f t="shared" ref="Y9:Y26" si="4">IFERROR(J9-X9,"")</f>
        <v>44405</v>
      </c>
      <c r="Z9" s="25"/>
    </row>
    <row r="10" spans="1:28" ht="22" customHeight="1">
      <c r="A10" s="3">
        <v>5</v>
      </c>
      <c r="B10" s="24">
        <v>43952</v>
      </c>
      <c r="C10" s="85">
        <f>C9</f>
        <v>43800</v>
      </c>
      <c r="D10" s="21">
        <f t="shared" si="0"/>
        <v>7446</v>
      </c>
      <c r="E10" s="21">
        <f t="shared" si="1"/>
        <v>3504</v>
      </c>
      <c r="F10" s="11"/>
      <c r="G10" s="11"/>
      <c r="H10" s="11"/>
      <c r="I10" s="11"/>
      <c r="J10" s="35">
        <f t="shared" si="2"/>
        <v>54750</v>
      </c>
      <c r="K10" s="21">
        <f t="shared" ref="K10:L19" si="5">K9</f>
        <v>5000</v>
      </c>
      <c r="L10" s="21" t="str">
        <f>L9</f>
        <v/>
      </c>
      <c r="M10" s="35">
        <f>IF(IF($M$6="No",0,ROUND((C10+D10)*0.1,0))=0,"",IF($M$6="No",0,ROUND((C10+D10)*0.1,0)))</f>
        <v>5125</v>
      </c>
      <c r="N10" s="11"/>
      <c r="O10" s="21" t="str">
        <f>IF(IF($M$6="No",IF(C10&lt;18001,288,IF(C10&lt;33501,478,IF(C10&lt;54001,714,950))),0)=0,"",IF($M$6="No",IF(C10&lt;18001,288,IF(C10&lt;33501,478,IF(C10&lt;54001,714,950))),0))</f>
        <v/>
      </c>
      <c r="P10" s="21">
        <f>IF(IF($Z$4= "Class IV",0,$K$9)=0,"",IF($Z$4= "Class IV",0,$K$9))</f>
        <v>5000</v>
      </c>
      <c r="Q10" s="11"/>
      <c r="R10" s="11"/>
      <c r="S10" s="21">
        <f t="shared" ref="S10:S19" si="6">S9</f>
        <v>0</v>
      </c>
      <c r="T10" s="32"/>
      <c r="U10" s="11"/>
      <c r="V10" s="11"/>
      <c r="W10" s="36"/>
      <c r="X10" s="21">
        <f t="shared" si="3"/>
        <v>15125</v>
      </c>
      <c r="Y10" s="35">
        <f t="shared" si="4"/>
        <v>39625</v>
      </c>
      <c r="Z10" s="25"/>
    </row>
    <row r="11" spans="1:28" ht="22" customHeight="1">
      <c r="A11" s="3">
        <v>6</v>
      </c>
      <c r="B11" s="24">
        <v>43983</v>
      </c>
      <c r="C11" s="85">
        <f>C10</f>
        <v>43800</v>
      </c>
      <c r="D11" s="21">
        <f t="shared" si="0"/>
        <v>7446</v>
      </c>
      <c r="E11" s="21">
        <f t="shared" si="1"/>
        <v>3504</v>
      </c>
      <c r="F11" s="11"/>
      <c r="G11" s="11"/>
      <c r="H11" s="11"/>
      <c r="I11" s="11"/>
      <c r="J11" s="35">
        <f t="shared" si="2"/>
        <v>54750</v>
      </c>
      <c r="K11" s="21">
        <f t="shared" si="5"/>
        <v>5000</v>
      </c>
      <c r="L11" s="21" t="str">
        <f t="shared" si="5"/>
        <v/>
      </c>
      <c r="M11" s="35">
        <f>IF(IF($M$6="No",0,ROUND((C11+D11)*0.1,0))=0,"",IF($M$6="No",0,ROUND((C11+D11)*0.1,0)))</f>
        <v>5125</v>
      </c>
      <c r="N11" s="11"/>
      <c r="O11" s="21" t="str">
        <f>IF(IF($M$6="No",IF(C11&lt;18001,265,IF(C11&lt;33501,440,IF(C11&lt;54001,658,875))),0)=0,"",IF($M$6="No",IF(C11&lt;18001,265,IF(C11&lt;33501,440,IF(C11&lt;54001,658,875))),0))</f>
        <v/>
      </c>
      <c r="P11" s="11"/>
      <c r="Q11" s="11"/>
      <c r="R11" s="11"/>
      <c r="S11" s="21">
        <f t="shared" si="6"/>
        <v>0</v>
      </c>
      <c r="T11" s="32"/>
      <c r="U11" s="11"/>
      <c r="V11" s="11"/>
      <c r="W11" s="36"/>
      <c r="X11" s="21">
        <f t="shared" si="3"/>
        <v>10125</v>
      </c>
      <c r="Y11" s="35">
        <f t="shared" si="4"/>
        <v>44625</v>
      </c>
      <c r="Z11" s="25"/>
    </row>
    <row r="12" spans="1:28" ht="22" customHeight="1">
      <c r="A12" s="3">
        <v>7</v>
      </c>
      <c r="B12" s="24">
        <v>44013</v>
      </c>
      <c r="C12" s="136">
        <f>IF($C$6="YES",$C$11,MROUND(ROUND(1.03*C11,0),100))</f>
        <v>45100</v>
      </c>
      <c r="D12" s="21">
        <f t="shared" si="0"/>
        <v>7667</v>
      </c>
      <c r="E12" s="21">
        <f t="shared" si="1"/>
        <v>3608</v>
      </c>
      <c r="F12" s="11"/>
      <c r="G12" s="11"/>
      <c r="H12" s="11"/>
      <c r="I12" s="11"/>
      <c r="J12" s="35">
        <f t="shared" si="2"/>
        <v>56375</v>
      </c>
      <c r="K12" s="21">
        <f t="shared" si="5"/>
        <v>5000</v>
      </c>
      <c r="L12" s="21" t="str">
        <f t="shared" si="5"/>
        <v/>
      </c>
      <c r="M12" s="35">
        <f>IF(IF($M$6="No",0,ROUND((C12+D12)*0.1,0))=0,"",IF($M$6="No",0,ROUND((C12+D12)*0.1,0)))</f>
        <v>5277</v>
      </c>
      <c r="N12" s="11"/>
      <c r="O12" s="21" t="str">
        <f t="shared" ref="O12:O19" si="7">IF(IF($M$6="No",IF(C12&lt;18001,265,IF(C12&lt;33501,440,IF(C12&lt;54001,658,875))),0)=0,"",IF($M$6="No",IF(C12&lt;18001,265,IF(C12&lt;33501,440,IF(C12&lt;54001,658,875))),0))</f>
        <v/>
      </c>
      <c r="P12" s="11"/>
      <c r="Q12" s="11"/>
      <c r="R12" s="11"/>
      <c r="S12" s="21">
        <f t="shared" si="6"/>
        <v>0</v>
      </c>
      <c r="T12" s="32"/>
      <c r="U12" s="11"/>
      <c r="V12" s="11"/>
      <c r="W12" s="36"/>
      <c r="X12" s="21">
        <f t="shared" si="3"/>
        <v>10277</v>
      </c>
      <c r="Y12" s="35">
        <f t="shared" si="4"/>
        <v>46098</v>
      </c>
      <c r="Z12" s="25"/>
    </row>
    <row r="13" spans="1:28" ht="22" customHeight="1">
      <c r="A13" s="3">
        <v>8</v>
      </c>
      <c r="B13" s="24">
        <v>44044</v>
      </c>
      <c r="C13" s="85">
        <f>C12</f>
        <v>45100</v>
      </c>
      <c r="D13" s="21">
        <f t="shared" si="0"/>
        <v>7667</v>
      </c>
      <c r="E13" s="21">
        <f t="shared" si="1"/>
        <v>3608</v>
      </c>
      <c r="F13" s="11"/>
      <c r="G13" s="11"/>
      <c r="H13" s="11"/>
      <c r="I13" s="11"/>
      <c r="J13" s="35">
        <f t="shared" si="2"/>
        <v>56375</v>
      </c>
      <c r="K13" s="21">
        <f t="shared" si="5"/>
        <v>5000</v>
      </c>
      <c r="L13" s="21" t="str">
        <f t="shared" si="5"/>
        <v/>
      </c>
      <c r="M13" s="35">
        <f>IF(IF($M$6="No",0,ROUND((C13+D13)*0.1,0))=0,"",IF($M$6="No",0,ROUND((C13+D13)*0.1,0)))</f>
        <v>5277</v>
      </c>
      <c r="N13" s="11"/>
      <c r="O13" s="21" t="str">
        <f t="shared" si="7"/>
        <v/>
      </c>
      <c r="P13" s="11"/>
      <c r="Q13" s="11"/>
      <c r="R13" s="11"/>
      <c r="S13" s="21">
        <f t="shared" si="6"/>
        <v>0</v>
      </c>
      <c r="T13" s="32"/>
      <c r="U13" s="11"/>
      <c r="V13" s="11"/>
      <c r="W13" s="36"/>
      <c r="X13" s="21">
        <f t="shared" si="3"/>
        <v>10277</v>
      </c>
      <c r="Y13" s="35">
        <f t="shared" si="4"/>
        <v>46098</v>
      </c>
      <c r="Z13" s="25"/>
    </row>
    <row r="14" spans="1:28" ht="22" customHeight="1">
      <c r="A14" s="3">
        <v>9</v>
      </c>
      <c r="B14" s="24">
        <v>44075</v>
      </c>
      <c r="C14" s="85">
        <f t="shared" ref="C14:C19" si="8">C13</f>
        <v>45100</v>
      </c>
      <c r="D14" s="21">
        <f t="shared" si="0"/>
        <v>7667</v>
      </c>
      <c r="E14" s="21">
        <f t="shared" si="1"/>
        <v>3608</v>
      </c>
      <c r="F14" s="11"/>
      <c r="G14" s="11"/>
      <c r="H14" s="11"/>
      <c r="I14" s="11"/>
      <c r="J14" s="35">
        <f t="shared" si="2"/>
        <v>56375</v>
      </c>
      <c r="K14" s="21">
        <f t="shared" si="5"/>
        <v>5000</v>
      </c>
      <c r="L14" s="21" t="str">
        <f t="shared" si="5"/>
        <v/>
      </c>
      <c r="M14" s="35">
        <f t="shared" ref="M14:M19" si="9">IF(IF($M$6="No",0,ROUND((C14+D14)*0.1,0))=0,"",IF($M$6="No",0,ROUND((C14+D14)*0.1,0)))</f>
        <v>5277</v>
      </c>
      <c r="N14" s="11"/>
      <c r="O14" s="21" t="str">
        <f t="shared" si="7"/>
        <v/>
      </c>
      <c r="P14" s="11"/>
      <c r="Q14" s="11"/>
      <c r="R14" s="11"/>
      <c r="S14" s="21">
        <f t="shared" si="6"/>
        <v>0</v>
      </c>
      <c r="T14" s="21">
        <f>VLOOKUP($C$4,Employee_Data_2,9,0)</f>
        <v>1879</v>
      </c>
      <c r="U14" s="85"/>
      <c r="V14" s="85"/>
      <c r="W14" s="36"/>
      <c r="X14" s="21">
        <f t="shared" si="3"/>
        <v>12156</v>
      </c>
      <c r="Y14" s="35">
        <f t="shared" si="4"/>
        <v>44219</v>
      </c>
      <c r="Z14" s="25"/>
    </row>
    <row r="15" spans="1:28" ht="22" customHeight="1">
      <c r="A15" s="3">
        <v>10</v>
      </c>
      <c r="B15" s="24">
        <v>44105</v>
      </c>
      <c r="C15" s="85">
        <f t="shared" si="8"/>
        <v>45100</v>
      </c>
      <c r="D15" s="21">
        <f t="shared" si="0"/>
        <v>7667</v>
      </c>
      <c r="E15" s="21">
        <f t="shared" si="1"/>
        <v>3608</v>
      </c>
      <c r="F15" s="11"/>
      <c r="G15" s="11"/>
      <c r="H15" s="11"/>
      <c r="I15" s="11"/>
      <c r="J15" s="35">
        <f t="shared" si="2"/>
        <v>56375</v>
      </c>
      <c r="K15" s="21">
        <f t="shared" si="5"/>
        <v>5000</v>
      </c>
      <c r="L15" s="21" t="str">
        <f t="shared" si="5"/>
        <v/>
      </c>
      <c r="M15" s="35">
        <f t="shared" si="9"/>
        <v>5277</v>
      </c>
      <c r="N15" s="11"/>
      <c r="O15" s="21" t="str">
        <f t="shared" si="7"/>
        <v/>
      </c>
      <c r="P15" s="11"/>
      <c r="Q15" s="11"/>
      <c r="R15" s="11"/>
      <c r="S15" s="21">
        <f t="shared" si="6"/>
        <v>0</v>
      </c>
      <c r="T15" s="21">
        <f>VLOOKUP($C$4,Employee_Data_2,10,0)</f>
        <v>1819</v>
      </c>
      <c r="U15" s="85"/>
      <c r="V15" s="85"/>
      <c r="W15" s="36"/>
      <c r="X15" s="21">
        <f t="shared" si="3"/>
        <v>12096</v>
      </c>
      <c r="Y15" s="35">
        <f t="shared" si="4"/>
        <v>44279</v>
      </c>
      <c r="Z15" s="25"/>
    </row>
    <row r="16" spans="1:28" ht="22" customHeight="1">
      <c r="A16" s="3">
        <v>11</v>
      </c>
      <c r="B16" s="24">
        <v>44136</v>
      </c>
      <c r="C16" s="85">
        <f t="shared" si="8"/>
        <v>45100</v>
      </c>
      <c r="D16" s="21">
        <f t="shared" si="0"/>
        <v>7667</v>
      </c>
      <c r="E16" s="21">
        <f t="shared" si="1"/>
        <v>3608</v>
      </c>
      <c r="F16" s="11"/>
      <c r="G16" s="11"/>
      <c r="H16" s="11"/>
      <c r="I16" s="11"/>
      <c r="J16" s="35">
        <f t="shared" si="2"/>
        <v>56375</v>
      </c>
      <c r="K16" s="21">
        <f t="shared" si="5"/>
        <v>5000</v>
      </c>
      <c r="L16" s="21" t="str">
        <f t="shared" si="5"/>
        <v/>
      </c>
      <c r="M16" s="35">
        <f t="shared" si="9"/>
        <v>5277</v>
      </c>
      <c r="N16" s="11"/>
      <c r="O16" s="21" t="str">
        <f t="shared" si="7"/>
        <v/>
      </c>
      <c r="P16" s="11"/>
      <c r="Q16" s="11"/>
      <c r="R16" s="11"/>
      <c r="S16" s="21">
        <f t="shared" si="6"/>
        <v>0</v>
      </c>
      <c r="T16" s="21">
        <f>VLOOKUP($C$4,Employee_Data_2,11,0)</f>
        <v>1879</v>
      </c>
      <c r="U16" s="85"/>
      <c r="V16" s="85"/>
      <c r="W16" s="36"/>
      <c r="X16" s="21">
        <f t="shared" si="3"/>
        <v>12156</v>
      </c>
      <c r="Y16" s="35">
        <f t="shared" si="4"/>
        <v>44219</v>
      </c>
      <c r="Z16" s="25"/>
    </row>
    <row r="17" spans="1:26" ht="22" customHeight="1">
      <c r="A17" s="3">
        <v>12</v>
      </c>
      <c r="B17" s="24">
        <v>44166</v>
      </c>
      <c r="C17" s="85">
        <f t="shared" si="8"/>
        <v>45100</v>
      </c>
      <c r="D17" s="21">
        <f t="shared" si="0"/>
        <v>7667</v>
      </c>
      <c r="E17" s="21">
        <f t="shared" si="1"/>
        <v>3608</v>
      </c>
      <c r="F17" s="11"/>
      <c r="G17" s="11"/>
      <c r="H17" s="11"/>
      <c r="I17" s="11"/>
      <c r="J17" s="35">
        <f t="shared" si="2"/>
        <v>56375</v>
      </c>
      <c r="K17" s="21">
        <f t="shared" si="5"/>
        <v>5000</v>
      </c>
      <c r="L17" s="21" t="str">
        <f t="shared" si="5"/>
        <v/>
      </c>
      <c r="M17" s="35">
        <f t="shared" si="9"/>
        <v>5277</v>
      </c>
      <c r="N17" s="11"/>
      <c r="O17" s="21" t="str">
        <f t="shared" si="7"/>
        <v/>
      </c>
      <c r="P17" s="11"/>
      <c r="Q17" s="11"/>
      <c r="R17" s="11"/>
      <c r="S17" s="21">
        <f t="shared" si="6"/>
        <v>0</v>
      </c>
      <c r="T17" s="21">
        <f>VLOOKUP($C$4,Employee_Data_2,12,0)</f>
        <v>1819</v>
      </c>
      <c r="U17" s="85"/>
      <c r="V17" s="85"/>
      <c r="W17" s="36"/>
      <c r="X17" s="21">
        <f t="shared" si="3"/>
        <v>12096</v>
      </c>
      <c r="Y17" s="35">
        <f t="shared" si="4"/>
        <v>44279</v>
      </c>
      <c r="Z17" s="25"/>
    </row>
    <row r="18" spans="1:26" ht="22" customHeight="1">
      <c r="A18" s="3">
        <v>1</v>
      </c>
      <c r="B18" s="24">
        <v>44197</v>
      </c>
      <c r="C18" s="85">
        <f t="shared" si="8"/>
        <v>45100</v>
      </c>
      <c r="D18" s="21">
        <f t="shared" si="0"/>
        <v>7667</v>
      </c>
      <c r="E18" s="21">
        <f t="shared" si="1"/>
        <v>3608</v>
      </c>
      <c r="F18" s="11"/>
      <c r="G18" s="11"/>
      <c r="H18" s="11"/>
      <c r="I18" s="11"/>
      <c r="J18" s="35">
        <f t="shared" si="2"/>
        <v>56375</v>
      </c>
      <c r="K18" s="21">
        <f t="shared" si="5"/>
        <v>5000</v>
      </c>
      <c r="L18" s="21" t="str">
        <f t="shared" si="5"/>
        <v/>
      </c>
      <c r="M18" s="35">
        <f t="shared" si="9"/>
        <v>5277</v>
      </c>
      <c r="N18" s="11"/>
      <c r="O18" s="21" t="str">
        <f t="shared" si="7"/>
        <v/>
      </c>
      <c r="P18" s="11"/>
      <c r="Q18" s="11"/>
      <c r="R18" s="11"/>
      <c r="S18" s="21">
        <f t="shared" si="6"/>
        <v>0</v>
      </c>
      <c r="T18" s="21">
        <f>VLOOKUP($C$4,Employee_Data_2,13,0)</f>
        <v>1819</v>
      </c>
      <c r="U18" s="85"/>
      <c r="V18" s="85"/>
      <c r="W18" s="36"/>
      <c r="X18" s="21">
        <f t="shared" si="3"/>
        <v>12096</v>
      </c>
      <c r="Y18" s="35">
        <f t="shared" si="4"/>
        <v>44279</v>
      </c>
      <c r="Z18" s="25"/>
    </row>
    <row r="19" spans="1:26" ht="22" customHeight="1">
      <c r="A19" s="3">
        <v>2</v>
      </c>
      <c r="B19" s="24">
        <v>44228</v>
      </c>
      <c r="C19" s="85">
        <f t="shared" si="8"/>
        <v>45100</v>
      </c>
      <c r="D19" s="21">
        <f t="shared" si="0"/>
        <v>7667</v>
      </c>
      <c r="E19" s="21">
        <f t="shared" si="1"/>
        <v>3608</v>
      </c>
      <c r="F19" s="11"/>
      <c r="G19" s="11"/>
      <c r="H19" s="11"/>
      <c r="I19" s="11"/>
      <c r="J19" s="35">
        <f t="shared" si="2"/>
        <v>56375</v>
      </c>
      <c r="K19" s="21">
        <f t="shared" si="5"/>
        <v>5000</v>
      </c>
      <c r="L19" s="21" t="str">
        <f t="shared" si="5"/>
        <v/>
      </c>
      <c r="M19" s="35">
        <f t="shared" si="9"/>
        <v>5277</v>
      </c>
      <c r="N19" s="11"/>
      <c r="O19" s="21" t="str">
        <f t="shared" si="7"/>
        <v/>
      </c>
      <c r="P19" s="11"/>
      <c r="Q19" s="11"/>
      <c r="R19" s="11"/>
      <c r="S19" s="21">
        <f t="shared" si="6"/>
        <v>0</v>
      </c>
      <c r="T19" s="21">
        <f>VLOOKUP($C$4,Employee_Data_2,14,0)</f>
        <v>2013</v>
      </c>
      <c r="U19" s="85"/>
      <c r="V19" s="85"/>
      <c r="W19" s="36"/>
      <c r="X19" s="21">
        <f t="shared" si="3"/>
        <v>12290</v>
      </c>
      <c r="Y19" s="35">
        <f t="shared" si="4"/>
        <v>44085</v>
      </c>
      <c r="Z19" s="25"/>
    </row>
    <row r="20" spans="1:26" ht="28.5" customHeight="1">
      <c r="B20" s="26" t="s">
        <v>148</v>
      </c>
      <c r="C20" s="11"/>
      <c r="D20" s="21">
        <f>IF(IF($Z$6="Yes",(ROUND(17%*$C$9,0)-ROUND(12%*$C$9,0))*6+IF($T$6="NO",0,IF(AND($U$6&gt;6,$U$6&lt;13),ROUND(17%*$C$9/2,0)-ROUND(12%*$C$9/2,0),0)),0)=0,"",IF($Z$6="Yes",(ROUND(17%*$C$9,0)-ROUND(12%*$C$9,0))*6+IF($T$6="NO",0,IF(AND($U$6&gt;6,$U$6&lt;13),ROUND(17%*$C$9/2,0)-ROUND(12%*$C$9/2,0),0)),0))</f>
        <v>14235</v>
      </c>
      <c r="E20" s="32"/>
      <c r="F20" s="11"/>
      <c r="G20" s="11"/>
      <c r="H20" s="11"/>
      <c r="I20" s="11"/>
      <c r="J20" s="35">
        <f t="shared" si="2"/>
        <v>14235</v>
      </c>
      <c r="K20" s="11"/>
      <c r="L20" s="21" t="str">
        <f>IF(IF($M$6="Yes",0,IF($M$6="No",$D$20,0))=0,"",IF($M$6="Yes",0,IF($M$6="No",$D$20,0)))</f>
        <v/>
      </c>
      <c r="M20" s="21">
        <f>IF(IF($Z$6="Yes",IF(IF($M$6="Yes",ROUND((ROUND(17%*$W$4,0)-ROUND(12%*$W$4,0))*10%,0)*6,0)=0,"",IF($M$6="Yes",ROUND((ROUND(17%*$W$4,0)-ROUND(12%*$W$4,0))*10%,0)*6,0)),0)=0,"",IF($Z$6="Yes",IF(IF($M$6="Yes",ROUND((ROUND(17%*$W$4,0)-ROUND(12%*$W$4,0))*10%,0)*6,0)=0,"",IF($M$6="Yes",ROUND((ROUND(17%*$W$4,0)-ROUND(12%*$W$4,0))*10%,0)*6,0)),0))</f>
        <v>1314</v>
      </c>
      <c r="N20" s="11"/>
      <c r="O20" s="32"/>
      <c r="P20" s="11"/>
      <c r="Q20" s="11"/>
      <c r="R20" s="11"/>
      <c r="S20" s="11"/>
      <c r="T20" s="11"/>
      <c r="U20" s="11"/>
      <c r="V20" s="11"/>
      <c r="W20" s="11"/>
      <c r="X20" s="21">
        <f t="shared" si="3"/>
        <v>1314</v>
      </c>
      <c r="Y20" s="35">
        <f t="shared" si="4"/>
        <v>12921</v>
      </c>
      <c r="Z20" s="25"/>
    </row>
    <row r="21" spans="1:26" ht="30" customHeight="1">
      <c r="B21" s="26" t="s">
        <v>149</v>
      </c>
      <c r="C21" s="11"/>
      <c r="D21" s="21">
        <f>IF(IF($Z$6="Yes",(ROUND(17%*$C$9,0)-ROUND(12%*$C$9,0))*2+IF($T$6="NO",0,IF(AND($T$6&gt;0,$T$6&lt;4),ROUND(17%*C9,0)-ROUND(12%*C9,0),0)),0)=0,"",IF($Z$6="Yes",(ROUND(17%*$C$9,0)-ROUND(12%*$C$9,0))*2+IF($T$6="NO",0,IF(AND($T$6&gt;0,$T$6&lt;4),ROUND(17%*C9,0)-ROUND(12%*C9,0),0)),0))</f>
        <v>4380</v>
      </c>
      <c r="E21" s="32"/>
      <c r="F21" s="11"/>
      <c r="G21" s="11"/>
      <c r="H21" s="11"/>
      <c r="I21" s="11"/>
      <c r="J21" s="35">
        <f t="shared" si="2"/>
        <v>4380</v>
      </c>
      <c r="K21" s="11"/>
      <c r="L21" s="21" t="str">
        <f>IF(IF($M$6="Yes",0,IF($M$6="No",$D$21,0))=0,"",IF($M$6="Yes",0,IF($M$6="No",$D$21,0)))</f>
        <v/>
      </c>
      <c r="M21" s="21">
        <f>IF(IF($Z$6="Yes",IF(IF($M$6="Yes",ROUND((ROUND(17%*$W$4,0)-ROUND(12%*$W$4,0))*10%,0)*2,0)=0,"",IF($M$6="Yes",ROUND((ROUND(17%*$W$4,0)-ROUND(12%*$W$4,0))*10%,0)*2,0)),0)=0,"",IF($Z$6="Yes",IF(IF($M$6="Yes",ROUND((ROUND(17%*$W$4,0)-ROUND(12%*$W$4,0))*10%,0)*2,0)=0,"",IF($M$6="Yes",ROUND((ROUND(17%*$W$4,0)-ROUND(12%*$W$4,0))*10%,0)*2,0)),0))</f>
        <v>438</v>
      </c>
      <c r="N21" s="11"/>
      <c r="O21" s="32"/>
      <c r="P21" s="11"/>
      <c r="Q21" s="11"/>
      <c r="R21" s="11"/>
      <c r="S21" s="11"/>
      <c r="T21" s="11"/>
      <c r="U21" s="11"/>
      <c r="V21" s="11"/>
      <c r="W21" s="11"/>
      <c r="X21" s="21">
        <f t="shared" si="3"/>
        <v>438</v>
      </c>
      <c r="Y21" s="35">
        <f t="shared" si="4"/>
        <v>3942</v>
      </c>
      <c r="Z21" s="25"/>
    </row>
    <row r="22" spans="1:26" ht="22" customHeight="1">
      <c r="B22" s="27" t="s">
        <v>151</v>
      </c>
      <c r="C22" s="21">
        <f>IF($P$6="YES",6774,0)</f>
        <v>6774</v>
      </c>
      <c r="D22" s="32"/>
      <c r="E22" s="32"/>
      <c r="F22" s="11"/>
      <c r="G22" s="11"/>
      <c r="H22" s="11"/>
      <c r="I22" s="11"/>
      <c r="J22" s="35">
        <f t="shared" si="2"/>
        <v>6774</v>
      </c>
      <c r="K22" s="11"/>
      <c r="L22" s="32"/>
      <c r="M22" s="32"/>
      <c r="N22" s="11"/>
      <c r="O22" s="32"/>
      <c r="P22" s="11"/>
      <c r="Q22" s="11"/>
      <c r="R22" s="11"/>
      <c r="S22" s="11"/>
      <c r="T22" s="11"/>
      <c r="U22" s="11"/>
      <c r="V22" s="11"/>
      <c r="W22" s="11"/>
      <c r="X22" s="21">
        <f t="shared" si="3"/>
        <v>0</v>
      </c>
      <c r="Y22" s="35">
        <f t="shared" si="4"/>
        <v>6774</v>
      </c>
      <c r="Z22" s="25"/>
    </row>
    <row r="23" spans="1:26" ht="22" customHeight="1">
      <c r="B23" s="27" t="s">
        <v>150</v>
      </c>
      <c r="C23" s="21">
        <f>IF($X$6="NO",0,IF(OR($Y$6="NA",$Y$6&gt;8,$Y$6&lt;4),0,IF($Y$6=3,D19,IF(Master!D12=4,$C$9,VLOOKUP($Y$6,$A$8:$C$19,3,FALSE)))))/2</f>
        <v>22550</v>
      </c>
      <c r="D23" s="21">
        <f>IF($C$6="YES",0,ROUND($G$6*C23,0))</f>
        <v>3834</v>
      </c>
      <c r="E23" s="32"/>
      <c r="F23" s="11"/>
      <c r="G23" s="11"/>
      <c r="H23" s="11"/>
      <c r="I23" s="11"/>
      <c r="J23" s="35">
        <f t="shared" si="2"/>
        <v>26384</v>
      </c>
      <c r="K23" s="11"/>
      <c r="L23" s="32"/>
      <c r="M23" s="32"/>
      <c r="N23" s="11"/>
      <c r="O23" s="32"/>
      <c r="P23" s="11"/>
      <c r="Q23" s="11"/>
      <c r="R23" s="11"/>
      <c r="S23" s="11"/>
      <c r="T23" s="11"/>
      <c r="U23" s="11"/>
      <c r="V23" s="11"/>
      <c r="W23" s="11"/>
      <c r="X23" s="21">
        <f t="shared" si="3"/>
        <v>0</v>
      </c>
      <c r="Y23" s="35">
        <f t="shared" si="4"/>
        <v>26384</v>
      </c>
      <c r="Z23" s="25"/>
    </row>
    <row r="24" spans="1:26" ht="29.25" customHeight="1">
      <c r="B24" s="26" t="s">
        <v>152</v>
      </c>
      <c r="C24" s="11"/>
      <c r="D24" s="32"/>
      <c r="E24" s="32"/>
      <c r="F24" s="11"/>
      <c r="G24" s="11"/>
      <c r="H24" s="11"/>
      <c r="I24" s="11"/>
      <c r="J24" s="84" t="str">
        <f t="shared" si="2"/>
        <v/>
      </c>
      <c r="K24" s="11"/>
      <c r="L24" s="32"/>
      <c r="M24" s="32"/>
      <c r="N24" s="11"/>
      <c r="O24" s="32"/>
      <c r="P24" s="11"/>
      <c r="Q24" s="11"/>
      <c r="R24" s="11"/>
      <c r="S24" s="11"/>
      <c r="T24" s="11"/>
      <c r="U24" s="11"/>
      <c r="V24" s="11"/>
      <c r="W24" s="11"/>
      <c r="X24" s="21">
        <f t="shared" si="3"/>
        <v>0</v>
      </c>
      <c r="Y24" s="35" t="str">
        <f t="shared" si="4"/>
        <v/>
      </c>
      <c r="Z24" s="25"/>
    </row>
    <row r="25" spans="1:26" ht="22" customHeight="1">
      <c r="B25" s="27" t="s">
        <v>153</v>
      </c>
      <c r="C25" s="11"/>
      <c r="D25" s="32"/>
      <c r="E25" s="32"/>
      <c r="F25" s="11"/>
      <c r="G25" s="11"/>
      <c r="H25" s="11"/>
      <c r="I25" s="11"/>
      <c r="J25" s="84" t="str">
        <f t="shared" si="2"/>
        <v/>
      </c>
      <c r="K25" s="11"/>
      <c r="L25" s="32"/>
      <c r="M25" s="32"/>
      <c r="N25" s="11"/>
      <c r="O25" s="32"/>
      <c r="P25" s="11"/>
      <c r="Q25" s="11"/>
      <c r="R25" s="11"/>
      <c r="S25" s="11"/>
      <c r="T25" s="11"/>
      <c r="U25" s="11"/>
      <c r="V25" s="11"/>
      <c r="W25" s="11"/>
      <c r="X25" s="21">
        <f t="shared" si="3"/>
        <v>0</v>
      </c>
      <c r="Y25" s="35" t="str">
        <f t="shared" si="4"/>
        <v/>
      </c>
      <c r="Z25" s="25"/>
    </row>
    <row r="26" spans="1:26" ht="22" customHeight="1" thickBot="1">
      <c r="B26" s="70" t="s">
        <v>153</v>
      </c>
      <c r="C26" s="71"/>
      <c r="D26" s="137"/>
      <c r="E26" s="137"/>
      <c r="F26" s="71"/>
      <c r="G26" s="71"/>
      <c r="H26" s="71"/>
      <c r="I26" s="71"/>
      <c r="J26" s="84" t="str">
        <f t="shared" si="2"/>
        <v/>
      </c>
      <c r="K26" s="71"/>
      <c r="L26" s="137"/>
      <c r="M26" s="137"/>
      <c r="N26" s="71"/>
      <c r="O26" s="137"/>
      <c r="P26" s="71"/>
      <c r="Q26" s="71"/>
      <c r="R26" s="71"/>
      <c r="S26" s="71"/>
      <c r="T26" s="71"/>
      <c r="U26" s="71"/>
      <c r="V26" s="71"/>
      <c r="W26" s="71"/>
      <c r="X26" s="72">
        <f t="shared" si="3"/>
        <v>0</v>
      </c>
      <c r="Y26" s="35" t="str">
        <f t="shared" si="4"/>
        <v/>
      </c>
      <c r="Z26" s="73"/>
    </row>
    <row r="27" spans="1:26" ht="66" customHeight="1" thickBot="1">
      <c r="B27" s="28" t="s">
        <v>169</v>
      </c>
      <c r="C27" s="29">
        <f>SUM(C8:C26)</f>
        <v>542718</v>
      </c>
      <c r="D27" s="29">
        <f t="shared" ref="D27:Y27" si="10">SUM(D8:D26)</f>
        <v>109726</v>
      </c>
      <c r="E27" s="29">
        <f t="shared" si="10"/>
        <v>41072</v>
      </c>
      <c r="F27" s="29">
        <f t="shared" si="10"/>
        <v>0</v>
      </c>
      <c r="G27" s="29">
        <f t="shared" si="10"/>
        <v>0</v>
      </c>
      <c r="H27" s="29">
        <f t="shared" si="10"/>
        <v>0</v>
      </c>
      <c r="I27" s="29">
        <f t="shared" si="10"/>
        <v>0</v>
      </c>
      <c r="J27" s="29">
        <f t="shared" si="10"/>
        <v>693516</v>
      </c>
      <c r="K27" s="29">
        <f t="shared" si="10"/>
        <v>55000</v>
      </c>
      <c r="L27" s="29">
        <f t="shared" si="10"/>
        <v>0</v>
      </c>
      <c r="M27" s="29">
        <f t="shared" si="10"/>
        <v>61823</v>
      </c>
      <c r="N27" s="29">
        <f t="shared" si="10"/>
        <v>0</v>
      </c>
      <c r="O27" s="29">
        <f t="shared" si="10"/>
        <v>0</v>
      </c>
      <c r="P27" s="29">
        <f t="shared" si="10"/>
        <v>5000</v>
      </c>
      <c r="Q27" s="29">
        <f t="shared" si="10"/>
        <v>0</v>
      </c>
      <c r="R27" s="29">
        <f t="shared" si="10"/>
        <v>220</v>
      </c>
      <c r="S27" s="29">
        <f t="shared" si="10"/>
        <v>0</v>
      </c>
      <c r="T27" s="29">
        <f t="shared" si="10"/>
        <v>15467</v>
      </c>
      <c r="U27" s="29">
        <f t="shared" si="10"/>
        <v>0</v>
      </c>
      <c r="V27" s="29">
        <f t="shared" si="10"/>
        <v>0</v>
      </c>
      <c r="W27" s="29">
        <f t="shared" si="10"/>
        <v>0</v>
      </c>
      <c r="X27" s="29">
        <f t="shared" si="10"/>
        <v>137510</v>
      </c>
      <c r="Y27" s="29">
        <f t="shared" si="10"/>
        <v>556006</v>
      </c>
      <c r="Z27" s="133"/>
    </row>
    <row r="31" spans="1:26">
      <c r="B31" s="164" t="s">
        <v>167</v>
      </c>
      <c r="C31" s="164"/>
      <c r="D31" s="164"/>
      <c r="Y31" s="164" t="s">
        <v>168</v>
      </c>
      <c r="Z31" s="164"/>
    </row>
  </sheetData>
  <sheetProtection password="CCE4" sheet="1" objects="1" scenarios="1" selectLockedCells="1"/>
  <mergeCells count="23">
    <mergeCell ref="B31:D31"/>
    <mergeCell ref="Y31:Z31"/>
    <mergeCell ref="K6:L6"/>
    <mergeCell ref="C5:D5"/>
    <mergeCell ref="H5:J5"/>
    <mergeCell ref="N5:O5"/>
    <mergeCell ref="N6:O6"/>
    <mergeCell ref="P5:S5"/>
    <mergeCell ref="H6:I6"/>
    <mergeCell ref="Q6:S6"/>
    <mergeCell ref="T5:V5"/>
    <mergeCell ref="V6:W6"/>
    <mergeCell ref="L5:M5"/>
    <mergeCell ref="W5:Y5"/>
    <mergeCell ref="B1:Z1"/>
    <mergeCell ref="B2:Z2"/>
    <mergeCell ref="C4:F4"/>
    <mergeCell ref="H4:J4"/>
    <mergeCell ref="N4:O4"/>
    <mergeCell ref="P4:S4"/>
    <mergeCell ref="T4:V4"/>
    <mergeCell ref="L4:M4"/>
    <mergeCell ref="W4:Y4"/>
  </mergeCells>
  <dataValidations count="1">
    <dataValidation type="list" allowBlank="1" showInputMessage="1" showErrorMessage="1" sqref="C4:F4">
      <formula1>Employee_Names</formula1>
    </dataValidation>
  </dataValidations>
  <pageMargins left="0.19685039370078741" right="0.19685039370078741" top="0.19685039370078741" bottom="0.19685039370078741" header="0" footer="0"/>
  <pageSetup paperSize="9" scale="78" orientation="landscape" r:id="rId1"/>
  <headerFooter>
    <oddFooter>&amp;Cwww.ashwinisharma.com</oddFooter>
  </headerFooter>
</worksheet>
</file>

<file path=xl/worksheets/sheet5.xml><?xml version="1.0" encoding="utf-8"?>
<worksheet xmlns="http://schemas.openxmlformats.org/spreadsheetml/2006/main" xmlns:r="http://schemas.openxmlformats.org/officeDocument/2006/relationships">
  <sheetPr codeName="Sheet4"/>
  <dimension ref="I3:AG32"/>
  <sheetViews>
    <sheetView workbookViewId="0">
      <selection activeCell="I1" sqref="I1:AG1048576"/>
    </sheetView>
  </sheetViews>
  <sheetFormatPr defaultColWidth="9.1796875" defaultRowHeight="14.5"/>
  <cols>
    <col min="1" max="7" width="9.1796875" style="3"/>
    <col min="8" max="8" width="9.1796875" style="3" customWidth="1"/>
    <col min="9" max="9" width="21.81640625" style="3" hidden="1" customWidth="1"/>
    <col min="10" max="10" width="13.26953125" style="3" hidden="1" customWidth="1"/>
    <col min="11" max="11" width="32.453125" style="3" hidden="1" customWidth="1"/>
    <col min="12" max="12" width="8.54296875" style="3" hidden="1" customWidth="1"/>
    <col min="13" max="13" width="8.453125" style="3" hidden="1" customWidth="1"/>
    <col min="14" max="14" width="11" style="3" hidden="1" customWidth="1"/>
    <col min="15" max="15" width="7.54296875" style="3" hidden="1" customWidth="1"/>
    <col min="16" max="16" width="8.453125" style="3" hidden="1" customWidth="1"/>
    <col min="17" max="17" width="13" style="3" hidden="1" customWidth="1"/>
    <col min="18" max="18" width="9.7265625" style="3" hidden="1" customWidth="1"/>
    <col min="19" max="19" width="11.26953125" style="3" hidden="1" customWidth="1"/>
    <col min="20" max="20" width="11" style="3" hidden="1" customWidth="1"/>
    <col min="21" max="21" width="10.1796875" style="3" hidden="1" customWidth="1"/>
    <col min="22" max="22" width="9" style="3" hidden="1" customWidth="1"/>
    <col min="23" max="23" width="8.54296875" style="3" hidden="1" customWidth="1"/>
    <col min="24" max="24" width="10.453125" style="3" hidden="1" customWidth="1"/>
    <col min="25" max="25" width="6.54296875" style="3" hidden="1" customWidth="1"/>
    <col min="26" max="26" width="9.54296875" style="3" hidden="1" customWidth="1"/>
    <col min="27" max="27" width="10.81640625" style="3" hidden="1" customWidth="1"/>
    <col min="28" max="29" width="7.54296875" style="3" hidden="1" customWidth="1"/>
    <col min="30" max="30" width="8.54296875" style="3" hidden="1" customWidth="1"/>
    <col min="31" max="31" width="15.1796875" style="3" hidden="1" customWidth="1"/>
    <col min="32" max="32" width="12.7265625" style="3" hidden="1" customWidth="1"/>
    <col min="33" max="33" width="9.1796875" style="3" hidden="1" customWidth="1"/>
    <col min="34" max="36" width="9.1796875" style="3" customWidth="1"/>
    <col min="37" max="16384" width="9.1796875" style="3"/>
  </cols>
  <sheetData>
    <row r="3" spans="9:32">
      <c r="I3" s="10"/>
      <c r="J3" s="10" t="s">
        <v>130</v>
      </c>
      <c r="K3" s="10" t="s">
        <v>131</v>
      </c>
      <c r="L3" s="10" t="s">
        <v>132</v>
      </c>
      <c r="M3" s="10" t="s">
        <v>133</v>
      </c>
      <c r="N3" s="10" t="s">
        <v>329</v>
      </c>
      <c r="O3" s="10" t="s">
        <v>134</v>
      </c>
      <c r="P3" s="10" t="s">
        <v>135</v>
      </c>
      <c r="Q3" s="10" t="s">
        <v>136</v>
      </c>
      <c r="R3" s="10" t="s">
        <v>139</v>
      </c>
      <c r="S3" s="10" t="s">
        <v>198</v>
      </c>
      <c r="T3" s="10" t="s">
        <v>310</v>
      </c>
      <c r="U3" s="10" t="s">
        <v>137</v>
      </c>
      <c r="V3" s="10" t="s">
        <v>138</v>
      </c>
      <c r="W3" s="10" t="s">
        <v>176</v>
      </c>
      <c r="X3" s="10" t="s">
        <v>140</v>
      </c>
      <c r="Y3" s="10" t="s">
        <v>141</v>
      </c>
      <c r="Z3" s="10" t="s">
        <v>142</v>
      </c>
      <c r="AA3" s="10" t="s">
        <v>143</v>
      </c>
      <c r="AB3" s="10" t="s">
        <v>311</v>
      </c>
      <c r="AC3" s="10" t="s">
        <v>312</v>
      </c>
      <c r="AD3" s="10" t="s">
        <v>144</v>
      </c>
      <c r="AE3" s="10" t="s">
        <v>145</v>
      </c>
      <c r="AF3" s="10" t="s">
        <v>146</v>
      </c>
    </row>
    <row r="4" spans="9:32">
      <c r="I4" s="10">
        <v>1</v>
      </c>
      <c r="J4" s="10">
        <v>2</v>
      </c>
      <c r="K4" s="10">
        <v>3</v>
      </c>
      <c r="L4" s="10">
        <v>4</v>
      </c>
      <c r="M4" s="10">
        <v>5</v>
      </c>
      <c r="N4" s="10">
        <v>6</v>
      </c>
      <c r="O4" s="10">
        <v>7</v>
      </c>
      <c r="P4" s="10">
        <v>8</v>
      </c>
      <c r="Q4" s="10">
        <v>9</v>
      </c>
      <c r="R4" s="10">
        <v>10</v>
      </c>
      <c r="S4" s="10">
        <v>11</v>
      </c>
      <c r="T4" s="10">
        <v>12</v>
      </c>
      <c r="U4" s="10">
        <v>13</v>
      </c>
      <c r="V4" s="10">
        <v>14</v>
      </c>
      <c r="W4" s="10">
        <v>15</v>
      </c>
      <c r="X4" s="10">
        <v>16</v>
      </c>
      <c r="Y4" s="10">
        <v>17</v>
      </c>
      <c r="Z4" s="10">
        <v>18</v>
      </c>
      <c r="AA4" s="10">
        <v>19</v>
      </c>
      <c r="AB4" s="10">
        <v>20</v>
      </c>
      <c r="AC4" s="10">
        <v>21</v>
      </c>
      <c r="AD4" s="10">
        <v>22</v>
      </c>
      <c r="AE4" s="10">
        <v>23</v>
      </c>
      <c r="AF4" s="10">
        <v>24</v>
      </c>
    </row>
    <row r="5" spans="9:32">
      <c r="I5" s="23" t="str">
        <f>'GA55 Main'!$C$4</f>
        <v>Ashwini Kumar Sharma</v>
      </c>
      <c r="J5" s="110">
        <f>'GA55 Main'!C$27</f>
        <v>542718</v>
      </c>
      <c r="K5" s="110">
        <f>'GA55 Main'!D$27</f>
        <v>109726</v>
      </c>
      <c r="L5" s="110">
        <f>'GA55 Main'!E$27</f>
        <v>41072</v>
      </c>
      <c r="M5" s="110">
        <f>'GA55 Main'!F$27</f>
        <v>0</v>
      </c>
      <c r="N5" s="110">
        <f>'GA55 Main'!G$27</f>
        <v>0</v>
      </c>
      <c r="O5" s="110">
        <f>'GA55 Main'!H$27</f>
        <v>0</v>
      </c>
      <c r="P5" s="110">
        <f>'GA55 Main'!I$27</f>
        <v>0</v>
      </c>
      <c r="Q5" s="110">
        <f>'GA55 Main'!J$27</f>
        <v>693516</v>
      </c>
      <c r="R5" s="110">
        <f>'GA55 Main'!K$27</f>
        <v>55000</v>
      </c>
      <c r="S5" s="110">
        <f>'GA55 Main'!L$27</f>
        <v>0</v>
      </c>
      <c r="T5" s="110">
        <f>'GA55 Main'!M$27</f>
        <v>61823</v>
      </c>
      <c r="U5" s="110">
        <f>'GA55 Main'!N$27</f>
        <v>0</v>
      </c>
      <c r="V5" s="110">
        <f>'GA55 Main'!O$27</f>
        <v>0</v>
      </c>
      <c r="W5" s="110">
        <f>'GA55 Main'!P$27</f>
        <v>5000</v>
      </c>
      <c r="X5" s="110">
        <f>'GA55 Main'!Q$27</f>
        <v>0</v>
      </c>
      <c r="Y5" s="110">
        <f>'GA55 Main'!R$27</f>
        <v>220</v>
      </c>
      <c r="Z5" s="110">
        <f>'GA55 Main'!S$27</f>
        <v>0</v>
      </c>
      <c r="AA5" s="110">
        <f>'GA55 Main'!T$27</f>
        <v>15467</v>
      </c>
      <c r="AB5" s="110">
        <f>'GA55 Main'!U$27</f>
        <v>0</v>
      </c>
      <c r="AC5" s="110">
        <f>'GA55 Main'!V$27</f>
        <v>0</v>
      </c>
      <c r="AD5" s="110">
        <f>'GA55 Main'!W$27</f>
        <v>0</v>
      </c>
      <c r="AE5" s="110">
        <f>'GA55 Main'!X$27</f>
        <v>137510</v>
      </c>
      <c r="AF5" s="110">
        <f>'GA55 Main'!Y$27</f>
        <v>556006</v>
      </c>
    </row>
    <row r="7" spans="9:32">
      <c r="J7" s="10" t="s">
        <v>196</v>
      </c>
      <c r="K7" s="110">
        <f>R5+W5</f>
        <v>60000</v>
      </c>
    </row>
    <row r="8" spans="9:32">
      <c r="J8" s="10" t="s">
        <v>142</v>
      </c>
      <c r="K8" s="110">
        <f>Z5</f>
        <v>0</v>
      </c>
    </row>
    <row r="9" spans="9:32">
      <c r="J9" s="10" t="s">
        <v>198</v>
      </c>
      <c r="K9" s="110">
        <f>S5</f>
        <v>0</v>
      </c>
    </row>
    <row r="10" spans="9:32">
      <c r="J10" s="10" t="s">
        <v>141</v>
      </c>
      <c r="K10" s="110">
        <f>Y5</f>
        <v>220</v>
      </c>
    </row>
    <row r="11" spans="9:32">
      <c r="J11" s="10" t="s">
        <v>204</v>
      </c>
      <c r="K11" s="110">
        <f>T5</f>
        <v>61823</v>
      </c>
    </row>
    <row r="12" spans="9:32">
      <c r="J12" s="95" t="s">
        <v>330</v>
      </c>
      <c r="K12" s="110">
        <f>SUM(K7:K11)</f>
        <v>122043</v>
      </c>
    </row>
    <row r="14" spans="9:32">
      <c r="J14" s="10">
        <v>1</v>
      </c>
      <c r="K14" s="10" t="s">
        <v>196</v>
      </c>
      <c r="L14" s="110">
        <f>K7</f>
        <v>60000</v>
      </c>
    </row>
    <row r="15" spans="9:32">
      <c r="J15" s="10">
        <v>2</v>
      </c>
      <c r="K15" s="10" t="s">
        <v>142</v>
      </c>
      <c r="L15" s="110">
        <f>K8+VLOOKUP($I$5,'Other Ded.'!$B$3:$AK$254,10,0)</f>
        <v>0</v>
      </c>
      <c r="N15" s="22">
        <f>VLOOKUP($I$5,'Other Ded.'!$B$3:$AK$254,10,0)</f>
        <v>0</v>
      </c>
    </row>
    <row r="16" spans="9:32">
      <c r="J16" s="10">
        <v>3</v>
      </c>
      <c r="K16" s="10" t="s">
        <v>198</v>
      </c>
      <c r="L16" s="110">
        <f>K9</f>
        <v>0</v>
      </c>
    </row>
    <row r="17" spans="10:12">
      <c r="J17" s="10">
        <v>4</v>
      </c>
      <c r="K17" s="10" t="s">
        <v>197</v>
      </c>
      <c r="L17" s="110">
        <f>'Other Ded.'!Q5</f>
        <v>0</v>
      </c>
    </row>
    <row r="18" spans="10:12">
      <c r="J18" s="10">
        <v>5</v>
      </c>
      <c r="K18" s="10" t="s">
        <v>199</v>
      </c>
      <c r="L18" s="110">
        <f>'Other Ded.'!M5</f>
        <v>0</v>
      </c>
    </row>
    <row r="19" spans="10:12">
      <c r="J19" s="10">
        <v>6</v>
      </c>
      <c r="K19" s="10" t="s">
        <v>200</v>
      </c>
      <c r="L19" s="110">
        <f>'Other Ded.'!P5</f>
        <v>0</v>
      </c>
    </row>
    <row r="20" spans="10:12">
      <c r="J20" s="10">
        <v>7</v>
      </c>
      <c r="K20" s="10" t="s">
        <v>141</v>
      </c>
      <c r="L20" s="110">
        <f>K10</f>
        <v>220</v>
      </c>
    </row>
    <row r="21" spans="10:12">
      <c r="J21" s="10">
        <v>8</v>
      </c>
      <c r="K21" s="10" t="s">
        <v>201</v>
      </c>
      <c r="L21" s="110">
        <f>'Other Ded.'!N5</f>
        <v>0</v>
      </c>
    </row>
    <row r="22" spans="10:12">
      <c r="J22" s="10">
        <v>9</v>
      </c>
      <c r="K22" s="10" t="s">
        <v>202</v>
      </c>
      <c r="L22" s="110">
        <f>'Other Ded.'!H5</f>
        <v>0</v>
      </c>
    </row>
    <row r="23" spans="10:12">
      <c r="J23" s="10">
        <v>10</v>
      </c>
      <c r="K23" s="10" t="s">
        <v>203</v>
      </c>
      <c r="L23" s="110">
        <f>'Other Ded.'!N5</f>
        <v>0</v>
      </c>
    </row>
    <row r="24" spans="10:12">
      <c r="J24" s="10">
        <v>11</v>
      </c>
      <c r="K24" s="10" t="s">
        <v>204</v>
      </c>
      <c r="L24" s="110">
        <f>K11</f>
        <v>61823</v>
      </c>
    </row>
    <row r="25" spans="10:12">
      <c r="J25" s="10">
        <v>12</v>
      </c>
      <c r="K25" s="10" t="s">
        <v>205</v>
      </c>
      <c r="L25" s="110">
        <f>'Other Ded.'!AA5</f>
        <v>0</v>
      </c>
    </row>
    <row r="26" spans="10:12">
      <c r="J26" s="10">
        <v>13</v>
      </c>
      <c r="K26" s="10" t="s">
        <v>206</v>
      </c>
      <c r="L26" s="110">
        <f>'Other Ded.'!R5</f>
        <v>0</v>
      </c>
    </row>
    <row r="27" spans="10:12">
      <c r="J27" s="10">
        <v>14</v>
      </c>
      <c r="K27" s="10" t="s">
        <v>207</v>
      </c>
      <c r="L27" s="110">
        <f>'Other Ded.'!L5</f>
        <v>0</v>
      </c>
    </row>
    <row r="28" spans="10:12">
      <c r="J28" s="10">
        <v>15</v>
      </c>
      <c r="K28" s="10" t="s">
        <v>208</v>
      </c>
      <c r="L28" s="110">
        <f>'Other Ded.'!T5</f>
        <v>0</v>
      </c>
    </row>
    <row r="29" spans="10:12">
      <c r="J29" s="10">
        <v>16</v>
      </c>
      <c r="K29" s="10" t="s">
        <v>209</v>
      </c>
      <c r="L29" s="110">
        <f>'Other Ded.'!U5</f>
        <v>0</v>
      </c>
    </row>
    <row r="30" spans="10:12">
      <c r="J30" s="10">
        <v>17</v>
      </c>
      <c r="K30" s="10" t="s">
        <v>210</v>
      </c>
      <c r="L30" s="110">
        <f>'Other Ded.'!K5</f>
        <v>0</v>
      </c>
    </row>
    <row r="31" spans="10:12">
      <c r="J31" s="10">
        <v>18</v>
      </c>
      <c r="K31" s="10" t="s">
        <v>211</v>
      </c>
      <c r="L31" s="110">
        <f>'Other Ded.'!Z5</f>
        <v>0</v>
      </c>
    </row>
    <row r="32" spans="10:12">
      <c r="J32" s="169" t="s">
        <v>169</v>
      </c>
      <c r="K32" s="169"/>
      <c r="L32" s="111">
        <f>SUM(L14:L31)</f>
        <v>122043</v>
      </c>
    </row>
  </sheetData>
  <sheetProtection password="CE26" sheet="1" objects="1" scenarios="1" selectLockedCells="1" selectUnlockedCells="1"/>
  <mergeCells count="1">
    <mergeCell ref="J32:K32"/>
  </mergeCells>
  <pageMargins left="0.7" right="0.7" top="0.75" bottom="0.75" header="0.3" footer="0.3"/>
</worksheet>
</file>

<file path=xl/worksheets/sheet6.xml><?xml version="1.0" encoding="utf-8"?>
<worksheet xmlns="http://schemas.openxmlformats.org/spreadsheetml/2006/main" xmlns:r="http://schemas.openxmlformats.org/officeDocument/2006/relationships">
  <sheetPr codeName="Sheet9"/>
  <dimension ref="I3:AF251"/>
  <sheetViews>
    <sheetView workbookViewId="0">
      <selection activeCell="H1" sqref="H1:AG1048576"/>
    </sheetView>
  </sheetViews>
  <sheetFormatPr defaultColWidth="9.1796875" defaultRowHeight="14.5"/>
  <cols>
    <col min="1" max="7" width="9.1796875" style="3"/>
    <col min="8" max="8" width="0" style="3" hidden="1" customWidth="1"/>
    <col min="9" max="9" width="5.81640625" style="3" hidden="1" customWidth="1"/>
    <col min="10" max="10" width="21.7265625" style="3" hidden="1" customWidth="1"/>
    <col min="11" max="11" width="16.1796875" style="3" hidden="1" customWidth="1"/>
    <col min="12" max="12" width="6.81640625" style="3" hidden="1" customWidth="1"/>
    <col min="13" max="13" width="9.1796875" style="3" hidden="1" customWidth="1"/>
    <col min="14" max="14" width="5.1796875" style="3" hidden="1" customWidth="1"/>
    <col min="15" max="15" width="11.26953125" style="3" hidden="1" customWidth="1"/>
    <col min="16" max="32" width="9.1796875" style="3" hidden="1" customWidth="1"/>
    <col min="33" max="33" width="0" style="3" hidden="1" customWidth="1"/>
    <col min="34" max="16384" width="9.1796875" style="3"/>
  </cols>
  <sheetData>
    <row r="3" spans="9:31">
      <c r="I3" s="10"/>
      <c r="J3" s="10"/>
      <c r="K3" s="10"/>
      <c r="L3" s="10"/>
      <c r="M3" s="10"/>
      <c r="N3" s="10"/>
      <c r="O3" s="10" t="s">
        <v>165</v>
      </c>
      <c r="P3" s="10"/>
      <c r="Q3" s="10" t="s">
        <v>177</v>
      </c>
      <c r="R3" s="10" t="s">
        <v>82</v>
      </c>
      <c r="S3" s="10" t="s">
        <v>83</v>
      </c>
      <c r="T3" s="10" t="s">
        <v>84</v>
      </c>
      <c r="U3" s="10" t="s">
        <v>85</v>
      </c>
      <c r="V3" s="10" t="s">
        <v>81</v>
      </c>
      <c r="W3" s="10" t="s">
        <v>162</v>
      </c>
      <c r="X3" s="96"/>
      <c r="Y3" s="96"/>
    </row>
    <row r="4" spans="9:31">
      <c r="I4" s="10"/>
      <c r="J4" s="10">
        <v>1</v>
      </c>
      <c r="K4" s="10">
        <v>2</v>
      </c>
      <c r="L4" s="10">
        <v>3</v>
      </c>
      <c r="M4" s="10">
        <v>4</v>
      </c>
      <c r="N4" s="10">
        <v>5</v>
      </c>
      <c r="O4" s="10">
        <v>6</v>
      </c>
      <c r="P4" s="10">
        <v>7</v>
      </c>
      <c r="Q4" s="10">
        <v>8</v>
      </c>
      <c r="R4" s="10">
        <v>9</v>
      </c>
      <c r="S4" s="10">
        <v>10</v>
      </c>
      <c r="T4" s="10">
        <v>11</v>
      </c>
      <c r="U4" s="10">
        <v>12</v>
      </c>
      <c r="V4" s="10">
        <v>13</v>
      </c>
      <c r="W4" s="10">
        <v>14</v>
      </c>
      <c r="X4" s="10">
        <v>15</v>
      </c>
      <c r="Y4" s="96"/>
    </row>
    <row r="5" spans="9:31">
      <c r="I5" s="23">
        <f>Master!A4</f>
        <v>1</v>
      </c>
      <c r="J5" s="23" t="str">
        <f>Master!B4</f>
        <v>Ashwini Kumar Sharma</v>
      </c>
      <c r="K5" s="23" t="str">
        <f>Master!D4</f>
        <v>Subordinate</v>
      </c>
      <c r="L5" s="23" t="str">
        <f>Master!F4</f>
        <v>L-11</v>
      </c>
      <c r="M5" s="23">
        <f>Master!M4</f>
        <v>43800</v>
      </c>
      <c r="N5" s="23" t="str">
        <f>Master!X4</f>
        <v>NO</v>
      </c>
      <c r="O5" s="23">
        <f>IF(K5="State Service",ROUND(M5*15/31,0),IF(AND(K5="Subordinate",OR(L5=$Z$9,L10=$Z$7,L5=$Z$11,L5=$Z$12,L5=$Z$13)),ROUND(M5*22/31,0),IF(AND(K5="Subordinate",OR(L5=$Z$14,L5=$Z$15,L5=$Z$16,L5=$Z$17,L5=$Z$18,L5=$Z$19)),ROUND(M5*15/31,0),IF(K5="Ministerial",ROUND(M5*22/31,0),M5))))</f>
        <v>21194</v>
      </c>
      <c r="P5" s="23">
        <f>IFERROR(VLOOKUP(L5,$Z$5:$AA$30,2,FALSE),0)</f>
        <v>11</v>
      </c>
      <c r="Q5" s="23">
        <f>IF(N5="YES",0,IF(K5="State Service",ROUND(M5*5/31,0),IF(AND(K5="Subordinate",P5&lt;10),ROUND(M5*2/31,0),IF(AND(K5="Subordinate",OR(P5&lt;5,P5&gt;9)),ROUND(M5*3/31,0),IF(K5="Ministerial",ROUND(M5*2/31,0),IF(OR(K5="Class IV",P5&lt;5),ROUND(M5/31,0),""))))))</f>
        <v>4239</v>
      </c>
      <c r="R5" s="23">
        <f>IF(N5="YES",0,IF(OR(K5="Class IV",P5&lt;5),0,IF(K5="State Service",ROUND('GA55 Main'!$J$14*2/30,0),ROUND('GA55 Main'!$J$14/30,0))))</f>
        <v>1879</v>
      </c>
      <c r="S5" s="23">
        <f>IF(N5="YES",0,IF(OR(K5="Class IV",P5&lt;5),0,IF(K5="State Service",ROUND('GA55 Main'!$J$15*2/31,0),ROUND('GA55 Main'!$J$15/31,0))))</f>
        <v>1819</v>
      </c>
      <c r="T5" s="23">
        <f>IF(N5="YES",0,IF(OR(K5="Class IV",P5&lt;5),0,IF(K5="State Service",ROUND('GA55 Main'!$J$16*2/30,0),ROUND('GA55 Main'!$J$16/30,0))))</f>
        <v>1879</v>
      </c>
      <c r="U5" s="23">
        <f>IF(N5="YES",0,IF(OR(K5="Class IV",P5&lt;5),0,IF(K5="State Service",ROUND('GA55 Main'!$J$17*2/31,0),ROUND('GA55 Main'!$J$17/31,0))))</f>
        <v>1819</v>
      </c>
      <c r="V5" s="23">
        <f>IF(N5="YES",0,IF(OR(K5="Class IV",P5&lt;5),0,IF(K5="State Service",ROUND('GA55 Main'!$J$18*2/31,0),ROUND('GA55 Main'!$J$18/31,0))))</f>
        <v>1819</v>
      </c>
      <c r="W5" s="23">
        <f>IF(N5="YES",0,IF(OR(K5="Class IV",P5&lt;5),0,IF(K5="State Service",ROUND('GA55 Main'!$J$19*2/28,0),ROUND('GA55 Main'!$J$19/28,0))))</f>
        <v>2013</v>
      </c>
      <c r="X5" s="22">
        <f>SUM(Q5:W5)</f>
        <v>15467</v>
      </c>
      <c r="Z5" s="10" t="s">
        <v>53</v>
      </c>
      <c r="AA5" s="10">
        <v>1</v>
      </c>
      <c r="AB5" s="10"/>
      <c r="AC5" s="10"/>
      <c r="AD5" s="10"/>
      <c r="AE5" s="10"/>
    </row>
    <row r="6" spans="9:31">
      <c r="I6" s="23">
        <f>Master!A5</f>
        <v>2</v>
      </c>
      <c r="J6" s="23" t="str">
        <f>Master!B5</f>
        <v>Aditya Jakhad</v>
      </c>
      <c r="K6" s="23" t="str">
        <f>Master!D5</f>
        <v>Ministerial</v>
      </c>
      <c r="L6" s="23" t="str">
        <f>Master!F5</f>
        <v>L-5</v>
      </c>
      <c r="M6" s="23">
        <f>Master!M5</f>
        <v>20800</v>
      </c>
      <c r="N6" s="23" t="str">
        <f>Master!X5</f>
        <v>NO</v>
      </c>
      <c r="O6" s="23">
        <f t="shared" ref="O6:O69" si="0">IF(K6="State Service",ROUND(M6*15/31,0),IF(AND(K6="Subordinate",OR(L6=$Z$9,L11=$Z$7,L6=$Z$11,L6=$Z$12,L6=$Z$13)),ROUND(M6*22/31,0),IF(AND(K6="Subordinate",OR(L6=$Z$14,L6=$Z$15,L6=$Z$16,L6=$Z$17,L6=$Z$18,L6=$Z$19)),ROUND(M6*15/31,0),IF(K6="Ministerial",ROUND(M6*22/31,0),M6))))</f>
        <v>14761</v>
      </c>
      <c r="P6" s="23">
        <f t="shared" ref="P6:P69" si="1">IFERROR(VLOOKUP(L6,$Z$5:$AA$30,2,FALSE),0)</f>
        <v>5</v>
      </c>
      <c r="Q6" s="23">
        <f t="shared" ref="Q6:Q69" si="2">IF(N6="YES",0,IF(K6="State Service",ROUND(M6*5/31,0),IF(AND(K6="Subordinate",P6&lt;10),ROUND(M6*2/31,0),IF(AND(K6="Subordinate",OR(P6&lt;5,P6&gt;9)),ROUND(M6*3/31,0),IF(K6="Ministerial",ROUND(M6*2/31,0),IF(OR(K6="Class IV",P6&lt;5),ROUND(M6/31,0),""))))))</f>
        <v>1342</v>
      </c>
      <c r="R6" s="23">
        <f>IF(N6="YES",0,IF(OR(K6="Class IV",P6&lt;5),0,IF(K6="State Service",ROUND('GA55 Main'!$J$14*2/30,0),ROUND('GA55 Main'!$J$14/30,0))))</f>
        <v>1879</v>
      </c>
      <c r="S6" s="23">
        <f>IF(N6="YES",0,IF(OR(K6="Class IV",P6&lt;5),0,IF(K6="State Service",ROUND('GA55 Main'!$J$15*2/31,0),ROUND('GA55 Main'!$J$15/31,0))))</f>
        <v>1819</v>
      </c>
      <c r="T6" s="23">
        <f>IF(N6="YES",0,IF(OR(K6="Class IV",P6&lt;5),0,IF(K6="State Service",ROUND('GA55 Main'!$J$16*2/30,0),ROUND('GA55 Main'!$J$16/30,0))))</f>
        <v>1879</v>
      </c>
      <c r="U6" s="23">
        <f>IF(N6="YES",0,IF(OR(K6="Class IV",P6&lt;5),0,IF(K6="State Service",ROUND('GA55 Main'!$J$17*2/31,0),ROUND('GA55 Main'!$J$17/31,0))))</f>
        <v>1819</v>
      </c>
      <c r="V6" s="23">
        <f>IF(N6="YES",0,IF(OR(K6="Class IV",P6&lt;5),0,IF(K6="State Service",ROUND('GA55 Main'!$J$18*2/31,0),ROUND('GA55 Main'!$J$18/31,0))))</f>
        <v>1819</v>
      </c>
      <c r="W6" s="23">
        <f>IF(N6="YES",0,IF(OR(K6="Class IV",P6&lt;5),0,IF(K6="State Service",ROUND('GA55 Main'!$J$19*2/28,0),ROUND('GA55 Main'!$J$19/28,0))))</f>
        <v>2013</v>
      </c>
      <c r="X6" s="22">
        <f t="shared" ref="X6:X69" si="3">SUM(Q6:W6)</f>
        <v>12570</v>
      </c>
      <c r="Z6" s="10" t="s">
        <v>54</v>
      </c>
      <c r="AA6" s="10">
        <v>2</v>
      </c>
      <c r="AB6" s="10"/>
      <c r="AC6" s="10"/>
      <c r="AD6" s="10"/>
      <c r="AE6" s="10"/>
    </row>
    <row r="7" spans="9:31">
      <c r="I7" s="23">
        <f>Master!A6</f>
        <v>3</v>
      </c>
      <c r="J7" s="23" t="str">
        <f>Master!B6</f>
        <v>Chetan Ram Riyar</v>
      </c>
      <c r="K7" s="23" t="str">
        <f>Master!D6</f>
        <v>State Service</v>
      </c>
      <c r="L7" s="23" t="str">
        <f>Master!F6</f>
        <v>L-12</v>
      </c>
      <c r="M7" s="23">
        <f>Master!M6</f>
        <v>59500</v>
      </c>
      <c r="N7" s="23" t="str">
        <f>Master!X6</f>
        <v>NO</v>
      </c>
      <c r="O7" s="23">
        <f t="shared" si="0"/>
        <v>28790</v>
      </c>
      <c r="P7" s="23">
        <f t="shared" si="1"/>
        <v>12</v>
      </c>
      <c r="Q7" s="23">
        <f t="shared" si="2"/>
        <v>9597</v>
      </c>
      <c r="R7" s="23">
        <f>IF(N7="YES",0,IF(OR(K7="Class IV",P7&lt;5),0,IF(K7="State Service",ROUND('GA55 Main'!$J$14*2/30,0),ROUND('GA55 Main'!$J$14/30,0))))</f>
        <v>3758</v>
      </c>
      <c r="S7" s="23">
        <f>IF(N7="YES",0,IF(OR(K7="Class IV",P7&lt;5),0,IF(K7="State Service",ROUND('GA55 Main'!$J$15*2/31,0),ROUND('GA55 Main'!$J$15/31,0))))</f>
        <v>3637</v>
      </c>
      <c r="T7" s="23">
        <f>IF(N7="YES",0,IF(OR(K7="Class IV",P7&lt;5),0,IF(K7="State Service",ROUND('GA55 Main'!$J$16*2/30,0),ROUND('GA55 Main'!$J$16/30,0))))</f>
        <v>3758</v>
      </c>
      <c r="U7" s="23">
        <f>IF(N7="YES",0,IF(OR(K7="Class IV",P7&lt;5),0,IF(K7="State Service",ROUND('GA55 Main'!$J$17*2/31,0),ROUND('GA55 Main'!$J$17/31,0))))</f>
        <v>3637</v>
      </c>
      <c r="V7" s="23">
        <f>IF(N7="YES",0,IF(OR(K7="Class IV",P7&lt;5),0,IF(K7="State Service",ROUND('GA55 Main'!$J$18*2/31,0),ROUND('GA55 Main'!$J$18/31,0))))</f>
        <v>3637</v>
      </c>
      <c r="W7" s="23">
        <f>IF(N7="YES",0,IF(OR(K7="Class IV",P7&lt;5),0,IF(K7="State Service",ROUND('GA55 Main'!$J$19*2/28,0),ROUND('GA55 Main'!$J$19/28,0))))</f>
        <v>4027</v>
      </c>
      <c r="X7" s="22">
        <f t="shared" si="3"/>
        <v>32051</v>
      </c>
      <c r="Z7" s="10" t="s">
        <v>55</v>
      </c>
      <c r="AA7" s="10">
        <v>3</v>
      </c>
      <c r="AB7" s="10" t="s">
        <v>82</v>
      </c>
      <c r="AC7" s="10">
        <v>5108</v>
      </c>
      <c r="AD7" s="10">
        <v>1</v>
      </c>
      <c r="AE7" s="10">
        <v>2438.7096769999998</v>
      </c>
    </row>
    <row r="8" spans="9:31">
      <c r="I8" s="23">
        <f>Master!A7</f>
        <v>4</v>
      </c>
      <c r="J8" s="23" t="str">
        <f>Master!B7</f>
        <v>Prakash Kumar Gaur</v>
      </c>
      <c r="K8" s="23" t="str">
        <f>Master!D7</f>
        <v>State Service</v>
      </c>
      <c r="L8" s="23" t="str">
        <f>Master!F7</f>
        <v>L-12</v>
      </c>
      <c r="M8" s="23">
        <f>Master!M7</f>
        <v>31100</v>
      </c>
      <c r="N8" s="23" t="str">
        <f>Master!X7</f>
        <v>NO</v>
      </c>
      <c r="O8" s="23">
        <f t="shared" si="0"/>
        <v>15048</v>
      </c>
      <c r="P8" s="23">
        <f t="shared" si="1"/>
        <v>12</v>
      </c>
      <c r="Q8" s="23">
        <f t="shared" si="2"/>
        <v>5016</v>
      </c>
      <c r="R8" s="23">
        <f>IF(N8="YES",0,IF(OR(K8="Class IV",P8&lt;5),0,IF(K8="State Service",ROUND('GA55 Main'!$J$14*2/30,0),ROUND('GA55 Main'!$J$14/30,0))))</f>
        <v>3758</v>
      </c>
      <c r="S8" s="23">
        <f>IF(N8="YES",0,IF(OR(K8="Class IV",P8&lt;5),0,IF(K8="State Service",ROUND('GA55 Main'!$J$15*2/31,0),ROUND('GA55 Main'!$J$15/31,0))))</f>
        <v>3637</v>
      </c>
      <c r="T8" s="23">
        <f>IF(N8="YES",0,IF(OR(K8="Class IV",P8&lt;5),0,IF(K8="State Service",ROUND('GA55 Main'!$J$16*2/30,0),ROUND('GA55 Main'!$J$16/30,0))))</f>
        <v>3758</v>
      </c>
      <c r="U8" s="23">
        <f>IF(N8="YES",0,IF(OR(K8="Class IV",P8&lt;5),0,IF(K8="State Service",ROUND('GA55 Main'!$J$17*2/31,0),ROUND('GA55 Main'!$J$17/31,0))))</f>
        <v>3637</v>
      </c>
      <c r="V8" s="23">
        <f>IF(N8="YES",0,IF(OR(K8="Class IV",P8&lt;5),0,IF(K8="State Service",ROUND('GA55 Main'!$J$18*2/31,0),ROUND('GA55 Main'!$J$18/31,0))))</f>
        <v>3637</v>
      </c>
      <c r="W8" s="23">
        <f>IF(N8="YES",0,IF(OR(K8="Class IV",P8&lt;5),0,IF(K8="State Service",ROUND('GA55 Main'!$J$19*2/28,0),ROUND('GA55 Main'!$J$19/28,0))))</f>
        <v>4027</v>
      </c>
      <c r="X8" s="22">
        <f t="shared" si="3"/>
        <v>27470</v>
      </c>
      <c r="Z8" s="10" t="s">
        <v>56</v>
      </c>
      <c r="AA8" s="10">
        <v>4</v>
      </c>
      <c r="AB8" s="10" t="s">
        <v>83</v>
      </c>
      <c r="AC8" s="10">
        <v>4944</v>
      </c>
      <c r="AD8" s="10">
        <v>2</v>
      </c>
      <c r="AE8" s="10">
        <v>4877.419355</v>
      </c>
    </row>
    <row r="9" spans="9:31">
      <c r="I9" s="23">
        <f>Master!A8</f>
        <v>5</v>
      </c>
      <c r="J9" s="23" t="str">
        <f>Master!B8</f>
        <v>Bheru Prasad Jangid</v>
      </c>
      <c r="K9" s="23" t="str">
        <f>Master!D8</f>
        <v>Subordinate</v>
      </c>
      <c r="L9" s="23" t="str">
        <f>Master!F8</f>
        <v>L-11</v>
      </c>
      <c r="M9" s="23">
        <f>Master!M8</f>
        <v>26500</v>
      </c>
      <c r="N9" s="23" t="str">
        <f>Master!X8</f>
        <v>NO</v>
      </c>
      <c r="O9" s="23">
        <f t="shared" si="0"/>
        <v>12823</v>
      </c>
      <c r="P9" s="23">
        <f t="shared" si="1"/>
        <v>11</v>
      </c>
      <c r="Q9" s="23">
        <f t="shared" si="2"/>
        <v>2565</v>
      </c>
      <c r="R9" s="23">
        <f>IF(N9="YES",0,IF(OR(K9="Class IV",P9&lt;5),0,IF(K9="State Service",ROUND('GA55 Main'!$J$14*2/30,0),ROUND('GA55 Main'!$J$14/30,0))))</f>
        <v>1879</v>
      </c>
      <c r="S9" s="23">
        <f>IF(N9="YES",0,IF(OR(K9="Class IV",P9&lt;5),0,IF(K9="State Service",ROUND('GA55 Main'!$J$15*2/31,0),ROUND('GA55 Main'!$J$15/31,0))))</f>
        <v>1819</v>
      </c>
      <c r="T9" s="23">
        <f>IF(N9="YES",0,IF(OR(K9="Class IV",P9&lt;5),0,IF(K9="State Service",ROUND('GA55 Main'!$J$16*2/30,0),ROUND('GA55 Main'!$J$16/30,0))))</f>
        <v>1879</v>
      </c>
      <c r="U9" s="23">
        <f>IF(N9="YES",0,IF(OR(K9="Class IV",P9&lt;5),0,IF(K9="State Service",ROUND('GA55 Main'!$J$17*2/31,0),ROUND('GA55 Main'!$J$17/31,0))))</f>
        <v>1819</v>
      </c>
      <c r="V9" s="23">
        <f>IF(N9="YES",0,IF(OR(K9="Class IV",P9&lt;5),0,IF(K9="State Service",ROUND('GA55 Main'!$J$18*2/31,0),ROUND('GA55 Main'!$J$18/31,0))))</f>
        <v>1819</v>
      </c>
      <c r="W9" s="23">
        <f>IF(N9="YES",0,IF(OR(K9="Class IV",P9&lt;5),0,IF(K9="State Service",ROUND('GA55 Main'!$J$19*2/28,0),ROUND('GA55 Main'!$J$19/28,0))))</f>
        <v>2013</v>
      </c>
      <c r="X9" s="22">
        <f t="shared" si="3"/>
        <v>13793</v>
      </c>
      <c r="Z9" s="10" t="s">
        <v>57</v>
      </c>
      <c r="AA9" s="10">
        <v>5</v>
      </c>
      <c r="AB9" s="10" t="s">
        <v>84</v>
      </c>
      <c r="AC9" s="10">
        <v>5108</v>
      </c>
      <c r="AD9" s="10">
        <v>3</v>
      </c>
      <c r="AE9" s="10">
        <v>7316.1290319999998</v>
      </c>
    </row>
    <row r="10" spans="9:31">
      <c r="I10" s="23">
        <f>Master!A9</f>
        <v>6</v>
      </c>
      <c r="J10" s="23" t="str">
        <f>Master!B9</f>
        <v>Mohan Ram</v>
      </c>
      <c r="K10" s="23" t="str">
        <f>Master!D9</f>
        <v>Class IV</v>
      </c>
      <c r="L10" s="23" t="str">
        <f>Master!F9</f>
        <v>L-1</v>
      </c>
      <c r="M10" s="23">
        <f>Master!M9</f>
        <v>20800</v>
      </c>
      <c r="N10" s="23" t="str">
        <f>Master!X9</f>
        <v>NO</v>
      </c>
      <c r="O10" s="23">
        <f t="shared" si="0"/>
        <v>20800</v>
      </c>
      <c r="P10" s="23">
        <f t="shared" si="1"/>
        <v>1</v>
      </c>
      <c r="Q10" s="23">
        <f t="shared" si="2"/>
        <v>671</v>
      </c>
      <c r="R10" s="23">
        <f>IF(N10="YES",0,IF(OR(K10="Class IV",P10&lt;5),0,IF(K10="State Service",ROUND('GA55 Main'!$J$14*2/30,0),ROUND('GA55 Main'!$J$14/30,0))))</f>
        <v>0</v>
      </c>
      <c r="S10" s="23">
        <f>IF(N10="YES",0,IF(OR(K10="Class IV",P10&lt;5),0,IF(K10="State Service",ROUND('GA55 Main'!$J$15*2/31,0),ROUND('GA55 Main'!$J$15/31,0))))</f>
        <v>0</v>
      </c>
      <c r="T10" s="23">
        <f>IF(N10="YES",0,IF(OR(K10="Class IV",P10&lt;5),0,IF(K10="State Service",ROUND('GA55 Main'!$J$16*2/30,0),ROUND('GA55 Main'!$J$16/30,0))))</f>
        <v>0</v>
      </c>
      <c r="U10" s="23">
        <f>IF(N10="YES",0,IF(OR(K10="Class IV",P10&lt;5),0,IF(K10="State Service",ROUND('GA55 Main'!$J$17*2/31,0),ROUND('GA55 Main'!$J$17/31,0))))</f>
        <v>0</v>
      </c>
      <c r="V10" s="23">
        <f>IF(N10="YES",0,IF(OR(K10="Class IV",P10&lt;5),0,IF(K10="State Service",ROUND('GA55 Main'!$J$18*2/31,0),ROUND('GA55 Main'!$J$18/31,0))))</f>
        <v>0</v>
      </c>
      <c r="W10" s="23">
        <f>IF(N10="YES",0,IF(OR(K10="Class IV",P10&lt;5),0,IF(K10="State Service",ROUND('GA55 Main'!$J$19*2/28,0),ROUND('GA55 Main'!$J$19/28,0))))</f>
        <v>0</v>
      </c>
      <c r="X10" s="22">
        <f t="shared" si="3"/>
        <v>671</v>
      </c>
      <c r="Z10" s="10" t="s">
        <v>58</v>
      </c>
      <c r="AA10" s="10">
        <v>6</v>
      </c>
      <c r="AB10" s="10" t="s">
        <v>85</v>
      </c>
      <c r="AC10" s="10">
        <v>4944</v>
      </c>
      <c r="AD10" s="10">
        <v>5</v>
      </c>
      <c r="AE10" s="10">
        <v>12193.54839</v>
      </c>
    </row>
    <row r="11" spans="9:31">
      <c r="I11" s="23">
        <f>Master!A10</f>
        <v>7</v>
      </c>
      <c r="J11" s="23" t="str">
        <f>Master!B10</f>
        <v>Randheer Singh Shekhawat</v>
      </c>
      <c r="K11" s="23" t="str">
        <f>Master!D10</f>
        <v>Subordinate</v>
      </c>
      <c r="L11" s="23" t="str">
        <f>Master!F10</f>
        <v>L-13</v>
      </c>
      <c r="M11" s="23">
        <f>Master!M10</f>
        <v>63300</v>
      </c>
      <c r="N11" s="23" t="str">
        <f>Master!X10</f>
        <v>NO</v>
      </c>
      <c r="O11" s="23">
        <f t="shared" si="0"/>
        <v>30629</v>
      </c>
      <c r="P11" s="23">
        <f t="shared" si="1"/>
        <v>13</v>
      </c>
      <c r="Q11" s="23">
        <f t="shared" si="2"/>
        <v>6126</v>
      </c>
      <c r="R11" s="23">
        <f>IF(N11="YES",0,IF(OR(K11="Class IV",P11&lt;5),0,IF(K11="State Service",ROUND('GA55 Main'!$J$14*2/30,0),ROUND('GA55 Main'!$J$14/30,0))))</f>
        <v>1879</v>
      </c>
      <c r="S11" s="23">
        <f>IF(N11="YES",0,IF(OR(K11="Class IV",P11&lt;5),0,IF(K11="State Service",ROUND('GA55 Main'!$J$15*2/31,0),ROUND('GA55 Main'!$J$15/31,0))))</f>
        <v>1819</v>
      </c>
      <c r="T11" s="23">
        <f>IF(N11="YES",0,IF(OR(K11="Class IV",P11&lt;5),0,IF(K11="State Service",ROUND('GA55 Main'!$J$16*2/30,0),ROUND('GA55 Main'!$J$16/30,0))))</f>
        <v>1879</v>
      </c>
      <c r="U11" s="23">
        <f>IF(N11="YES",0,IF(OR(K11="Class IV",P11&lt;5),0,IF(K11="State Service",ROUND('GA55 Main'!$J$17*2/31,0),ROUND('GA55 Main'!$J$17/31,0))))</f>
        <v>1819</v>
      </c>
      <c r="V11" s="23">
        <f>IF(N11="YES",0,IF(OR(K11="Class IV",P11&lt;5),0,IF(K11="State Service",ROUND('GA55 Main'!$J$18*2/31,0),ROUND('GA55 Main'!$J$18/31,0))))</f>
        <v>1819</v>
      </c>
      <c r="W11" s="23">
        <f>IF(N11="YES",0,IF(OR(K11="Class IV",P11&lt;5),0,IF(K11="State Service",ROUND('GA55 Main'!$J$19*2/28,0),ROUND('GA55 Main'!$J$19/28,0))))</f>
        <v>2013</v>
      </c>
      <c r="X11" s="22">
        <f t="shared" si="3"/>
        <v>17354</v>
      </c>
      <c r="Z11" s="10" t="s">
        <v>59</v>
      </c>
      <c r="AA11" s="10">
        <v>7</v>
      </c>
      <c r="AB11" s="10" t="s">
        <v>81</v>
      </c>
      <c r="AC11" s="10">
        <v>4944</v>
      </c>
      <c r="AD11" s="10"/>
      <c r="AE11" s="10"/>
    </row>
    <row r="12" spans="9:31">
      <c r="I12" s="23" t="str">
        <f>Master!A11</f>
        <v/>
      </c>
      <c r="J12" s="23">
        <f>Master!B11</f>
        <v>0</v>
      </c>
      <c r="K12" s="23">
        <f>Master!D11</f>
        <v>0</v>
      </c>
      <c r="L12" s="23">
        <f>Master!F11</f>
        <v>0</v>
      </c>
      <c r="M12" s="23">
        <f>Master!M11</f>
        <v>0</v>
      </c>
      <c r="N12" s="23">
        <f>Master!X11</f>
        <v>0</v>
      </c>
      <c r="O12" s="23">
        <f t="shared" si="0"/>
        <v>0</v>
      </c>
      <c r="P12" s="23">
        <f t="shared" si="1"/>
        <v>0</v>
      </c>
      <c r="Q12" s="23">
        <f t="shared" si="2"/>
        <v>0</v>
      </c>
      <c r="R12" s="23">
        <f>IF(N12="YES",0,IF(OR(K12="Class IV",P12&lt;5),0,IF(K12="State Service",ROUND('GA55 Main'!$J$14*2/30,0),ROUND('GA55 Main'!$J$14/30,0))))</f>
        <v>0</v>
      </c>
      <c r="S12" s="23">
        <f>IF(N12="YES",0,IF(OR(K12="Class IV",P12&lt;5),0,IF(K12="State Service",ROUND('GA55 Main'!$J$15*2/31,0),ROUND('GA55 Main'!$J$15/31,0))))</f>
        <v>0</v>
      </c>
      <c r="T12" s="23">
        <f>IF(N12="YES",0,IF(OR(K12="Class IV",P12&lt;5),0,IF(K12="State Service",ROUND('GA55 Main'!$J$16*2/30,0),ROUND('GA55 Main'!$J$16/30,0))))</f>
        <v>0</v>
      </c>
      <c r="U12" s="23">
        <f>IF(N12="YES",0,IF(OR(K12="Class IV",P12&lt;5),0,IF(K12="State Service",ROUND('GA55 Main'!$J$17*2/31,0),ROUND('GA55 Main'!$J$17/31,0))))</f>
        <v>0</v>
      </c>
      <c r="V12" s="23">
        <f>IF(N12="YES",0,IF(OR(K12="Class IV",P12&lt;5),0,IF(K12="State Service",ROUND('GA55 Main'!$J$18*2/31,0),ROUND('GA55 Main'!$J$18/31,0))))</f>
        <v>0</v>
      </c>
      <c r="W12" s="23">
        <f>IF(N12="YES",0,IF(OR(K12="Class IV",P12&lt;5),0,IF(K12="State Service",ROUND('GA55 Main'!$J$19*2/28,0),ROUND('GA55 Main'!$J$19/28,0))))</f>
        <v>0</v>
      </c>
      <c r="X12" s="22">
        <f t="shared" si="3"/>
        <v>0</v>
      </c>
      <c r="Z12" s="10" t="s">
        <v>60</v>
      </c>
      <c r="AA12" s="10">
        <v>8</v>
      </c>
      <c r="AB12" s="10" t="s">
        <v>162</v>
      </c>
      <c r="AC12" s="10">
        <v>5473</v>
      </c>
      <c r="AD12" s="10"/>
      <c r="AE12" s="10"/>
    </row>
    <row r="13" spans="9:31">
      <c r="I13" s="23" t="str">
        <f>Master!A12</f>
        <v/>
      </c>
      <c r="J13" s="23">
        <f>Master!B12</f>
        <v>0</v>
      </c>
      <c r="K13" s="23">
        <f>Master!D12</f>
        <v>0</v>
      </c>
      <c r="L13" s="23">
        <f>Master!F12</f>
        <v>0</v>
      </c>
      <c r="M13" s="23">
        <f>Master!M12</f>
        <v>0</v>
      </c>
      <c r="N13" s="23">
        <f>Master!X12</f>
        <v>0</v>
      </c>
      <c r="O13" s="23">
        <f t="shared" si="0"/>
        <v>0</v>
      </c>
      <c r="P13" s="23">
        <f t="shared" si="1"/>
        <v>0</v>
      </c>
      <c r="Q13" s="23">
        <f t="shared" si="2"/>
        <v>0</v>
      </c>
      <c r="R13" s="23">
        <f>IF(N13="YES",0,IF(OR(K13="Class IV",P13&lt;5),0,IF(K13="State Service",ROUND('GA55 Main'!$J$14*2/30,0),ROUND('GA55 Main'!$J$14/30,0))))</f>
        <v>0</v>
      </c>
      <c r="S13" s="23">
        <f>IF(N13="YES",0,IF(OR(K13="Class IV",P13&lt;5),0,IF(K13="State Service",ROUND('GA55 Main'!$J$15*2/31,0),ROUND('GA55 Main'!$J$15/31,0))))</f>
        <v>0</v>
      </c>
      <c r="T13" s="23">
        <f>IF(N13="YES",0,IF(OR(K13="Class IV",P13&lt;5),0,IF(K13="State Service",ROUND('GA55 Main'!$J$16*2/30,0),ROUND('GA55 Main'!$J$16/30,0))))</f>
        <v>0</v>
      </c>
      <c r="U13" s="23">
        <f>IF(N13="YES",0,IF(OR(K13="Class IV",P13&lt;5),0,IF(K13="State Service",ROUND('GA55 Main'!$J$17*2/31,0),ROUND('GA55 Main'!$J$17/31,0))))</f>
        <v>0</v>
      </c>
      <c r="V13" s="23">
        <f>IF(N13="YES",0,IF(OR(K13="Class IV",P13&lt;5),0,IF(K13="State Service",ROUND('GA55 Main'!$J$18*2/31,0),ROUND('GA55 Main'!$J$18/31,0))))</f>
        <v>0</v>
      </c>
      <c r="W13" s="23">
        <f>IF(N13="YES",0,IF(OR(K13="Class IV",P13&lt;5),0,IF(K13="State Service",ROUND('GA55 Main'!$J$19*2/28,0),ROUND('GA55 Main'!$J$19/28,0))))</f>
        <v>0</v>
      </c>
      <c r="X13" s="22">
        <f t="shared" si="3"/>
        <v>0</v>
      </c>
      <c r="Z13" s="10" t="s">
        <v>61</v>
      </c>
      <c r="AA13" s="10">
        <v>9</v>
      </c>
      <c r="AB13" s="10"/>
      <c r="AC13" s="10"/>
      <c r="AD13" s="10"/>
      <c r="AE13" s="10"/>
    </row>
    <row r="14" spans="9:31">
      <c r="I14" s="23" t="str">
        <f>Master!A13</f>
        <v/>
      </c>
      <c r="J14" s="23">
        <f>Master!B13</f>
        <v>0</v>
      </c>
      <c r="K14" s="23">
        <f>Master!D13</f>
        <v>0</v>
      </c>
      <c r="L14" s="23">
        <f>Master!F13</f>
        <v>0</v>
      </c>
      <c r="M14" s="23">
        <f>Master!M13</f>
        <v>0</v>
      </c>
      <c r="N14" s="23">
        <f>Master!X13</f>
        <v>0</v>
      </c>
      <c r="O14" s="23">
        <f t="shared" si="0"/>
        <v>0</v>
      </c>
      <c r="P14" s="23">
        <f t="shared" si="1"/>
        <v>0</v>
      </c>
      <c r="Q14" s="23">
        <f t="shared" si="2"/>
        <v>0</v>
      </c>
      <c r="R14" s="23">
        <f>IF(N14="YES",0,IF(OR(K14="Class IV",P14&lt;5),0,IF(K14="State Service",ROUND('GA55 Main'!$J$14*2/30,0),ROUND('GA55 Main'!$J$14/30,0))))</f>
        <v>0</v>
      </c>
      <c r="S14" s="23">
        <f>IF(N14="YES",0,IF(OR(K14="Class IV",P14&lt;5),0,IF(K14="State Service",ROUND('GA55 Main'!$J$15*2/31,0),ROUND('GA55 Main'!$J$15/31,0))))</f>
        <v>0</v>
      </c>
      <c r="T14" s="23">
        <f>IF(N14="YES",0,IF(OR(K14="Class IV",P14&lt;5),0,IF(K14="State Service",ROUND('GA55 Main'!$J$16*2/30,0),ROUND('GA55 Main'!$J$16/30,0))))</f>
        <v>0</v>
      </c>
      <c r="U14" s="23">
        <f>IF(N14="YES",0,IF(OR(K14="Class IV",P14&lt;5),0,IF(K14="State Service",ROUND('GA55 Main'!$J$17*2/31,0),ROUND('GA55 Main'!$J$17/31,0))))</f>
        <v>0</v>
      </c>
      <c r="V14" s="23">
        <f>IF(N14="YES",0,IF(OR(K14="Class IV",P14&lt;5),0,IF(K14="State Service",ROUND('GA55 Main'!$J$18*2/31,0),ROUND('GA55 Main'!$J$18/31,0))))</f>
        <v>0</v>
      </c>
      <c r="W14" s="23">
        <f>IF(N14="YES",0,IF(OR(K14="Class IV",P14&lt;5),0,IF(K14="State Service",ROUND('GA55 Main'!$J$19*2/28,0),ROUND('GA55 Main'!$J$19/28,0))))</f>
        <v>0</v>
      </c>
      <c r="X14" s="22">
        <f t="shared" si="3"/>
        <v>0</v>
      </c>
      <c r="Z14" s="10" t="s">
        <v>62</v>
      </c>
      <c r="AA14" s="10">
        <v>10</v>
      </c>
      <c r="AB14" s="10"/>
      <c r="AC14" s="23">
        <f>VLOOKUP(L5,$Z$5:$AA$30,2,FALSE)</f>
        <v>11</v>
      </c>
      <c r="AD14" s="10"/>
      <c r="AE14" s="10"/>
    </row>
    <row r="15" spans="9:31">
      <c r="I15" s="23" t="str">
        <f>Master!A14</f>
        <v/>
      </c>
      <c r="J15" s="23">
        <f>Master!B14</f>
        <v>0</v>
      </c>
      <c r="K15" s="23">
        <f>Master!D14</f>
        <v>0</v>
      </c>
      <c r="L15" s="23">
        <f>Master!F14</f>
        <v>0</v>
      </c>
      <c r="M15" s="23">
        <f>Master!M14</f>
        <v>0</v>
      </c>
      <c r="N15" s="23">
        <f>Master!X14</f>
        <v>0</v>
      </c>
      <c r="O15" s="23">
        <f t="shared" si="0"/>
        <v>0</v>
      </c>
      <c r="P15" s="23">
        <f t="shared" si="1"/>
        <v>0</v>
      </c>
      <c r="Q15" s="23">
        <f t="shared" si="2"/>
        <v>0</v>
      </c>
      <c r="R15" s="23">
        <f>IF(N15="YES",0,IF(OR(K15="Class IV",P15&lt;5),0,IF(K15="State Service",ROUND('GA55 Main'!$J$14*2/30,0),ROUND('GA55 Main'!$J$14/30,0))))</f>
        <v>0</v>
      </c>
      <c r="S15" s="23">
        <f>IF(N15="YES",0,IF(OR(K15="Class IV",P15&lt;5),0,IF(K15="State Service",ROUND('GA55 Main'!$J$15*2/31,0),ROUND('GA55 Main'!$J$15/31,0))))</f>
        <v>0</v>
      </c>
      <c r="T15" s="23">
        <f>IF(N15="YES",0,IF(OR(K15="Class IV",P15&lt;5),0,IF(K15="State Service",ROUND('GA55 Main'!$J$16*2/30,0),ROUND('GA55 Main'!$J$16/30,0))))</f>
        <v>0</v>
      </c>
      <c r="U15" s="23">
        <f>IF(N15="YES",0,IF(OR(K15="Class IV",P15&lt;5),0,IF(K15="State Service",ROUND('GA55 Main'!$J$17*2/31,0),ROUND('GA55 Main'!$J$17/31,0))))</f>
        <v>0</v>
      </c>
      <c r="V15" s="23">
        <f>IF(N15="YES",0,IF(OR(K15="Class IV",P15&lt;5),0,IF(K15="State Service",ROUND('GA55 Main'!$J$18*2/31,0),ROUND('GA55 Main'!$J$18/31,0))))</f>
        <v>0</v>
      </c>
      <c r="W15" s="23">
        <f>IF(N15="YES",0,IF(OR(K15="Class IV",P15&lt;5),0,IF(K15="State Service",ROUND('GA55 Main'!$J$19*2/28,0),ROUND('GA55 Main'!$J$19/28,0))))</f>
        <v>0</v>
      </c>
      <c r="X15" s="22">
        <f t="shared" si="3"/>
        <v>0</v>
      </c>
      <c r="Z15" s="10" t="s">
        <v>63</v>
      </c>
      <c r="AA15" s="10">
        <v>11</v>
      </c>
      <c r="AB15" s="10"/>
      <c r="AC15" s="10"/>
      <c r="AD15" s="10"/>
      <c r="AE15" s="10"/>
    </row>
    <row r="16" spans="9:31">
      <c r="I16" s="23" t="str">
        <f>Master!A15</f>
        <v/>
      </c>
      <c r="J16" s="23">
        <f>Master!B15</f>
        <v>0</v>
      </c>
      <c r="K16" s="23">
        <f>Master!D15</f>
        <v>0</v>
      </c>
      <c r="L16" s="23">
        <f>Master!F15</f>
        <v>0</v>
      </c>
      <c r="M16" s="23">
        <f>Master!M15</f>
        <v>0</v>
      </c>
      <c r="N16" s="23">
        <f>Master!X15</f>
        <v>0</v>
      </c>
      <c r="O16" s="23">
        <f t="shared" si="0"/>
        <v>0</v>
      </c>
      <c r="P16" s="23">
        <f t="shared" si="1"/>
        <v>0</v>
      </c>
      <c r="Q16" s="23">
        <f t="shared" si="2"/>
        <v>0</v>
      </c>
      <c r="R16" s="23">
        <f>IF(N16="YES",0,IF(OR(K16="Class IV",P16&lt;5),0,IF(K16="State Service",ROUND('GA55 Main'!$J$14*2/30,0),ROUND('GA55 Main'!$J$14/30,0))))</f>
        <v>0</v>
      </c>
      <c r="S16" s="23">
        <f>IF(N16="YES",0,IF(OR(K16="Class IV",P16&lt;5),0,IF(K16="State Service",ROUND('GA55 Main'!$J$15*2/31,0),ROUND('GA55 Main'!$J$15/31,0))))</f>
        <v>0</v>
      </c>
      <c r="T16" s="23">
        <f>IF(N16="YES",0,IF(OR(K16="Class IV",P16&lt;5),0,IF(K16="State Service",ROUND('GA55 Main'!$J$16*2/30,0),ROUND('GA55 Main'!$J$16/30,0))))</f>
        <v>0</v>
      </c>
      <c r="U16" s="23">
        <f>IF(N16="YES",0,IF(OR(K16="Class IV",P16&lt;5),0,IF(K16="State Service",ROUND('GA55 Main'!$J$17*2/31,0),ROUND('GA55 Main'!$J$17/31,0))))</f>
        <v>0</v>
      </c>
      <c r="V16" s="23">
        <f>IF(N16="YES",0,IF(OR(K16="Class IV",P16&lt;5),0,IF(K16="State Service",ROUND('GA55 Main'!$J$18*2/31,0),ROUND('GA55 Main'!$J$18/31,0))))</f>
        <v>0</v>
      </c>
      <c r="W16" s="23">
        <f>IF(N16="YES",0,IF(OR(K16="Class IV",P16&lt;5),0,IF(K16="State Service",ROUND('GA55 Main'!$J$19*2/28,0),ROUND('GA55 Main'!$J$19/28,0))))</f>
        <v>0</v>
      </c>
      <c r="X16" s="22">
        <f t="shared" si="3"/>
        <v>0</v>
      </c>
      <c r="Z16" s="10" t="s">
        <v>64</v>
      </c>
      <c r="AA16" s="10">
        <v>12</v>
      </c>
      <c r="AB16" s="10"/>
      <c r="AC16" s="10"/>
      <c r="AD16" s="10"/>
      <c r="AE16" s="10"/>
    </row>
    <row r="17" spans="9:31">
      <c r="I17" s="23">
        <f>Master!A254</f>
        <v>0</v>
      </c>
      <c r="J17" s="23">
        <f>Master!B254</f>
        <v>0</v>
      </c>
      <c r="K17" s="23">
        <f>Master!D254</f>
        <v>0</v>
      </c>
      <c r="L17" s="23">
        <f>Master!F254</f>
        <v>0</v>
      </c>
      <c r="M17" s="23">
        <f>Master!M254</f>
        <v>0</v>
      </c>
      <c r="N17" s="23">
        <f>Master!X254</f>
        <v>0</v>
      </c>
      <c r="O17" s="23">
        <f t="shared" si="0"/>
        <v>0</v>
      </c>
      <c r="P17" s="23">
        <f t="shared" si="1"/>
        <v>0</v>
      </c>
      <c r="Q17" s="23">
        <f t="shared" si="2"/>
        <v>0</v>
      </c>
      <c r="R17" s="23">
        <f>IF(N17="YES",0,IF(OR(K17="Class IV",P17&lt;5),0,IF(K17="State Service",ROUND('GA55 Main'!$J$14*2/30,0),ROUND('GA55 Main'!$J$14/30,0))))</f>
        <v>0</v>
      </c>
      <c r="S17" s="23">
        <f>IF(N17="YES",0,IF(OR(K17="Class IV",P17&lt;5),0,IF(K17="State Service",ROUND('GA55 Main'!$J$15*2/31,0),ROUND('GA55 Main'!$J$15/31,0))))</f>
        <v>0</v>
      </c>
      <c r="T17" s="23">
        <f>IF(N17="YES",0,IF(OR(K17="Class IV",P17&lt;5),0,IF(K17="State Service",ROUND('GA55 Main'!$J$16*2/30,0),ROUND('GA55 Main'!$J$16/30,0))))</f>
        <v>0</v>
      </c>
      <c r="U17" s="23">
        <f>IF(N17="YES",0,IF(OR(K17="Class IV",P17&lt;5),0,IF(K17="State Service",ROUND('GA55 Main'!$J$17*2/31,0),ROUND('GA55 Main'!$J$17/31,0))))</f>
        <v>0</v>
      </c>
      <c r="V17" s="23">
        <f>IF(N17="YES",0,IF(OR(K17="Class IV",P17&lt;5),0,IF(K17="State Service",ROUND('GA55 Main'!$J$18*2/31,0),ROUND('GA55 Main'!$J$18/31,0))))</f>
        <v>0</v>
      </c>
      <c r="W17" s="23">
        <f>IF(N17="YES",0,IF(OR(K17="Class IV",P17&lt;5),0,IF(K17="State Service",ROUND('GA55 Main'!$J$19*2/28,0),ROUND('GA55 Main'!$J$19/28,0))))</f>
        <v>0</v>
      </c>
      <c r="X17" s="22">
        <f t="shared" si="3"/>
        <v>0</v>
      </c>
      <c r="Z17" s="10" t="s">
        <v>65</v>
      </c>
      <c r="AA17" s="10">
        <v>13</v>
      </c>
      <c r="AB17" s="10"/>
      <c r="AC17" s="10"/>
      <c r="AD17" s="10"/>
      <c r="AE17" s="10"/>
    </row>
    <row r="18" spans="9:31">
      <c r="I18" s="23">
        <f>Master!A255</f>
        <v>0</v>
      </c>
      <c r="J18" s="23">
        <f>Master!B255</f>
        <v>0</v>
      </c>
      <c r="K18" s="23">
        <f>Master!D255</f>
        <v>0</v>
      </c>
      <c r="L18" s="23">
        <f>Master!F255</f>
        <v>0</v>
      </c>
      <c r="M18" s="23">
        <f>Master!M255</f>
        <v>0</v>
      </c>
      <c r="N18" s="23">
        <f>Master!X255</f>
        <v>0</v>
      </c>
      <c r="O18" s="23">
        <f t="shared" si="0"/>
        <v>0</v>
      </c>
      <c r="P18" s="23">
        <f t="shared" si="1"/>
        <v>0</v>
      </c>
      <c r="Q18" s="23">
        <f t="shared" si="2"/>
        <v>0</v>
      </c>
      <c r="R18" s="23">
        <f>IF(N18="YES",0,IF(OR(K18="Class IV",P18&lt;5),0,IF(K18="State Service",ROUND('GA55 Main'!$J$14*2/30,0),ROUND('GA55 Main'!$J$14/30,0))))</f>
        <v>0</v>
      </c>
      <c r="S18" s="23">
        <f>IF(N18="YES",0,IF(OR(K18="Class IV",P18&lt;5),0,IF(K18="State Service",ROUND('GA55 Main'!$J$15*2/31,0),ROUND('GA55 Main'!$J$15/31,0))))</f>
        <v>0</v>
      </c>
      <c r="T18" s="23">
        <f>IF(N18="YES",0,IF(OR(K18="Class IV",P18&lt;5),0,IF(K18="State Service",ROUND('GA55 Main'!$J$16*2/30,0),ROUND('GA55 Main'!$J$16/30,0))))</f>
        <v>0</v>
      </c>
      <c r="U18" s="23">
        <f>IF(N18="YES",0,IF(OR(K18="Class IV",P18&lt;5),0,IF(K18="State Service",ROUND('GA55 Main'!$J$17*2/31,0),ROUND('GA55 Main'!$J$17/31,0))))</f>
        <v>0</v>
      </c>
      <c r="V18" s="23">
        <f>IF(N18="YES",0,IF(OR(K18="Class IV",P18&lt;5),0,IF(K18="State Service",ROUND('GA55 Main'!$J$18*2/31,0),ROUND('GA55 Main'!$J$18/31,0))))</f>
        <v>0</v>
      </c>
      <c r="W18" s="23">
        <f>IF(N18="YES",0,IF(OR(K18="Class IV",P18&lt;5),0,IF(K18="State Service",ROUND('GA55 Main'!$J$19*2/28,0),ROUND('GA55 Main'!$J$19/28,0))))</f>
        <v>0</v>
      </c>
      <c r="X18" s="22">
        <f t="shared" si="3"/>
        <v>0</v>
      </c>
      <c r="Z18" s="10" t="s">
        <v>66</v>
      </c>
      <c r="AA18" s="10">
        <v>14</v>
      </c>
      <c r="AB18" s="10"/>
      <c r="AC18" s="10"/>
      <c r="AD18" s="10"/>
      <c r="AE18" s="10"/>
    </row>
    <row r="19" spans="9:31">
      <c r="I19" s="23">
        <f>Master!A256</f>
        <v>0</v>
      </c>
      <c r="J19" s="23">
        <f>Master!B256</f>
        <v>0</v>
      </c>
      <c r="K19" s="23">
        <f>Master!D256</f>
        <v>0</v>
      </c>
      <c r="L19" s="23">
        <f>Master!F256</f>
        <v>0</v>
      </c>
      <c r="M19" s="23">
        <f>Master!M256</f>
        <v>0</v>
      </c>
      <c r="N19" s="23">
        <f>Master!X256</f>
        <v>0</v>
      </c>
      <c r="O19" s="23">
        <f t="shared" si="0"/>
        <v>0</v>
      </c>
      <c r="P19" s="23">
        <f t="shared" si="1"/>
        <v>0</v>
      </c>
      <c r="Q19" s="23">
        <f t="shared" si="2"/>
        <v>0</v>
      </c>
      <c r="R19" s="23">
        <f>IF(N19="YES",0,IF(OR(K19="Class IV",P19&lt;5),0,IF(K19="State Service",ROUND('GA55 Main'!$J$14*2/30,0),ROUND('GA55 Main'!$J$14/30,0))))</f>
        <v>0</v>
      </c>
      <c r="S19" s="23">
        <f>IF(N19="YES",0,IF(OR(K19="Class IV",P19&lt;5),0,IF(K19="State Service",ROUND('GA55 Main'!$J$15*2/31,0),ROUND('GA55 Main'!$J$15/31,0))))</f>
        <v>0</v>
      </c>
      <c r="T19" s="23">
        <f>IF(N19="YES",0,IF(OR(K19="Class IV",P19&lt;5),0,IF(K19="State Service",ROUND('GA55 Main'!$J$16*2/30,0),ROUND('GA55 Main'!$J$16/30,0))))</f>
        <v>0</v>
      </c>
      <c r="U19" s="23">
        <f>IF(N19="YES",0,IF(OR(K19="Class IV",P19&lt;5),0,IF(K19="State Service",ROUND('GA55 Main'!$J$17*2/31,0),ROUND('GA55 Main'!$J$17/31,0))))</f>
        <v>0</v>
      </c>
      <c r="V19" s="23">
        <f>IF(N19="YES",0,IF(OR(K19="Class IV",P19&lt;5),0,IF(K19="State Service",ROUND('GA55 Main'!$J$18*2/31,0),ROUND('GA55 Main'!$J$18/31,0))))</f>
        <v>0</v>
      </c>
      <c r="W19" s="23">
        <f>IF(N19="YES",0,IF(OR(K19="Class IV",P19&lt;5),0,IF(K19="State Service",ROUND('GA55 Main'!$J$19*2/28,0),ROUND('GA55 Main'!$J$19/28,0))))</f>
        <v>0</v>
      </c>
      <c r="X19" s="22">
        <f t="shared" si="3"/>
        <v>0</v>
      </c>
      <c r="Z19" s="10" t="s">
        <v>67</v>
      </c>
      <c r="AA19" s="10">
        <v>15</v>
      </c>
      <c r="AB19" s="10"/>
      <c r="AC19" s="10"/>
      <c r="AD19" s="10"/>
      <c r="AE19" s="10"/>
    </row>
    <row r="20" spans="9:31">
      <c r="I20" s="23">
        <f>Master!A257</f>
        <v>0</v>
      </c>
      <c r="J20" s="23">
        <f>Master!B257</f>
        <v>0</v>
      </c>
      <c r="K20" s="23">
        <f>Master!D257</f>
        <v>0</v>
      </c>
      <c r="L20" s="23">
        <f>Master!F257</f>
        <v>0</v>
      </c>
      <c r="M20" s="23">
        <f>Master!M257</f>
        <v>0</v>
      </c>
      <c r="N20" s="23">
        <f>Master!X257</f>
        <v>0</v>
      </c>
      <c r="O20" s="23">
        <f t="shared" si="0"/>
        <v>0</v>
      </c>
      <c r="P20" s="23">
        <f t="shared" si="1"/>
        <v>0</v>
      </c>
      <c r="Q20" s="23">
        <f t="shared" si="2"/>
        <v>0</v>
      </c>
      <c r="R20" s="23">
        <f>IF(N20="YES",0,IF(OR(K20="Class IV",P20&lt;5),0,IF(K20="State Service",ROUND('GA55 Main'!$J$14*2/30,0),ROUND('GA55 Main'!$J$14/30,0))))</f>
        <v>0</v>
      </c>
      <c r="S20" s="23">
        <f>IF(N20="YES",0,IF(OR(K20="Class IV",P20&lt;5),0,IF(K20="State Service",ROUND('GA55 Main'!$J$15*2/31,0),ROUND('GA55 Main'!$J$15/31,0))))</f>
        <v>0</v>
      </c>
      <c r="T20" s="23">
        <f>IF(N20="YES",0,IF(OR(K20="Class IV",P20&lt;5),0,IF(K20="State Service",ROUND('GA55 Main'!$J$16*2/30,0),ROUND('GA55 Main'!$J$16/30,0))))</f>
        <v>0</v>
      </c>
      <c r="U20" s="23">
        <f>IF(N20="YES",0,IF(OR(K20="Class IV",P20&lt;5),0,IF(K20="State Service",ROUND('GA55 Main'!$J$17*2/31,0),ROUND('GA55 Main'!$J$17/31,0))))</f>
        <v>0</v>
      </c>
      <c r="V20" s="23">
        <f>IF(N20="YES",0,IF(OR(K20="Class IV",P20&lt;5),0,IF(K20="State Service",ROUND('GA55 Main'!$J$18*2/31,0),ROUND('GA55 Main'!$J$18/31,0))))</f>
        <v>0</v>
      </c>
      <c r="W20" s="23">
        <f>IF(N20="YES",0,IF(OR(K20="Class IV",P20&lt;5),0,IF(K20="State Service",ROUND('GA55 Main'!$J$19*2/28,0),ROUND('GA55 Main'!$J$19/28,0))))</f>
        <v>0</v>
      </c>
      <c r="X20" s="22">
        <f t="shared" si="3"/>
        <v>0</v>
      </c>
      <c r="Z20" s="10" t="s">
        <v>68</v>
      </c>
      <c r="AA20" s="10">
        <v>16</v>
      </c>
      <c r="AB20" s="10"/>
      <c r="AC20" s="10"/>
      <c r="AD20" s="10"/>
      <c r="AE20" s="10"/>
    </row>
    <row r="21" spans="9:31">
      <c r="I21" s="23">
        <f>Master!A258</f>
        <v>0</v>
      </c>
      <c r="J21" s="23">
        <f>Master!B258</f>
        <v>0</v>
      </c>
      <c r="K21" s="23">
        <f>Master!D258</f>
        <v>0</v>
      </c>
      <c r="L21" s="23">
        <f>Master!F258</f>
        <v>0</v>
      </c>
      <c r="M21" s="23">
        <f>Master!M258</f>
        <v>0</v>
      </c>
      <c r="N21" s="23">
        <f>Master!X258</f>
        <v>0</v>
      </c>
      <c r="O21" s="23">
        <f t="shared" si="0"/>
        <v>0</v>
      </c>
      <c r="P21" s="23">
        <f t="shared" si="1"/>
        <v>0</v>
      </c>
      <c r="Q21" s="23">
        <f t="shared" si="2"/>
        <v>0</v>
      </c>
      <c r="R21" s="23">
        <f>IF(N21="YES",0,IF(OR(K21="Class IV",P21&lt;5),0,IF(K21="State Service",ROUND('GA55 Main'!$J$14*2/30,0),ROUND('GA55 Main'!$J$14/30,0))))</f>
        <v>0</v>
      </c>
      <c r="S21" s="23">
        <f>IF(N21="YES",0,IF(OR(K21="Class IV",P21&lt;5),0,IF(K21="State Service",ROUND('GA55 Main'!$J$15*2/31,0),ROUND('GA55 Main'!$J$15/31,0))))</f>
        <v>0</v>
      </c>
      <c r="T21" s="23">
        <f>IF(N21="YES",0,IF(OR(K21="Class IV",P21&lt;5),0,IF(K21="State Service",ROUND('GA55 Main'!$J$16*2/30,0),ROUND('GA55 Main'!$J$16/30,0))))</f>
        <v>0</v>
      </c>
      <c r="U21" s="23">
        <f>IF(N21="YES",0,IF(OR(K21="Class IV",P21&lt;5),0,IF(K21="State Service",ROUND('GA55 Main'!$J$17*2/31,0),ROUND('GA55 Main'!$J$17/31,0))))</f>
        <v>0</v>
      </c>
      <c r="V21" s="23">
        <f>IF(N21="YES",0,IF(OR(K21="Class IV",P21&lt;5),0,IF(K21="State Service",ROUND('GA55 Main'!$J$18*2/31,0),ROUND('GA55 Main'!$J$18/31,0))))</f>
        <v>0</v>
      </c>
      <c r="W21" s="23">
        <f>IF(N21="YES",0,IF(OR(K21="Class IV",P21&lt;5),0,IF(K21="State Service",ROUND('GA55 Main'!$J$19*2/28,0),ROUND('GA55 Main'!$J$19/28,0))))</f>
        <v>0</v>
      </c>
      <c r="X21" s="22">
        <f t="shared" si="3"/>
        <v>0</v>
      </c>
      <c r="Z21" s="10" t="s">
        <v>69</v>
      </c>
      <c r="AA21" s="10">
        <v>17</v>
      </c>
      <c r="AB21" s="10"/>
      <c r="AC21" s="10"/>
      <c r="AD21" s="10"/>
      <c r="AE21" s="10"/>
    </row>
    <row r="22" spans="9:31">
      <c r="I22" s="23">
        <f>Master!A259</f>
        <v>0</v>
      </c>
      <c r="J22" s="23">
        <f>Master!B259</f>
        <v>0</v>
      </c>
      <c r="K22" s="23">
        <f>Master!D259</f>
        <v>0</v>
      </c>
      <c r="L22" s="23">
        <f>Master!F259</f>
        <v>0</v>
      </c>
      <c r="M22" s="23">
        <f>Master!M259</f>
        <v>0</v>
      </c>
      <c r="N22" s="23">
        <f>Master!X259</f>
        <v>0</v>
      </c>
      <c r="O22" s="23">
        <f t="shared" si="0"/>
        <v>0</v>
      </c>
      <c r="P22" s="23">
        <f t="shared" si="1"/>
        <v>0</v>
      </c>
      <c r="Q22" s="23">
        <f t="shared" si="2"/>
        <v>0</v>
      </c>
      <c r="R22" s="23">
        <f>IF(N22="YES",0,IF(OR(K22="Class IV",P22&lt;5),0,IF(K22="State Service",ROUND('GA55 Main'!$J$14*2/30,0),ROUND('GA55 Main'!$J$14/30,0))))</f>
        <v>0</v>
      </c>
      <c r="S22" s="23">
        <f>IF(N22="YES",0,IF(OR(K22="Class IV",P22&lt;5),0,IF(K22="State Service",ROUND('GA55 Main'!$J$15*2/31,0),ROUND('GA55 Main'!$J$15/31,0))))</f>
        <v>0</v>
      </c>
      <c r="T22" s="23">
        <f>IF(N22="YES",0,IF(OR(K22="Class IV",P22&lt;5),0,IF(K22="State Service",ROUND('GA55 Main'!$J$16*2/30,0),ROUND('GA55 Main'!$J$16/30,0))))</f>
        <v>0</v>
      </c>
      <c r="U22" s="23">
        <f>IF(N22="YES",0,IF(OR(K22="Class IV",P22&lt;5),0,IF(K22="State Service",ROUND('GA55 Main'!$J$17*2/31,0),ROUND('GA55 Main'!$J$17/31,0))))</f>
        <v>0</v>
      </c>
      <c r="V22" s="23">
        <f>IF(N22="YES",0,IF(OR(K22="Class IV",P22&lt;5),0,IF(K22="State Service",ROUND('GA55 Main'!$J$18*2/31,0),ROUND('GA55 Main'!$J$18/31,0))))</f>
        <v>0</v>
      </c>
      <c r="W22" s="23">
        <f>IF(N22="YES",0,IF(OR(K22="Class IV",P22&lt;5),0,IF(K22="State Service",ROUND('GA55 Main'!$J$19*2/28,0),ROUND('GA55 Main'!$J$19/28,0))))</f>
        <v>0</v>
      </c>
      <c r="X22" s="22">
        <f t="shared" si="3"/>
        <v>0</v>
      </c>
      <c r="Z22" s="10" t="s">
        <v>70</v>
      </c>
      <c r="AA22" s="10">
        <v>18</v>
      </c>
      <c r="AB22" s="10"/>
      <c r="AC22" s="10"/>
      <c r="AD22" s="10"/>
      <c r="AE22" s="10"/>
    </row>
    <row r="23" spans="9:31">
      <c r="I23" s="23">
        <f>Master!A260</f>
        <v>0</v>
      </c>
      <c r="J23" s="23">
        <f>Master!B260</f>
        <v>0</v>
      </c>
      <c r="K23" s="23">
        <f>Master!D260</f>
        <v>0</v>
      </c>
      <c r="L23" s="23">
        <f>Master!F260</f>
        <v>0</v>
      </c>
      <c r="M23" s="23">
        <f>Master!M260</f>
        <v>0</v>
      </c>
      <c r="N23" s="23">
        <f>Master!X260</f>
        <v>0</v>
      </c>
      <c r="O23" s="23">
        <f t="shared" si="0"/>
        <v>0</v>
      </c>
      <c r="P23" s="23">
        <f t="shared" si="1"/>
        <v>0</v>
      </c>
      <c r="Q23" s="23">
        <f t="shared" si="2"/>
        <v>0</v>
      </c>
      <c r="R23" s="23">
        <f>IF(N23="YES",0,IF(OR(K23="Class IV",P23&lt;5),0,IF(K23="State Service",ROUND('GA55 Main'!$J$14*2/30,0),ROUND('GA55 Main'!$J$14/30,0))))</f>
        <v>0</v>
      </c>
      <c r="S23" s="23">
        <f>IF(N23="YES",0,IF(OR(K23="Class IV",P23&lt;5),0,IF(K23="State Service",ROUND('GA55 Main'!$J$15*2/31,0),ROUND('GA55 Main'!$J$15/31,0))))</f>
        <v>0</v>
      </c>
      <c r="T23" s="23">
        <f>IF(N23="YES",0,IF(OR(K23="Class IV",P23&lt;5),0,IF(K23="State Service",ROUND('GA55 Main'!$J$16*2/30,0),ROUND('GA55 Main'!$J$16/30,0))))</f>
        <v>0</v>
      </c>
      <c r="U23" s="23">
        <f>IF(N23="YES",0,IF(OR(K23="Class IV",P23&lt;5),0,IF(K23="State Service",ROUND('GA55 Main'!$J$17*2/31,0),ROUND('GA55 Main'!$J$17/31,0))))</f>
        <v>0</v>
      </c>
      <c r="V23" s="23">
        <f>IF(N23="YES",0,IF(OR(K23="Class IV",P23&lt;5),0,IF(K23="State Service",ROUND('GA55 Main'!$J$18*2/31,0),ROUND('GA55 Main'!$J$18/31,0))))</f>
        <v>0</v>
      </c>
      <c r="W23" s="23">
        <f>IF(N23="YES",0,IF(OR(K23="Class IV",P23&lt;5),0,IF(K23="State Service",ROUND('GA55 Main'!$J$19*2/28,0),ROUND('GA55 Main'!$J$19/28,0))))</f>
        <v>0</v>
      </c>
      <c r="X23" s="22">
        <f t="shared" si="3"/>
        <v>0</v>
      </c>
      <c r="Z23" s="10" t="s">
        <v>71</v>
      </c>
      <c r="AA23" s="10">
        <v>19</v>
      </c>
      <c r="AB23" s="10"/>
      <c r="AC23" s="10"/>
      <c r="AD23" s="10"/>
      <c r="AE23" s="10"/>
    </row>
    <row r="24" spans="9:31">
      <c r="I24" s="23">
        <f>Master!A261</f>
        <v>0</v>
      </c>
      <c r="J24" s="23">
        <f>Master!B261</f>
        <v>0</v>
      </c>
      <c r="K24" s="23">
        <f>Master!D261</f>
        <v>0</v>
      </c>
      <c r="L24" s="23">
        <f>Master!F261</f>
        <v>0</v>
      </c>
      <c r="M24" s="23">
        <f>Master!M261</f>
        <v>0</v>
      </c>
      <c r="N24" s="23">
        <f>Master!X261</f>
        <v>0</v>
      </c>
      <c r="O24" s="23">
        <f t="shared" si="0"/>
        <v>0</v>
      </c>
      <c r="P24" s="23">
        <f t="shared" si="1"/>
        <v>0</v>
      </c>
      <c r="Q24" s="23">
        <f t="shared" si="2"/>
        <v>0</v>
      </c>
      <c r="R24" s="23">
        <f>IF(N24="YES",0,IF(OR(K24="Class IV",P24&lt;5),0,IF(K24="State Service",ROUND('GA55 Main'!$J$14*2/30,0),ROUND('GA55 Main'!$J$14/30,0))))</f>
        <v>0</v>
      </c>
      <c r="S24" s="23">
        <f>IF(N24="YES",0,IF(OR(K24="Class IV",P24&lt;5),0,IF(K24="State Service",ROUND('GA55 Main'!$J$15*2/31,0),ROUND('GA55 Main'!$J$15/31,0))))</f>
        <v>0</v>
      </c>
      <c r="T24" s="23">
        <f>IF(N24="YES",0,IF(OR(K24="Class IV",P24&lt;5),0,IF(K24="State Service",ROUND('GA55 Main'!$J$16*2/30,0),ROUND('GA55 Main'!$J$16/30,0))))</f>
        <v>0</v>
      </c>
      <c r="U24" s="23">
        <f>IF(N24="YES",0,IF(OR(K24="Class IV",P24&lt;5),0,IF(K24="State Service",ROUND('GA55 Main'!$J$17*2/31,0),ROUND('GA55 Main'!$J$17/31,0))))</f>
        <v>0</v>
      </c>
      <c r="V24" s="23">
        <f>IF(N24="YES",0,IF(OR(K24="Class IV",P24&lt;5),0,IF(K24="State Service",ROUND('GA55 Main'!$J$18*2/31,0),ROUND('GA55 Main'!$J$18/31,0))))</f>
        <v>0</v>
      </c>
      <c r="W24" s="23">
        <f>IF(N24="YES",0,IF(OR(K24="Class IV",P24&lt;5),0,IF(K24="State Service",ROUND('GA55 Main'!$J$19*2/28,0),ROUND('GA55 Main'!$J$19/28,0))))</f>
        <v>0</v>
      </c>
      <c r="X24" s="22">
        <f t="shared" si="3"/>
        <v>0</v>
      </c>
      <c r="Z24" s="10" t="s">
        <v>72</v>
      </c>
      <c r="AA24" s="10">
        <v>20</v>
      </c>
      <c r="AB24" s="10"/>
      <c r="AC24" s="10"/>
      <c r="AD24" s="10"/>
      <c r="AE24" s="10"/>
    </row>
    <row r="25" spans="9:31">
      <c r="I25" s="23">
        <f>Master!A262</f>
        <v>0</v>
      </c>
      <c r="J25" s="23">
        <f>Master!B262</f>
        <v>0</v>
      </c>
      <c r="K25" s="23">
        <f>Master!D262</f>
        <v>0</v>
      </c>
      <c r="L25" s="23">
        <f>Master!F262</f>
        <v>0</v>
      </c>
      <c r="M25" s="23">
        <f>Master!M262</f>
        <v>0</v>
      </c>
      <c r="N25" s="23">
        <f>Master!X262</f>
        <v>0</v>
      </c>
      <c r="O25" s="23">
        <f t="shared" si="0"/>
        <v>0</v>
      </c>
      <c r="P25" s="23">
        <f t="shared" si="1"/>
        <v>0</v>
      </c>
      <c r="Q25" s="23">
        <f t="shared" si="2"/>
        <v>0</v>
      </c>
      <c r="R25" s="23">
        <f>IF(N25="YES",0,IF(OR(K25="Class IV",P25&lt;5),0,IF(K25="State Service",ROUND('GA55 Main'!$J$14*2/30,0),ROUND('GA55 Main'!$J$14/30,0))))</f>
        <v>0</v>
      </c>
      <c r="S25" s="23">
        <f>IF(N25="YES",0,IF(OR(K25="Class IV",P25&lt;5),0,IF(K25="State Service",ROUND('GA55 Main'!$J$15*2/31,0),ROUND('GA55 Main'!$J$15/31,0))))</f>
        <v>0</v>
      </c>
      <c r="T25" s="23">
        <f>IF(N25="YES",0,IF(OR(K25="Class IV",P25&lt;5),0,IF(K25="State Service",ROUND('GA55 Main'!$J$16*2/30,0),ROUND('GA55 Main'!$J$16/30,0))))</f>
        <v>0</v>
      </c>
      <c r="U25" s="23">
        <f>IF(N25="YES",0,IF(OR(K25="Class IV",P25&lt;5),0,IF(K25="State Service",ROUND('GA55 Main'!$J$17*2/31,0),ROUND('GA55 Main'!$J$17/31,0))))</f>
        <v>0</v>
      </c>
      <c r="V25" s="23">
        <f>IF(N25="YES",0,IF(OR(K25="Class IV",P25&lt;5),0,IF(K25="State Service",ROUND('GA55 Main'!$J$18*2/31,0),ROUND('GA55 Main'!$J$18/31,0))))</f>
        <v>0</v>
      </c>
      <c r="W25" s="23">
        <f>IF(N25="YES",0,IF(OR(K25="Class IV",P25&lt;5),0,IF(K25="State Service",ROUND('GA55 Main'!$J$19*2/28,0),ROUND('GA55 Main'!$J$19/28,0))))</f>
        <v>0</v>
      </c>
      <c r="X25" s="22">
        <f t="shared" si="3"/>
        <v>0</v>
      </c>
      <c r="Z25" s="10" t="s">
        <v>73</v>
      </c>
      <c r="AA25" s="10">
        <v>21</v>
      </c>
      <c r="AB25" s="10"/>
      <c r="AC25" s="10"/>
      <c r="AD25" s="10"/>
      <c r="AE25" s="10"/>
    </row>
    <row r="26" spans="9:31">
      <c r="I26" s="23">
        <f>Master!A263</f>
        <v>0</v>
      </c>
      <c r="J26" s="23">
        <f>Master!B263</f>
        <v>0</v>
      </c>
      <c r="K26" s="23">
        <f>Master!D263</f>
        <v>0</v>
      </c>
      <c r="L26" s="23">
        <f>Master!F263</f>
        <v>0</v>
      </c>
      <c r="M26" s="23">
        <f>Master!M263</f>
        <v>0</v>
      </c>
      <c r="N26" s="23">
        <f>Master!X263</f>
        <v>0</v>
      </c>
      <c r="O26" s="23">
        <f t="shared" si="0"/>
        <v>0</v>
      </c>
      <c r="P26" s="23">
        <f t="shared" si="1"/>
        <v>0</v>
      </c>
      <c r="Q26" s="23">
        <f t="shared" si="2"/>
        <v>0</v>
      </c>
      <c r="R26" s="23">
        <f>IF(N26="YES",0,IF(OR(K26="Class IV",P26&lt;5),0,IF(K26="State Service",ROUND('GA55 Main'!$J$14*2/30,0),ROUND('GA55 Main'!$J$14/30,0))))</f>
        <v>0</v>
      </c>
      <c r="S26" s="23">
        <f>IF(N26="YES",0,IF(OR(K26="Class IV",P26&lt;5),0,IF(K26="State Service",ROUND('GA55 Main'!$J$15*2/31,0),ROUND('GA55 Main'!$J$15/31,0))))</f>
        <v>0</v>
      </c>
      <c r="T26" s="23">
        <f>IF(N26="YES",0,IF(OR(K26="Class IV",P26&lt;5),0,IF(K26="State Service",ROUND('GA55 Main'!$J$16*2/30,0),ROUND('GA55 Main'!$J$16/30,0))))</f>
        <v>0</v>
      </c>
      <c r="U26" s="23">
        <f>IF(N26="YES",0,IF(OR(K26="Class IV",P26&lt;5),0,IF(K26="State Service",ROUND('GA55 Main'!$J$17*2/31,0),ROUND('GA55 Main'!$J$17/31,0))))</f>
        <v>0</v>
      </c>
      <c r="V26" s="23">
        <f>IF(N26="YES",0,IF(OR(K26="Class IV",P26&lt;5),0,IF(K26="State Service",ROUND('GA55 Main'!$J$18*2/31,0),ROUND('GA55 Main'!$J$18/31,0))))</f>
        <v>0</v>
      </c>
      <c r="W26" s="23">
        <f>IF(N26="YES",0,IF(OR(K26="Class IV",P26&lt;5),0,IF(K26="State Service",ROUND('GA55 Main'!$J$19*2/28,0),ROUND('GA55 Main'!$J$19/28,0))))</f>
        <v>0</v>
      </c>
      <c r="X26" s="22">
        <f t="shared" si="3"/>
        <v>0</v>
      </c>
      <c r="Z26" s="10" t="s">
        <v>74</v>
      </c>
      <c r="AA26" s="10">
        <v>22</v>
      </c>
      <c r="AB26" s="10"/>
      <c r="AC26" s="10"/>
      <c r="AD26" s="10"/>
      <c r="AE26" s="10"/>
    </row>
    <row r="27" spans="9:31">
      <c r="I27" s="23">
        <f>Master!A264</f>
        <v>0</v>
      </c>
      <c r="J27" s="23">
        <f>Master!B264</f>
        <v>0</v>
      </c>
      <c r="K27" s="23">
        <f>Master!D264</f>
        <v>0</v>
      </c>
      <c r="L27" s="23">
        <f>Master!F264</f>
        <v>0</v>
      </c>
      <c r="M27" s="23">
        <f>Master!M264</f>
        <v>0</v>
      </c>
      <c r="N27" s="23">
        <f>Master!X264</f>
        <v>0</v>
      </c>
      <c r="O27" s="23">
        <f t="shared" si="0"/>
        <v>0</v>
      </c>
      <c r="P27" s="23">
        <f t="shared" si="1"/>
        <v>0</v>
      </c>
      <c r="Q27" s="23">
        <f t="shared" si="2"/>
        <v>0</v>
      </c>
      <c r="R27" s="23">
        <f>IF(N27="YES",0,IF(OR(K27="Class IV",P27&lt;5),0,IF(K27="State Service",ROUND('GA55 Main'!$J$14*2/30,0),ROUND('GA55 Main'!$J$14/30,0))))</f>
        <v>0</v>
      </c>
      <c r="S27" s="23">
        <f>IF(N27="YES",0,IF(OR(K27="Class IV",P27&lt;5),0,IF(K27="State Service",ROUND('GA55 Main'!$J$15*2/31,0),ROUND('GA55 Main'!$J$15/31,0))))</f>
        <v>0</v>
      </c>
      <c r="T27" s="23">
        <f>IF(N27="YES",0,IF(OR(K27="Class IV",P27&lt;5),0,IF(K27="State Service",ROUND('GA55 Main'!$J$16*2/30,0),ROUND('GA55 Main'!$J$16/30,0))))</f>
        <v>0</v>
      </c>
      <c r="U27" s="23">
        <f>IF(N27="YES",0,IF(OR(K27="Class IV",P27&lt;5),0,IF(K27="State Service",ROUND('GA55 Main'!$J$17*2/31,0),ROUND('GA55 Main'!$J$17/31,0))))</f>
        <v>0</v>
      </c>
      <c r="V27" s="23">
        <f>IF(N27="YES",0,IF(OR(K27="Class IV",P27&lt;5),0,IF(K27="State Service",ROUND('GA55 Main'!$J$18*2/31,0),ROUND('GA55 Main'!$J$18/31,0))))</f>
        <v>0</v>
      </c>
      <c r="W27" s="23">
        <f>IF(N27="YES",0,IF(OR(K27="Class IV",P27&lt;5),0,IF(K27="State Service",ROUND('GA55 Main'!$J$19*2/28,0),ROUND('GA55 Main'!$J$19/28,0))))</f>
        <v>0</v>
      </c>
      <c r="X27" s="22">
        <f t="shared" si="3"/>
        <v>0</v>
      </c>
      <c r="Z27" s="10" t="s">
        <v>75</v>
      </c>
      <c r="AA27" s="10">
        <v>23</v>
      </c>
      <c r="AB27" s="10"/>
      <c r="AC27" s="10"/>
      <c r="AD27" s="10"/>
      <c r="AE27" s="10"/>
    </row>
    <row r="28" spans="9:31">
      <c r="I28" s="23">
        <f>Master!A265</f>
        <v>0</v>
      </c>
      <c r="J28" s="23">
        <f>Master!B265</f>
        <v>0</v>
      </c>
      <c r="K28" s="23">
        <f>Master!D265</f>
        <v>0</v>
      </c>
      <c r="L28" s="23">
        <f>Master!F265</f>
        <v>0</v>
      </c>
      <c r="M28" s="23">
        <f>Master!M265</f>
        <v>0</v>
      </c>
      <c r="N28" s="23">
        <f>Master!X265</f>
        <v>0</v>
      </c>
      <c r="O28" s="23">
        <f t="shared" si="0"/>
        <v>0</v>
      </c>
      <c r="P28" s="23">
        <f t="shared" si="1"/>
        <v>0</v>
      </c>
      <c r="Q28" s="23">
        <f t="shared" si="2"/>
        <v>0</v>
      </c>
      <c r="R28" s="23">
        <f>IF(N28="YES",0,IF(OR(K28="Class IV",P28&lt;5),0,IF(K28="State Service",ROUND('GA55 Main'!$J$14*2/30,0),ROUND('GA55 Main'!$J$14/30,0))))</f>
        <v>0</v>
      </c>
      <c r="S28" s="23">
        <f>IF(N28="YES",0,IF(OR(K28="Class IV",P28&lt;5),0,IF(K28="State Service",ROUND('GA55 Main'!$J$15*2/31,0),ROUND('GA55 Main'!$J$15/31,0))))</f>
        <v>0</v>
      </c>
      <c r="T28" s="23">
        <f>IF(N28="YES",0,IF(OR(K28="Class IV",P28&lt;5),0,IF(K28="State Service",ROUND('GA55 Main'!$J$16*2/30,0),ROUND('GA55 Main'!$J$16/30,0))))</f>
        <v>0</v>
      </c>
      <c r="U28" s="23">
        <f>IF(N28="YES",0,IF(OR(K28="Class IV",P28&lt;5),0,IF(K28="State Service",ROUND('GA55 Main'!$J$17*2/31,0),ROUND('GA55 Main'!$J$17/31,0))))</f>
        <v>0</v>
      </c>
      <c r="V28" s="23">
        <f>IF(N28="YES",0,IF(OR(K28="Class IV",P28&lt;5),0,IF(K28="State Service",ROUND('GA55 Main'!$J$18*2/31,0),ROUND('GA55 Main'!$J$18/31,0))))</f>
        <v>0</v>
      </c>
      <c r="W28" s="23">
        <f>IF(N28="YES",0,IF(OR(K28="Class IV",P28&lt;5),0,IF(K28="State Service",ROUND('GA55 Main'!$J$19*2/28,0),ROUND('GA55 Main'!$J$19/28,0))))</f>
        <v>0</v>
      </c>
      <c r="X28" s="22">
        <f t="shared" si="3"/>
        <v>0</v>
      </c>
      <c r="Z28" s="10" t="s">
        <v>76</v>
      </c>
      <c r="AA28" s="10">
        <v>24</v>
      </c>
      <c r="AB28" s="10"/>
      <c r="AC28" s="10"/>
      <c r="AD28" s="10"/>
      <c r="AE28" s="10"/>
    </row>
    <row r="29" spans="9:31">
      <c r="I29" s="23">
        <f>Master!A266</f>
        <v>0</v>
      </c>
      <c r="J29" s="23">
        <f>Master!B266</f>
        <v>0</v>
      </c>
      <c r="K29" s="23">
        <f>Master!D266</f>
        <v>0</v>
      </c>
      <c r="L29" s="23">
        <f>Master!F266</f>
        <v>0</v>
      </c>
      <c r="M29" s="23">
        <f>Master!M266</f>
        <v>0</v>
      </c>
      <c r="N29" s="23">
        <f>Master!X266</f>
        <v>0</v>
      </c>
      <c r="O29" s="23">
        <f t="shared" si="0"/>
        <v>0</v>
      </c>
      <c r="P29" s="23">
        <f t="shared" si="1"/>
        <v>0</v>
      </c>
      <c r="Q29" s="23">
        <f t="shared" si="2"/>
        <v>0</v>
      </c>
      <c r="R29" s="23">
        <f>IF(N29="YES",0,IF(OR(K29="Class IV",P29&lt;5),0,IF(K29="State Service",ROUND('GA55 Main'!$J$14*2/30,0),ROUND('GA55 Main'!$J$14/30,0))))</f>
        <v>0</v>
      </c>
      <c r="S29" s="23">
        <f>IF(N29="YES",0,IF(OR(K29="Class IV",P29&lt;5),0,IF(K29="State Service",ROUND('GA55 Main'!$J$15*2/31,0),ROUND('GA55 Main'!$J$15/31,0))))</f>
        <v>0</v>
      </c>
      <c r="T29" s="23">
        <f>IF(N29="YES",0,IF(OR(K29="Class IV",P29&lt;5),0,IF(K29="State Service",ROUND('GA55 Main'!$J$16*2/30,0),ROUND('GA55 Main'!$J$16/30,0))))</f>
        <v>0</v>
      </c>
      <c r="U29" s="23">
        <f>IF(N29="YES",0,IF(OR(K29="Class IV",P29&lt;5),0,IF(K29="State Service",ROUND('GA55 Main'!$J$17*2/31,0),ROUND('GA55 Main'!$J$17/31,0))))</f>
        <v>0</v>
      </c>
      <c r="V29" s="23">
        <f>IF(N29="YES",0,IF(OR(K29="Class IV",P29&lt;5),0,IF(K29="State Service",ROUND('GA55 Main'!$J$18*2/31,0),ROUND('GA55 Main'!$J$18/31,0))))</f>
        <v>0</v>
      </c>
      <c r="W29" s="23">
        <f>IF(N29="YES",0,IF(OR(K29="Class IV",P29&lt;5),0,IF(K29="State Service",ROUND('GA55 Main'!$J$19*2/28,0),ROUND('GA55 Main'!$J$19/28,0))))</f>
        <v>0</v>
      </c>
      <c r="X29" s="22">
        <f t="shared" si="3"/>
        <v>0</v>
      </c>
      <c r="Z29" s="10" t="s">
        <v>163</v>
      </c>
      <c r="AA29" s="10">
        <v>25</v>
      </c>
      <c r="AB29" s="10"/>
      <c r="AC29" s="10"/>
      <c r="AD29" s="10"/>
      <c r="AE29" s="10"/>
    </row>
    <row r="30" spans="9:31">
      <c r="I30" s="23">
        <f>Master!A267</f>
        <v>0</v>
      </c>
      <c r="J30" s="23">
        <f>Master!B267</f>
        <v>0</v>
      </c>
      <c r="K30" s="23">
        <f>Master!D267</f>
        <v>0</v>
      </c>
      <c r="L30" s="23">
        <f>Master!F267</f>
        <v>0</v>
      </c>
      <c r="M30" s="23">
        <f>Master!M267</f>
        <v>0</v>
      </c>
      <c r="N30" s="23">
        <f>Master!X267</f>
        <v>0</v>
      </c>
      <c r="O30" s="23">
        <f t="shared" si="0"/>
        <v>0</v>
      </c>
      <c r="P30" s="23">
        <f t="shared" si="1"/>
        <v>0</v>
      </c>
      <c r="Q30" s="23">
        <f t="shared" si="2"/>
        <v>0</v>
      </c>
      <c r="R30" s="23">
        <f>IF(N30="YES",0,IF(OR(K30="Class IV",P30&lt;5),0,IF(K30="State Service",ROUND('GA55 Main'!$J$14*2/30,0),ROUND('GA55 Main'!$J$14/30,0))))</f>
        <v>0</v>
      </c>
      <c r="S30" s="23">
        <f>IF(N30="YES",0,IF(OR(K30="Class IV",P30&lt;5),0,IF(K30="State Service",ROUND('GA55 Main'!$J$15*2/31,0),ROUND('GA55 Main'!$J$15/31,0))))</f>
        <v>0</v>
      </c>
      <c r="T30" s="23">
        <f>IF(N30="YES",0,IF(OR(K30="Class IV",P30&lt;5),0,IF(K30="State Service",ROUND('GA55 Main'!$J$16*2/30,0),ROUND('GA55 Main'!$J$16/30,0))))</f>
        <v>0</v>
      </c>
      <c r="U30" s="23">
        <f>IF(N30="YES",0,IF(OR(K30="Class IV",P30&lt;5),0,IF(K30="State Service",ROUND('GA55 Main'!$J$17*2/31,0),ROUND('GA55 Main'!$J$17/31,0))))</f>
        <v>0</v>
      </c>
      <c r="V30" s="23">
        <f>IF(N30="YES",0,IF(OR(K30="Class IV",P30&lt;5),0,IF(K30="State Service",ROUND('GA55 Main'!$J$18*2/31,0),ROUND('GA55 Main'!$J$18/31,0))))</f>
        <v>0</v>
      </c>
      <c r="W30" s="23">
        <f>IF(N30="YES",0,IF(OR(K30="Class IV",P30&lt;5),0,IF(K30="State Service",ROUND('GA55 Main'!$J$19*2/28,0),ROUND('GA55 Main'!$J$19/28,0))))</f>
        <v>0</v>
      </c>
      <c r="X30" s="22">
        <f t="shared" si="3"/>
        <v>0</v>
      </c>
      <c r="Z30" s="10" t="s">
        <v>164</v>
      </c>
      <c r="AA30" s="10">
        <v>26</v>
      </c>
      <c r="AB30" s="10"/>
      <c r="AC30" s="10"/>
      <c r="AD30" s="10"/>
      <c r="AE30" s="10"/>
    </row>
    <row r="31" spans="9:31">
      <c r="I31" s="23">
        <f>Master!A268</f>
        <v>0</v>
      </c>
      <c r="J31" s="23">
        <f>Master!B268</f>
        <v>0</v>
      </c>
      <c r="K31" s="23">
        <f>Master!D268</f>
        <v>0</v>
      </c>
      <c r="L31" s="23">
        <f>Master!F268</f>
        <v>0</v>
      </c>
      <c r="M31" s="23">
        <f>Master!M268</f>
        <v>0</v>
      </c>
      <c r="N31" s="23">
        <f>Master!X268</f>
        <v>0</v>
      </c>
      <c r="O31" s="23">
        <f t="shared" si="0"/>
        <v>0</v>
      </c>
      <c r="P31" s="23">
        <f t="shared" si="1"/>
        <v>0</v>
      </c>
      <c r="Q31" s="23">
        <f t="shared" si="2"/>
        <v>0</v>
      </c>
      <c r="R31" s="23">
        <f>IF(N31="YES",0,IF(OR(K31="Class IV",P31&lt;5),0,IF(K31="State Service",ROUND('GA55 Main'!$J$14*2/30,0),ROUND('GA55 Main'!$J$14/30,0))))</f>
        <v>0</v>
      </c>
      <c r="S31" s="23">
        <f>IF(N31="YES",0,IF(OR(K31="Class IV",P31&lt;5),0,IF(K31="State Service",ROUND('GA55 Main'!$J$15*2/31,0),ROUND('GA55 Main'!$J$15/31,0))))</f>
        <v>0</v>
      </c>
      <c r="T31" s="23">
        <f>IF(N31="YES",0,IF(OR(K31="Class IV",P31&lt;5),0,IF(K31="State Service",ROUND('GA55 Main'!$J$16*2/30,0),ROUND('GA55 Main'!$J$16/30,0))))</f>
        <v>0</v>
      </c>
      <c r="U31" s="23">
        <f>IF(N31="YES",0,IF(OR(K31="Class IV",P31&lt;5),0,IF(K31="State Service",ROUND('GA55 Main'!$J$17*2/31,0),ROUND('GA55 Main'!$J$17/31,0))))</f>
        <v>0</v>
      </c>
      <c r="V31" s="23">
        <f>IF(N31="YES",0,IF(OR(K31="Class IV",P31&lt;5),0,IF(K31="State Service",ROUND('GA55 Main'!$J$18*2/31,0),ROUND('GA55 Main'!$J$18/31,0))))</f>
        <v>0</v>
      </c>
      <c r="W31" s="23">
        <f>IF(N31="YES",0,IF(OR(K31="Class IV",P31&lt;5),0,IF(K31="State Service",ROUND('GA55 Main'!$J$19*2/28,0),ROUND('GA55 Main'!$J$19/28,0))))</f>
        <v>0</v>
      </c>
      <c r="X31" s="22">
        <f t="shared" si="3"/>
        <v>0</v>
      </c>
    </row>
    <row r="32" spans="9:31">
      <c r="I32" s="23">
        <f>Master!A269</f>
        <v>0</v>
      </c>
      <c r="J32" s="23">
        <f>Master!B269</f>
        <v>0</v>
      </c>
      <c r="K32" s="23">
        <f>Master!D269</f>
        <v>0</v>
      </c>
      <c r="L32" s="23">
        <f>Master!F269</f>
        <v>0</v>
      </c>
      <c r="M32" s="23">
        <f>Master!M269</f>
        <v>0</v>
      </c>
      <c r="N32" s="23">
        <f>Master!X269</f>
        <v>0</v>
      </c>
      <c r="O32" s="23">
        <f t="shared" si="0"/>
        <v>0</v>
      </c>
      <c r="P32" s="23">
        <f t="shared" si="1"/>
        <v>0</v>
      </c>
      <c r="Q32" s="23">
        <f t="shared" si="2"/>
        <v>0</v>
      </c>
      <c r="R32" s="23">
        <f>IF(N32="YES",0,IF(OR(K32="Class IV",P32&lt;5),0,IF(K32="State Service",ROUND('GA55 Main'!$J$14*2/30,0),ROUND('GA55 Main'!$J$14/30,0))))</f>
        <v>0</v>
      </c>
      <c r="S32" s="23">
        <f>IF(N32="YES",0,IF(OR(K32="Class IV",P32&lt;5),0,IF(K32="State Service",ROUND('GA55 Main'!$J$15*2/31,0),ROUND('GA55 Main'!$J$15/31,0))))</f>
        <v>0</v>
      </c>
      <c r="T32" s="23">
        <f>IF(N32="YES",0,IF(OR(K32="Class IV",P32&lt;5),0,IF(K32="State Service",ROUND('GA55 Main'!$J$16*2/30,0),ROUND('GA55 Main'!$J$16/30,0))))</f>
        <v>0</v>
      </c>
      <c r="U32" s="23">
        <f>IF(N32="YES",0,IF(OR(K32="Class IV",P32&lt;5),0,IF(K32="State Service",ROUND('GA55 Main'!$J$17*2/31,0),ROUND('GA55 Main'!$J$17/31,0))))</f>
        <v>0</v>
      </c>
      <c r="V32" s="23">
        <f>IF(N32="YES",0,IF(OR(K32="Class IV",P32&lt;5),0,IF(K32="State Service",ROUND('GA55 Main'!$J$18*2/31,0),ROUND('GA55 Main'!$J$18/31,0))))</f>
        <v>0</v>
      </c>
      <c r="W32" s="23">
        <f>IF(N32="YES",0,IF(OR(K32="Class IV",P32&lt;5),0,IF(K32="State Service",ROUND('GA55 Main'!$J$19*2/28,0),ROUND('GA55 Main'!$J$19/28,0))))</f>
        <v>0</v>
      </c>
      <c r="X32" s="22">
        <f t="shared" si="3"/>
        <v>0</v>
      </c>
    </row>
    <row r="33" spans="9:24">
      <c r="I33" s="23">
        <f>Master!A270</f>
        <v>0</v>
      </c>
      <c r="J33" s="23">
        <f>Master!B270</f>
        <v>0</v>
      </c>
      <c r="K33" s="23">
        <f>Master!D270</f>
        <v>0</v>
      </c>
      <c r="L33" s="23">
        <f>Master!F270</f>
        <v>0</v>
      </c>
      <c r="M33" s="23">
        <f>Master!M270</f>
        <v>0</v>
      </c>
      <c r="N33" s="23">
        <f>Master!X270</f>
        <v>0</v>
      </c>
      <c r="O33" s="23">
        <f t="shared" si="0"/>
        <v>0</v>
      </c>
      <c r="P33" s="23">
        <f t="shared" si="1"/>
        <v>0</v>
      </c>
      <c r="Q33" s="23">
        <f t="shared" si="2"/>
        <v>0</v>
      </c>
      <c r="R33" s="23">
        <f>IF(N33="YES",0,IF(OR(K33="Class IV",P33&lt;5),0,IF(K33="State Service",ROUND('GA55 Main'!$J$14*2/30,0),ROUND('GA55 Main'!$J$14/30,0))))</f>
        <v>0</v>
      </c>
      <c r="S33" s="23">
        <f>IF(N33="YES",0,IF(OR(K33="Class IV",P33&lt;5),0,IF(K33="State Service",ROUND('GA55 Main'!$J$15*2/31,0),ROUND('GA55 Main'!$J$15/31,0))))</f>
        <v>0</v>
      </c>
      <c r="T33" s="23">
        <f>IF(N33="YES",0,IF(OR(K33="Class IV",P33&lt;5),0,IF(K33="State Service",ROUND('GA55 Main'!$J$16*2/30,0),ROUND('GA55 Main'!$J$16/30,0))))</f>
        <v>0</v>
      </c>
      <c r="U33" s="23">
        <f>IF(N33="YES",0,IF(OR(K33="Class IV",P33&lt;5),0,IF(K33="State Service",ROUND('GA55 Main'!$J$17*2/31,0),ROUND('GA55 Main'!$J$17/31,0))))</f>
        <v>0</v>
      </c>
      <c r="V33" s="23">
        <f>IF(N33="YES",0,IF(OR(K33="Class IV",P33&lt;5),0,IF(K33="State Service",ROUND('GA55 Main'!$J$18*2/31,0),ROUND('GA55 Main'!$J$18/31,0))))</f>
        <v>0</v>
      </c>
      <c r="W33" s="23">
        <f>IF(N33="YES",0,IF(OR(K33="Class IV",P33&lt;5),0,IF(K33="State Service",ROUND('GA55 Main'!$J$19*2/28,0),ROUND('GA55 Main'!$J$19/28,0))))</f>
        <v>0</v>
      </c>
      <c r="X33" s="22">
        <f t="shared" si="3"/>
        <v>0</v>
      </c>
    </row>
    <row r="34" spans="9:24">
      <c r="I34" s="23">
        <f>Master!A271</f>
        <v>0</v>
      </c>
      <c r="J34" s="23">
        <f>Master!B271</f>
        <v>0</v>
      </c>
      <c r="K34" s="23">
        <f>Master!D271</f>
        <v>0</v>
      </c>
      <c r="L34" s="23">
        <f>Master!F271</f>
        <v>0</v>
      </c>
      <c r="M34" s="23">
        <f>Master!M271</f>
        <v>0</v>
      </c>
      <c r="N34" s="23">
        <f>Master!X271</f>
        <v>0</v>
      </c>
      <c r="O34" s="23">
        <f t="shared" si="0"/>
        <v>0</v>
      </c>
      <c r="P34" s="23">
        <f t="shared" si="1"/>
        <v>0</v>
      </c>
      <c r="Q34" s="23">
        <f t="shared" si="2"/>
        <v>0</v>
      </c>
      <c r="R34" s="23">
        <f>IF(N34="YES",0,IF(OR(K34="Class IV",P34&lt;5),0,IF(K34="State Service",ROUND('GA55 Main'!$J$14*2/30,0),ROUND('GA55 Main'!$J$14/30,0))))</f>
        <v>0</v>
      </c>
      <c r="S34" s="23">
        <f>IF(N34="YES",0,IF(OR(K34="Class IV",P34&lt;5),0,IF(K34="State Service",ROUND('GA55 Main'!$J$15*2/31,0),ROUND('GA55 Main'!$J$15/31,0))))</f>
        <v>0</v>
      </c>
      <c r="T34" s="23">
        <f>IF(N34="YES",0,IF(OR(K34="Class IV",P34&lt;5),0,IF(K34="State Service",ROUND('GA55 Main'!$J$16*2/30,0),ROUND('GA55 Main'!$J$16/30,0))))</f>
        <v>0</v>
      </c>
      <c r="U34" s="23">
        <f>IF(N34="YES",0,IF(OR(K34="Class IV",P34&lt;5),0,IF(K34="State Service",ROUND('GA55 Main'!$J$17*2/31,0),ROUND('GA55 Main'!$J$17/31,0))))</f>
        <v>0</v>
      </c>
      <c r="V34" s="23">
        <f>IF(N34="YES",0,IF(OR(K34="Class IV",P34&lt;5),0,IF(K34="State Service",ROUND('GA55 Main'!$J$18*2/31,0),ROUND('GA55 Main'!$J$18/31,0))))</f>
        <v>0</v>
      </c>
      <c r="W34" s="23">
        <f>IF(N34="YES",0,IF(OR(K34="Class IV",P34&lt;5),0,IF(K34="State Service",ROUND('GA55 Main'!$J$19*2/28,0),ROUND('GA55 Main'!$J$19/28,0))))</f>
        <v>0</v>
      </c>
      <c r="X34" s="22">
        <f t="shared" si="3"/>
        <v>0</v>
      </c>
    </row>
    <row r="35" spans="9:24">
      <c r="I35" s="23">
        <f>Master!A272</f>
        <v>0</v>
      </c>
      <c r="J35" s="23">
        <f>Master!B272</f>
        <v>0</v>
      </c>
      <c r="K35" s="23">
        <f>Master!D272</f>
        <v>0</v>
      </c>
      <c r="L35" s="23">
        <f>Master!F272</f>
        <v>0</v>
      </c>
      <c r="M35" s="23">
        <f>Master!M272</f>
        <v>0</v>
      </c>
      <c r="N35" s="23">
        <f>Master!X272</f>
        <v>0</v>
      </c>
      <c r="O35" s="23">
        <f t="shared" si="0"/>
        <v>0</v>
      </c>
      <c r="P35" s="23">
        <f t="shared" si="1"/>
        <v>0</v>
      </c>
      <c r="Q35" s="23">
        <f t="shared" si="2"/>
        <v>0</v>
      </c>
      <c r="R35" s="23">
        <f>IF(N35="YES",0,IF(OR(K35="Class IV",P35&lt;5),0,IF(K35="State Service",ROUND('GA55 Main'!$J$14*2/30,0),ROUND('GA55 Main'!$J$14/30,0))))</f>
        <v>0</v>
      </c>
      <c r="S35" s="23">
        <f>IF(N35="YES",0,IF(OR(K35="Class IV",P35&lt;5),0,IF(K35="State Service",ROUND('GA55 Main'!$J$15*2/31,0),ROUND('GA55 Main'!$J$15/31,0))))</f>
        <v>0</v>
      </c>
      <c r="T35" s="23">
        <f>IF(N35="YES",0,IF(OR(K35="Class IV",P35&lt;5),0,IF(K35="State Service",ROUND('GA55 Main'!$J$16*2/30,0),ROUND('GA55 Main'!$J$16/30,0))))</f>
        <v>0</v>
      </c>
      <c r="U35" s="23">
        <f>IF(N35="YES",0,IF(OR(K35="Class IV",P35&lt;5),0,IF(K35="State Service",ROUND('GA55 Main'!$J$17*2/31,0),ROUND('GA55 Main'!$J$17/31,0))))</f>
        <v>0</v>
      </c>
      <c r="V35" s="23">
        <f>IF(N35="YES",0,IF(OR(K35="Class IV",P35&lt;5),0,IF(K35="State Service",ROUND('GA55 Main'!$J$18*2/31,0),ROUND('GA55 Main'!$J$18/31,0))))</f>
        <v>0</v>
      </c>
      <c r="W35" s="23">
        <f>IF(N35="YES",0,IF(OR(K35="Class IV",P35&lt;5),0,IF(K35="State Service",ROUND('GA55 Main'!$J$19*2/28,0),ROUND('GA55 Main'!$J$19/28,0))))</f>
        <v>0</v>
      </c>
      <c r="X35" s="22">
        <f t="shared" si="3"/>
        <v>0</v>
      </c>
    </row>
    <row r="36" spans="9:24">
      <c r="I36" s="23">
        <f>Master!A273</f>
        <v>0</v>
      </c>
      <c r="J36" s="23">
        <f>Master!B273</f>
        <v>0</v>
      </c>
      <c r="K36" s="23">
        <f>Master!D273</f>
        <v>0</v>
      </c>
      <c r="L36" s="23">
        <f>Master!F273</f>
        <v>0</v>
      </c>
      <c r="M36" s="23">
        <f>Master!M273</f>
        <v>0</v>
      </c>
      <c r="N36" s="23">
        <f>Master!X273</f>
        <v>0</v>
      </c>
      <c r="O36" s="23">
        <f t="shared" si="0"/>
        <v>0</v>
      </c>
      <c r="P36" s="23">
        <f t="shared" si="1"/>
        <v>0</v>
      </c>
      <c r="Q36" s="23">
        <f t="shared" si="2"/>
        <v>0</v>
      </c>
      <c r="R36" s="23">
        <f>IF(N36="YES",0,IF(OR(K36="Class IV",P36&lt;5),0,IF(K36="State Service",ROUND('GA55 Main'!$J$14*2/30,0),ROUND('GA55 Main'!$J$14/30,0))))</f>
        <v>0</v>
      </c>
      <c r="S36" s="23">
        <f>IF(N36="YES",0,IF(OR(K36="Class IV",P36&lt;5),0,IF(K36="State Service",ROUND('GA55 Main'!$J$15*2/31,0),ROUND('GA55 Main'!$J$15/31,0))))</f>
        <v>0</v>
      </c>
      <c r="T36" s="23">
        <f>IF(N36="YES",0,IF(OR(K36="Class IV",P36&lt;5),0,IF(K36="State Service",ROUND('GA55 Main'!$J$16*2/30,0),ROUND('GA55 Main'!$J$16/30,0))))</f>
        <v>0</v>
      </c>
      <c r="U36" s="23">
        <f>IF(N36="YES",0,IF(OR(K36="Class IV",P36&lt;5),0,IF(K36="State Service",ROUND('GA55 Main'!$J$17*2/31,0),ROUND('GA55 Main'!$J$17/31,0))))</f>
        <v>0</v>
      </c>
      <c r="V36" s="23">
        <f>IF(N36="YES",0,IF(OR(K36="Class IV",P36&lt;5),0,IF(K36="State Service",ROUND('GA55 Main'!$J$18*2/31,0),ROUND('GA55 Main'!$J$18/31,0))))</f>
        <v>0</v>
      </c>
      <c r="W36" s="23">
        <f>IF(N36="YES",0,IF(OR(K36="Class IV",P36&lt;5),0,IF(K36="State Service",ROUND('GA55 Main'!$J$19*2/28,0),ROUND('GA55 Main'!$J$19/28,0))))</f>
        <v>0</v>
      </c>
      <c r="X36" s="22">
        <f t="shared" si="3"/>
        <v>0</v>
      </c>
    </row>
    <row r="37" spans="9:24">
      <c r="I37" s="23">
        <f>Master!A274</f>
        <v>0</v>
      </c>
      <c r="J37" s="23">
        <f>Master!B274</f>
        <v>0</v>
      </c>
      <c r="K37" s="23">
        <f>Master!D274</f>
        <v>0</v>
      </c>
      <c r="L37" s="23">
        <f>Master!F274</f>
        <v>0</v>
      </c>
      <c r="M37" s="23">
        <f>Master!M274</f>
        <v>0</v>
      </c>
      <c r="N37" s="23">
        <f>Master!X274</f>
        <v>0</v>
      </c>
      <c r="O37" s="23">
        <f t="shared" si="0"/>
        <v>0</v>
      </c>
      <c r="P37" s="23">
        <f t="shared" si="1"/>
        <v>0</v>
      </c>
      <c r="Q37" s="23">
        <f t="shared" si="2"/>
        <v>0</v>
      </c>
      <c r="R37" s="23">
        <f>IF(N37="YES",0,IF(OR(K37="Class IV",P37&lt;5),0,IF(K37="State Service",ROUND('GA55 Main'!$J$14*2/30,0),ROUND('GA55 Main'!$J$14/30,0))))</f>
        <v>0</v>
      </c>
      <c r="S37" s="23">
        <f>IF(N37="YES",0,IF(OR(K37="Class IV",P37&lt;5),0,IF(K37="State Service",ROUND('GA55 Main'!$J$15*2/31,0),ROUND('GA55 Main'!$J$15/31,0))))</f>
        <v>0</v>
      </c>
      <c r="T37" s="23">
        <f>IF(N37="YES",0,IF(OR(K37="Class IV",P37&lt;5),0,IF(K37="State Service",ROUND('GA55 Main'!$J$16*2/30,0),ROUND('GA55 Main'!$J$16/30,0))))</f>
        <v>0</v>
      </c>
      <c r="U37" s="23">
        <f>IF(N37="YES",0,IF(OR(K37="Class IV",P37&lt;5),0,IF(K37="State Service",ROUND('GA55 Main'!$J$17*2/31,0),ROUND('GA55 Main'!$J$17/31,0))))</f>
        <v>0</v>
      </c>
      <c r="V37" s="23">
        <f>IF(N37="YES",0,IF(OR(K37="Class IV",P37&lt;5),0,IF(K37="State Service",ROUND('GA55 Main'!$J$18*2/31,0),ROUND('GA55 Main'!$J$18/31,0))))</f>
        <v>0</v>
      </c>
      <c r="W37" s="23">
        <f>IF(N37="YES",0,IF(OR(K37="Class IV",P37&lt;5),0,IF(K37="State Service",ROUND('GA55 Main'!$J$19*2/28,0),ROUND('GA55 Main'!$J$19/28,0))))</f>
        <v>0</v>
      </c>
      <c r="X37" s="22">
        <f t="shared" si="3"/>
        <v>0</v>
      </c>
    </row>
    <row r="38" spans="9:24">
      <c r="I38" s="23">
        <f>Master!A275</f>
        <v>0</v>
      </c>
      <c r="J38" s="23">
        <f>Master!B275</f>
        <v>0</v>
      </c>
      <c r="K38" s="23">
        <f>Master!D275</f>
        <v>0</v>
      </c>
      <c r="L38" s="23">
        <f>Master!F275</f>
        <v>0</v>
      </c>
      <c r="M38" s="23">
        <f>Master!M275</f>
        <v>0</v>
      </c>
      <c r="N38" s="23">
        <f>Master!X275</f>
        <v>0</v>
      </c>
      <c r="O38" s="23">
        <f t="shared" si="0"/>
        <v>0</v>
      </c>
      <c r="P38" s="23">
        <f t="shared" si="1"/>
        <v>0</v>
      </c>
      <c r="Q38" s="23">
        <f t="shared" si="2"/>
        <v>0</v>
      </c>
      <c r="R38" s="23">
        <f>IF(N38="YES",0,IF(OR(K38="Class IV",P38&lt;5),0,IF(K38="State Service",ROUND('GA55 Main'!$J$14*2/30,0),ROUND('GA55 Main'!$J$14/30,0))))</f>
        <v>0</v>
      </c>
      <c r="S38" s="23">
        <f>IF(N38="YES",0,IF(OR(K38="Class IV",P38&lt;5),0,IF(K38="State Service",ROUND('GA55 Main'!$J$15*2/31,0),ROUND('GA55 Main'!$J$15/31,0))))</f>
        <v>0</v>
      </c>
      <c r="T38" s="23">
        <f>IF(N38="YES",0,IF(OR(K38="Class IV",P38&lt;5),0,IF(K38="State Service",ROUND('GA55 Main'!$J$16*2/30,0),ROUND('GA55 Main'!$J$16/30,0))))</f>
        <v>0</v>
      </c>
      <c r="U38" s="23">
        <f>IF(N38="YES",0,IF(OR(K38="Class IV",P38&lt;5),0,IF(K38="State Service",ROUND('GA55 Main'!$J$17*2/31,0),ROUND('GA55 Main'!$J$17/31,0))))</f>
        <v>0</v>
      </c>
      <c r="V38" s="23">
        <f>IF(N38="YES",0,IF(OR(K38="Class IV",P38&lt;5),0,IF(K38="State Service",ROUND('GA55 Main'!$J$18*2/31,0),ROUND('GA55 Main'!$J$18/31,0))))</f>
        <v>0</v>
      </c>
      <c r="W38" s="23">
        <f>IF(N38="YES",0,IF(OR(K38="Class IV",P38&lt;5),0,IF(K38="State Service",ROUND('GA55 Main'!$J$19*2/28,0),ROUND('GA55 Main'!$J$19/28,0))))</f>
        <v>0</v>
      </c>
      <c r="X38" s="22">
        <f t="shared" si="3"/>
        <v>0</v>
      </c>
    </row>
    <row r="39" spans="9:24">
      <c r="I39" s="23">
        <f>Master!A276</f>
        <v>0</v>
      </c>
      <c r="J39" s="23">
        <f>Master!B276</f>
        <v>0</v>
      </c>
      <c r="K39" s="23">
        <f>Master!D276</f>
        <v>0</v>
      </c>
      <c r="L39" s="23">
        <f>Master!F276</f>
        <v>0</v>
      </c>
      <c r="M39" s="23">
        <f>Master!M276</f>
        <v>0</v>
      </c>
      <c r="N39" s="23">
        <f>Master!X276</f>
        <v>0</v>
      </c>
      <c r="O39" s="23">
        <f t="shared" si="0"/>
        <v>0</v>
      </c>
      <c r="P39" s="23">
        <f t="shared" si="1"/>
        <v>0</v>
      </c>
      <c r="Q39" s="23">
        <f t="shared" si="2"/>
        <v>0</v>
      </c>
      <c r="R39" s="23">
        <f>IF(N39="YES",0,IF(OR(K39="Class IV",P39&lt;5),0,IF(K39="State Service",ROUND('GA55 Main'!$J$14*2/30,0),ROUND('GA55 Main'!$J$14/30,0))))</f>
        <v>0</v>
      </c>
      <c r="S39" s="23">
        <f>IF(N39="YES",0,IF(OR(K39="Class IV",P39&lt;5),0,IF(K39="State Service",ROUND('GA55 Main'!$J$15*2/31,0),ROUND('GA55 Main'!$J$15/31,0))))</f>
        <v>0</v>
      </c>
      <c r="T39" s="23">
        <f>IF(N39="YES",0,IF(OR(K39="Class IV",P39&lt;5),0,IF(K39="State Service",ROUND('GA55 Main'!$J$16*2/30,0),ROUND('GA55 Main'!$J$16/30,0))))</f>
        <v>0</v>
      </c>
      <c r="U39" s="23">
        <f>IF(N39="YES",0,IF(OR(K39="Class IV",P39&lt;5),0,IF(K39="State Service",ROUND('GA55 Main'!$J$17*2/31,0),ROUND('GA55 Main'!$J$17/31,0))))</f>
        <v>0</v>
      </c>
      <c r="V39" s="23">
        <f>IF(N39="YES",0,IF(OR(K39="Class IV",P39&lt;5),0,IF(K39="State Service",ROUND('GA55 Main'!$J$18*2/31,0),ROUND('GA55 Main'!$J$18/31,0))))</f>
        <v>0</v>
      </c>
      <c r="W39" s="23">
        <f>IF(N39="YES",0,IF(OR(K39="Class IV",P39&lt;5),0,IF(K39="State Service",ROUND('GA55 Main'!$J$19*2/28,0),ROUND('GA55 Main'!$J$19/28,0))))</f>
        <v>0</v>
      </c>
      <c r="X39" s="22">
        <f t="shared" si="3"/>
        <v>0</v>
      </c>
    </row>
    <row r="40" spans="9:24">
      <c r="I40" s="23">
        <f>Master!A277</f>
        <v>0</v>
      </c>
      <c r="J40" s="23">
        <f>Master!B277</f>
        <v>0</v>
      </c>
      <c r="K40" s="23">
        <f>Master!D277</f>
        <v>0</v>
      </c>
      <c r="L40" s="23">
        <f>Master!F277</f>
        <v>0</v>
      </c>
      <c r="M40" s="23">
        <f>Master!M277</f>
        <v>0</v>
      </c>
      <c r="N40" s="23">
        <f>Master!X277</f>
        <v>0</v>
      </c>
      <c r="O40" s="23">
        <f t="shared" si="0"/>
        <v>0</v>
      </c>
      <c r="P40" s="23">
        <f t="shared" si="1"/>
        <v>0</v>
      </c>
      <c r="Q40" s="23">
        <f t="shared" si="2"/>
        <v>0</v>
      </c>
      <c r="R40" s="23">
        <f>IF(N40="YES",0,IF(OR(K40="Class IV",P40&lt;5),0,IF(K40="State Service",ROUND('GA55 Main'!$J$14*2/30,0),ROUND('GA55 Main'!$J$14/30,0))))</f>
        <v>0</v>
      </c>
      <c r="S40" s="23">
        <f>IF(N40="YES",0,IF(OR(K40="Class IV",P40&lt;5),0,IF(K40="State Service",ROUND('GA55 Main'!$J$15*2/31,0),ROUND('GA55 Main'!$J$15/31,0))))</f>
        <v>0</v>
      </c>
      <c r="T40" s="23">
        <f>IF(N40="YES",0,IF(OR(K40="Class IV",P40&lt;5),0,IF(K40="State Service",ROUND('GA55 Main'!$J$16*2/30,0),ROUND('GA55 Main'!$J$16/30,0))))</f>
        <v>0</v>
      </c>
      <c r="U40" s="23">
        <f>IF(N40="YES",0,IF(OR(K40="Class IV",P40&lt;5),0,IF(K40="State Service",ROUND('GA55 Main'!$J$17*2/31,0),ROUND('GA55 Main'!$J$17/31,0))))</f>
        <v>0</v>
      </c>
      <c r="V40" s="23">
        <f>IF(N40="YES",0,IF(OR(K40="Class IV",P40&lt;5),0,IF(K40="State Service",ROUND('GA55 Main'!$J$18*2/31,0),ROUND('GA55 Main'!$J$18/31,0))))</f>
        <v>0</v>
      </c>
      <c r="W40" s="23">
        <f>IF(N40="YES",0,IF(OR(K40="Class IV",P40&lt;5),0,IF(K40="State Service",ROUND('GA55 Main'!$J$19*2/28,0),ROUND('GA55 Main'!$J$19/28,0))))</f>
        <v>0</v>
      </c>
      <c r="X40" s="22">
        <f t="shared" si="3"/>
        <v>0</v>
      </c>
    </row>
    <row r="41" spans="9:24">
      <c r="I41" s="23">
        <f>Master!A278</f>
        <v>0</v>
      </c>
      <c r="J41" s="23">
        <f>Master!B278</f>
        <v>0</v>
      </c>
      <c r="K41" s="23">
        <f>Master!D278</f>
        <v>0</v>
      </c>
      <c r="L41" s="23">
        <f>Master!F278</f>
        <v>0</v>
      </c>
      <c r="M41" s="23">
        <f>Master!M278</f>
        <v>0</v>
      </c>
      <c r="N41" s="23">
        <f>Master!X278</f>
        <v>0</v>
      </c>
      <c r="O41" s="23">
        <f t="shared" si="0"/>
        <v>0</v>
      </c>
      <c r="P41" s="23">
        <f t="shared" si="1"/>
        <v>0</v>
      </c>
      <c r="Q41" s="23">
        <f t="shared" si="2"/>
        <v>0</v>
      </c>
      <c r="R41" s="23">
        <f>IF(N41="YES",0,IF(OR(K41="Class IV",P41&lt;5),0,IF(K41="State Service",ROUND('GA55 Main'!$J$14*2/30,0),ROUND('GA55 Main'!$J$14/30,0))))</f>
        <v>0</v>
      </c>
      <c r="S41" s="23">
        <f>IF(N41="YES",0,IF(OR(K41="Class IV",P41&lt;5),0,IF(K41="State Service",ROUND('GA55 Main'!$J$15*2/31,0),ROUND('GA55 Main'!$J$15/31,0))))</f>
        <v>0</v>
      </c>
      <c r="T41" s="23">
        <f>IF(N41="YES",0,IF(OR(K41="Class IV",P41&lt;5),0,IF(K41="State Service",ROUND('GA55 Main'!$J$16*2/30,0),ROUND('GA55 Main'!$J$16/30,0))))</f>
        <v>0</v>
      </c>
      <c r="U41" s="23">
        <f>IF(N41="YES",0,IF(OR(K41="Class IV",P41&lt;5),0,IF(K41="State Service",ROUND('GA55 Main'!$J$17*2/31,0),ROUND('GA55 Main'!$J$17/31,0))))</f>
        <v>0</v>
      </c>
      <c r="V41" s="23">
        <f>IF(N41="YES",0,IF(OR(K41="Class IV",P41&lt;5),0,IF(K41="State Service",ROUND('GA55 Main'!$J$18*2/31,0),ROUND('GA55 Main'!$J$18/31,0))))</f>
        <v>0</v>
      </c>
      <c r="W41" s="23">
        <f>IF(N41="YES",0,IF(OR(K41="Class IV",P41&lt;5),0,IF(K41="State Service",ROUND('GA55 Main'!$J$19*2/28,0),ROUND('GA55 Main'!$J$19/28,0))))</f>
        <v>0</v>
      </c>
      <c r="X41" s="22">
        <f t="shared" si="3"/>
        <v>0</v>
      </c>
    </row>
    <row r="42" spans="9:24">
      <c r="I42" s="23">
        <f>Master!A279</f>
        <v>0</v>
      </c>
      <c r="J42" s="23">
        <f>Master!B279</f>
        <v>0</v>
      </c>
      <c r="K42" s="23">
        <f>Master!D279</f>
        <v>0</v>
      </c>
      <c r="L42" s="23">
        <f>Master!F279</f>
        <v>0</v>
      </c>
      <c r="M42" s="23">
        <f>Master!M279</f>
        <v>0</v>
      </c>
      <c r="N42" s="23">
        <f>Master!X279</f>
        <v>0</v>
      </c>
      <c r="O42" s="23">
        <f t="shared" si="0"/>
        <v>0</v>
      </c>
      <c r="P42" s="23">
        <f t="shared" si="1"/>
        <v>0</v>
      </c>
      <c r="Q42" s="23">
        <f t="shared" si="2"/>
        <v>0</v>
      </c>
      <c r="R42" s="23">
        <f>IF(N42="YES",0,IF(OR(K42="Class IV",P42&lt;5),0,IF(K42="State Service",ROUND('GA55 Main'!$J$14*2/30,0),ROUND('GA55 Main'!$J$14/30,0))))</f>
        <v>0</v>
      </c>
      <c r="S42" s="23">
        <f>IF(N42="YES",0,IF(OR(K42="Class IV",P42&lt;5),0,IF(K42="State Service",ROUND('GA55 Main'!$J$15*2/31,0),ROUND('GA55 Main'!$J$15/31,0))))</f>
        <v>0</v>
      </c>
      <c r="T42" s="23">
        <f>IF(N42="YES",0,IF(OR(K42="Class IV",P42&lt;5),0,IF(K42="State Service",ROUND('GA55 Main'!$J$16*2/30,0),ROUND('GA55 Main'!$J$16/30,0))))</f>
        <v>0</v>
      </c>
      <c r="U42" s="23">
        <f>IF(N42="YES",0,IF(OR(K42="Class IV",P42&lt;5),0,IF(K42="State Service",ROUND('GA55 Main'!$J$17*2/31,0),ROUND('GA55 Main'!$J$17/31,0))))</f>
        <v>0</v>
      </c>
      <c r="V42" s="23">
        <f>IF(N42="YES",0,IF(OR(K42="Class IV",P42&lt;5),0,IF(K42="State Service",ROUND('GA55 Main'!$J$18*2/31,0),ROUND('GA55 Main'!$J$18/31,0))))</f>
        <v>0</v>
      </c>
      <c r="W42" s="23">
        <f>IF(N42="YES",0,IF(OR(K42="Class IV",P42&lt;5),0,IF(K42="State Service",ROUND('GA55 Main'!$J$19*2/28,0),ROUND('GA55 Main'!$J$19/28,0))))</f>
        <v>0</v>
      </c>
      <c r="X42" s="22">
        <f t="shared" si="3"/>
        <v>0</v>
      </c>
    </row>
    <row r="43" spans="9:24">
      <c r="I43" s="23">
        <f>Master!A280</f>
        <v>0</v>
      </c>
      <c r="J43" s="23">
        <f>Master!B280</f>
        <v>0</v>
      </c>
      <c r="K43" s="23">
        <f>Master!D280</f>
        <v>0</v>
      </c>
      <c r="L43" s="23">
        <f>Master!F280</f>
        <v>0</v>
      </c>
      <c r="M43" s="23">
        <f>Master!M280</f>
        <v>0</v>
      </c>
      <c r="N43" s="23">
        <f>Master!X280</f>
        <v>0</v>
      </c>
      <c r="O43" s="23">
        <f t="shared" si="0"/>
        <v>0</v>
      </c>
      <c r="P43" s="23">
        <f t="shared" si="1"/>
        <v>0</v>
      </c>
      <c r="Q43" s="23">
        <f t="shared" si="2"/>
        <v>0</v>
      </c>
      <c r="R43" s="23">
        <f>IF(N43="YES",0,IF(OR(K43="Class IV",P43&lt;5),0,IF(K43="State Service",ROUND('GA55 Main'!$J$14*2/30,0),ROUND('GA55 Main'!$J$14/30,0))))</f>
        <v>0</v>
      </c>
      <c r="S43" s="23">
        <f>IF(N43="YES",0,IF(OR(K43="Class IV",P43&lt;5),0,IF(K43="State Service",ROUND('GA55 Main'!$J$15*2/31,0),ROUND('GA55 Main'!$J$15/31,0))))</f>
        <v>0</v>
      </c>
      <c r="T43" s="23">
        <f>IF(N43="YES",0,IF(OR(K43="Class IV",P43&lt;5),0,IF(K43="State Service",ROUND('GA55 Main'!$J$16*2/30,0),ROUND('GA55 Main'!$J$16/30,0))))</f>
        <v>0</v>
      </c>
      <c r="U43" s="23">
        <f>IF(N43="YES",0,IF(OR(K43="Class IV",P43&lt;5),0,IF(K43="State Service",ROUND('GA55 Main'!$J$17*2/31,0),ROUND('GA55 Main'!$J$17/31,0))))</f>
        <v>0</v>
      </c>
      <c r="V43" s="23">
        <f>IF(N43="YES",0,IF(OR(K43="Class IV",P43&lt;5),0,IF(K43="State Service",ROUND('GA55 Main'!$J$18*2/31,0),ROUND('GA55 Main'!$J$18/31,0))))</f>
        <v>0</v>
      </c>
      <c r="W43" s="23">
        <f>IF(N43="YES",0,IF(OR(K43="Class IV",P43&lt;5),0,IF(K43="State Service",ROUND('GA55 Main'!$J$19*2/28,0),ROUND('GA55 Main'!$J$19/28,0))))</f>
        <v>0</v>
      </c>
      <c r="X43" s="22">
        <f t="shared" si="3"/>
        <v>0</v>
      </c>
    </row>
    <row r="44" spans="9:24">
      <c r="I44" s="23">
        <f>Master!A281</f>
        <v>0</v>
      </c>
      <c r="J44" s="23">
        <f>Master!B281</f>
        <v>0</v>
      </c>
      <c r="K44" s="23">
        <f>Master!D281</f>
        <v>0</v>
      </c>
      <c r="L44" s="23">
        <f>Master!F281</f>
        <v>0</v>
      </c>
      <c r="M44" s="23">
        <f>Master!M281</f>
        <v>0</v>
      </c>
      <c r="N44" s="23">
        <f>Master!X281</f>
        <v>0</v>
      </c>
      <c r="O44" s="23">
        <f t="shared" si="0"/>
        <v>0</v>
      </c>
      <c r="P44" s="23">
        <f t="shared" si="1"/>
        <v>0</v>
      </c>
      <c r="Q44" s="23">
        <f t="shared" si="2"/>
        <v>0</v>
      </c>
      <c r="R44" s="23">
        <f>IF(N44="YES",0,IF(OR(K44="Class IV",P44&lt;5),0,IF(K44="State Service",ROUND('GA55 Main'!$J$14*2/30,0),ROUND('GA55 Main'!$J$14/30,0))))</f>
        <v>0</v>
      </c>
      <c r="S44" s="23">
        <f>IF(N44="YES",0,IF(OR(K44="Class IV",P44&lt;5),0,IF(K44="State Service",ROUND('GA55 Main'!$J$15*2/31,0),ROUND('GA55 Main'!$J$15/31,0))))</f>
        <v>0</v>
      </c>
      <c r="T44" s="23">
        <f>IF(N44="YES",0,IF(OR(K44="Class IV",P44&lt;5),0,IF(K44="State Service",ROUND('GA55 Main'!$J$16*2/30,0),ROUND('GA55 Main'!$J$16/30,0))))</f>
        <v>0</v>
      </c>
      <c r="U44" s="23">
        <f>IF(N44="YES",0,IF(OR(K44="Class IV",P44&lt;5),0,IF(K44="State Service",ROUND('GA55 Main'!$J$17*2/31,0),ROUND('GA55 Main'!$J$17/31,0))))</f>
        <v>0</v>
      </c>
      <c r="V44" s="23">
        <f>IF(N44="YES",0,IF(OR(K44="Class IV",P44&lt;5),0,IF(K44="State Service",ROUND('GA55 Main'!$J$18*2/31,0),ROUND('GA55 Main'!$J$18/31,0))))</f>
        <v>0</v>
      </c>
      <c r="W44" s="23">
        <f>IF(N44="YES",0,IF(OR(K44="Class IV",P44&lt;5),0,IF(K44="State Service",ROUND('GA55 Main'!$J$19*2/28,0),ROUND('GA55 Main'!$J$19/28,0))))</f>
        <v>0</v>
      </c>
      <c r="X44" s="22">
        <f t="shared" si="3"/>
        <v>0</v>
      </c>
    </row>
    <row r="45" spans="9:24">
      <c r="I45" s="23">
        <f>Master!A282</f>
        <v>0</v>
      </c>
      <c r="J45" s="23">
        <f>Master!B282</f>
        <v>0</v>
      </c>
      <c r="K45" s="23">
        <f>Master!D282</f>
        <v>0</v>
      </c>
      <c r="L45" s="23">
        <f>Master!F282</f>
        <v>0</v>
      </c>
      <c r="M45" s="23">
        <f>Master!M282</f>
        <v>0</v>
      </c>
      <c r="N45" s="23">
        <f>Master!X282</f>
        <v>0</v>
      </c>
      <c r="O45" s="23">
        <f t="shared" si="0"/>
        <v>0</v>
      </c>
      <c r="P45" s="23">
        <f t="shared" si="1"/>
        <v>0</v>
      </c>
      <c r="Q45" s="23">
        <f t="shared" si="2"/>
        <v>0</v>
      </c>
      <c r="R45" s="23">
        <f>IF(N45="YES",0,IF(OR(K45="Class IV",P45&lt;5),0,IF(K45="State Service",ROUND('GA55 Main'!$J$14*2/30,0),ROUND('GA55 Main'!$J$14/30,0))))</f>
        <v>0</v>
      </c>
      <c r="S45" s="23">
        <f>IF(N45="YES",0,IF(OR(K45="Class IV",P45&lt;5),0,IF(K45="State Service",ROUND('GA55 Main'!$J$15*2/31,0),ROUND('GA55 Main'!$J$15/31,0))))</f>
        <v>0</v>
      </c>
      <c r="T45" s="23">
        <f>IF(N45="YES",0,IF(OR(K45="Class IV",P45&lt;5),0,IF(K45="State Service",ROUND('GA55 Main'!$J$16*2/30,0),ROUND('GA55 Main'!$J$16/30,0))))</f>
        <v>0</v>
      </c>
      <c r="U45" s="23">
        <f>IF(N45="YES",0,IF(OR(K45="Class IV",P45&lt;5),0,IF(K45="State Service",ROUND('GA55 Main'!$J$17*2/31,0),ROUND('GA55 Main'!$J$17/31,0))))</f>
        <v>0</v>
      </c>
      <c r="V45" s="23">
        <f>IF(N45="YES",0,IF(OR(K45="Class IV",P45&lt;5),0,IF(K45="State Service",ROUND('GA55 Main'!$J$18*2/31,0),ROUND('GA55 Main'!$J$18/31,0))))</f>
        <v>0</v>
      </c>
      <c r="W45" s="23">
        <f>IF(N45="YES",0,IF(OR(K45="Class IV",P45&lt;5),0,IF(K45="State Service",ROUND('GA55 Main'!$J$19*2/28,0),ROUND('GA55 Main'!$J$19/28,0))))</f>
        <v>0</v>
      </c>
      <c r="X45" s="22">
        <f t="shared" si="3"/>
        <v>0</v>
      </c>
    </row>
    <row r="46" spans="9:24">
      <c r="I46" s="23">
        <f>Master!A283</f>
        <v>0</v>
      </c>
      <c r="J46" s="23">
        <f>Master!B283</f>
        <v>0</v>
      </c>
      <c r="K46" s="23">
        <f>Master!D283</f>
        <v>0</v>
      </c>
      <c r="L46" s="23">
        <f>Master!F283</f>
        <v>0</v>
      </c>
      <c r="M46" s="23">
        <f>Master!M283</f>
        <v>0</v>
      </c>
      <c r="N46" s="23">
        <f>Master!X283</f>
        <v>0</v>
      </c>
      <c r="O46" s="23">
        <f t="shared" si="0"/>
        <v>0</v>
      </c>
      <c r="P46" s="23">
        <f t="shared" si="1"/>
        <v>0</v>
      </c>
      <c r="Q46" s="23">
        <f t="shared" si="2"/>
        <v>0</v>
      </c>
      <c r="R46" s="23">
        <f>IF(N46="YES",0,IF(OR(K46="Class IV",P46&lt;5),0,IF(K46="State Service",ROUND('GA55 Main'!$J$14*2/30,0),ROUND('GA55 Main'!$J$14/30,0))))</f>
        <v>0</v>
      </c>
      <c r="S46" s="23">
        <f>IF(N46="YES",0,IF(OR(K46="Class IV",P46&lt;5),0,IF(K46="State Service",ROUND('GA55 Main'!$J$15*2/31,0),ROUND('GA55 Main'!$J$15/31,0))))</f>
        <v>0</v>
      </c>
      <c r="T46" s="23">
        <f>IF(N46="YES",0,IF(OR(K46="Class IV",P46&lt;5),0,IF(K46="State Service",ROUND('GA55 Main'!$J$16*2/30,0),ROUND('GA55 Main'!$J$16/30,0))))</f>
        <v>0</v>
      </c>
      <c r="U46" s="23">
        <f>IF(N46="YES",0,IF(OR(K46="Class IV",P46&lt;5),0,IF(K46="State Service",ROUND('GA55 Main'!$J$17*2/31,0),ROUND('GA55 Main'!$J$17/31,0))))</f>
        <v>0</v>
      </c>
      <c r="V46" s="23">
        <f>IF(N46="YES",0,IF(OR(K46="Class IV",P46&lt;5),0,IF(K46="State Service",ROUND('GA55 Main'!$J$18*2/31,0),ROUND('GA55 Main'!$J$18/31,0))))</f>
        <v>0</v>
      </c>
      <c r="W46" s="23">
        <f>IF(N46="YES",0,IF(OR(K46="Class IV",P46&lt;5),0,IF(K46="State Service",ROUND('GA55 Main'!$J$19*2/28,0),ROUND('GA55 Main'!$J$19/28,0))))</f>
        <v>0</v>
      </c>
      <c r="X46" s="22">
        <f t="shared" si="3"/>
        <v>0</v>
      </c>
    </row>
    <row r="47" spans="9:24">
      <c r="I47" s="23">
        <f>Master!A284</f>
        <v>0</v>
      </c>
      <c r="J47" s="23">
        <f>Master!B284</f>
        <v>0</v>
      </c>
      <c r="K47" s="23">
        <f>Master!D284</f>
        <v>0</v>
      </c>
      <c r="L47" s="23">
        <f>Master!F284</f>
        <v>0</v>
      </c>
      <c r="M47" s="23">
        <f>Master!M284</f>
        <v>0</v>
      </c>
      <c r="N47" s="23">
        <f>Master!X284</f>
        <v>0</v>
      </c>
      <c r="O47" s="23">
        <f t="shared" si="0"/>
        <v>0</v>
      </c>
      <c r="P47" s="23">
        <f t="shared" si="1"/>
        <v>0</v>
      </c>
      <c r="Q47" s="23">
        <f t="shared" si="2"/>
        <v>0</v>
      </c>
      <c r="R47" s="23">
        <f>IF(N47="YES",0,IF(OR(K47="Class IV",P47&lt;5),0,IF(K47="State Service",ROUND('GA55 Main'!$J$14*2/30,0),ROUND('GA55 Main'!$J$14/30,0))))</f>
        <v>0</v>
      </c>
      <c r="S47" s="23">
        <f>IF(N47="YES",0,IF(OR(K47="Class IV",P47&lt;5),0,IF(K47="State Service",ROUND('GA55 Main'!$J$15*2/31,0),ROUND('GA55 Main'!$J$15/31,0))))</f>
        <v>0</v>
      </c>
      <c r="T47" s="23">
        <f>IF(N47="YES",0,IF(OR(K47="Class IV",P47&lt;5),0,IF(K47="State Service",ROUND('GA55 Main'!$J$16*2/30,0),ROUND('GA55 Main'!$J$16/30,0))))</f>
        <v>0</v>
      </c>
      <c r="U47" s="23">
        <f>IF(N47="YES",0,IF(OR(K47="Class IV",P47&lt;5),0,IF(K47="State Service",ROUND('GA55 Main'!$J$17*2/31,0),ROUND('GA55 Main'!$J$17/31,0))))</f>
        <v>0</v>
      </c>
      <c r="V47" s="23">
        <f>IF(N47="YES",0,IF(OR(K47="Class IV",P47&lt;5),0,IF(K47="State Service",ROUND('GA55 Main'!$J$18*2/31,0),ROUND('GA55 Main'!$J$18/31,0))))</f>
        <v>0</v>
      </c>
      <c r="W47" s="23">
        <f>IF(N47="YES",0,IF(OR(K47="Class IV",P47&lt;5),0,IF(K47="State Service",ROUND('GA55 Main'!$J$19*2/28,0),ROUND('GA55 Main'!$J$19/28,0))))</f>
        <v>0</v>
      </c>
      <c r="X47" s="22">
        <f t="shared" si="3"/>
        <v>0</v>
      </c>
    </row>
    <row r="48" spans="9:24">
      <c r="I48" s="23">
        <f>Master!A285</f>
        <v>0</v>
      </c>
      <c r="J48" s="23">
        <f>Master!B285</f>
        <v>0</v>
      </c>
      <c r="K48" s="23">
        <f>Master!D285</f>
        <v>0</v>
      </c>
      <c r="L48" s="23">
        <f>Master!F285</f>
        <v>0</v>
      </c>
      <c r="M48" s="23">
        <f>Master!M285</f>
        <v>0</v>
      </c>
      <c r="N48" s="23">
        <f>Master!X285</f>
        <v>0</v>
      </c>
      <c r="O48" s="23">
        <f t="shared" si="0"/>
        <v>0</v>
      </c>
      <c r="P48" s="23">
        <f t="shared" si="1"/>
        <v>0</v>
      </c>
      <c r="Q48" s="23">
        <f t="shared" si="2"/>
        <v>0</v>
      </c>
      <c r="R48" s="23">
        <f>IF(N48="YES",0,IF(OR(K48="Class IV",P48&lt;5),0,IF(K48="State Service",ROUND('GA55 Main'!$J$14*2/30,0),ROUND('GA55 Main'!$J$14/30,0))))</f>
        <v>0</v>
      </c>
      <c r="S48" s="23">
        <f>IF(N48="YES",0,IF(OR(K48="Class IV",P48&lt;5),0,IF(K48="State Service",ROUND('GA55 Main'!$J$15*2/31,0),ROUND('GA55 Main'!$J$15/31,0))))</f>
        <v>0</v>
      </c>
      <c r="T48" s="23">
        <f>IF(N48="YES",0,IF(OR(K48="Class IV",P48&lt;5),0,IF(K48="State Service",ROUND('GA55 Main'!$J$16*2/30,0),ROUND('GA55 Main'!$J$16/30,0))))</f>
        <v>0</v>
      </c>
      <c r="U48" s="23">
        <f>IF(N48="YES",0,IF(OR(K48="Class IV",P48&lt;5),0,IF(K48="State Service",ROUND('GA55 Main'!$J$17*2/31,0),ROUND('GA55 Main'!$J$17/31,0))))</f>
        <v>0</v>
      </c>
      <c r="V48" s="23">
        <f>IF(N48="YES",0,IF(OR(K48="Class IV",P48&lt;5),0,IF(K48="State Service",ROUND('GA55 Main'!$J$18*2/31,0),ROUND('GA55 Main'!$J$18/31,0))))</f>
        <v>0</v>
      </c>
      <c r="W48" s="23">
        <f>IF(N48="YES",0,IF(OR(K48="Class IV",P48&lt;5),0,IF(K48="State Service",ROUND('GA55 Main'!$J$19*2/28,0),ROUND('GA55 Main'!$J$19/28,0))))</f>
        <v>0</v>
      </c>
      <c r="X48" s="22">
        <f t="shared" si="3"/>
        <v>0</v>
      </c>
    </row>
    <row r="49" spans="9:24">
      <c r="I49" s="23">
        <f>Master!A286</f>
        <v>0</v>
      </c>
      <c r="J49" s="23">
        <f>Master!B286</f>
        <v>0</v>
      </c>
      <c r="K49" s="23">
        <f>Master!D286</f>
        <v>0</v>
      </c>
      <c r="L49" s="23">
        <f>Master!F286</f>
        <v>0</v>
      </c>
      <c r="M49" s="23">
        <f>Master!M286</f>
        <v>0</v>
      </c>
      <c r="N49" s="23">
        <f>Master!X286</f>
        <v>0</v>
      </c>
      <c r="O49" s="23">
        <f t="shared" si="0"/>
        <v>0</v>
      </c>
      <c r="P49" s="23">
        <f t="shared" si="1"/>
        <v>0</v>
      </c>
      <c r="Q49" s="23">
        <f t="shared" si="2"/>
        <v>0</v>
      </c>
      <c r="R49" s="23">
        <f>IF(N49="YES",0,IF(OR(K49="Class IV",P49&lt;5),0,IF(K49="State Service",ROUND('GA55 Main'!$J$14*2/30,0),ROUND('GA55 Main'!$J$14/30,0))))</f>
        <v>0</v>
      </c>
      <c r="S49" s="23">
        <f>IF(N49="YES",0,IF(OR(K49="Class IV",P49&lt;5),0,IF(K49="State Service",ROUND('GA55 Main'!$J$15*2/31,0),ROUND('GA55 Main'!$J$15/31,0))))</f>
        <v>0</v>
      </c>
      <c r="T49" s="23">
        <f>IF(N49="YES",0,IF(OR(K49="Class IV",P49&lt;5),0,IF(K49="State Service",ROUND('GA55 Main'!$J$16*2/30,0),ROUND('GA55 Main'!$J$16/30,0))))</f>
        <v>0</v>
      </c>
      <c r="U49" s="23">
        <f>IF(N49="YES",0,IF(OR(K49="Class IV",P49&lt;5),0,IF(K49="State Service",ROUND('GA55 Main'!$J$17*2/31,0),ROUND('GA55 Main'!$J$17/31,0))))</f>
        <v>0</v>
      </c>
      <c r="V49" s="23">
        <f>IF(N49="YES",0,IF(OR(K49="Class IV",P49&lt;5),0,IF(K49="State Service",ROUND('GA55 Main'!$J$18*2/31,0),ROUND('GA55 Main'!$J$18/31,0))))</f>
        <v>0</v>
      </c>
      <c r="W49" s="23">
        <f>IF(N49="YES",0,IF(OR(K49="Class IV",P49&lt;5),0,IF(K49="State Service",ROUND('GA55 Main'!$J$19*2/28,0),ROUND('GA55 Main'!$J$19/28,0))))</f>
        <v>0</v>
      </c>
      <c r="X49" s="22">
        <f t="shared" si="3"/>
        <v>0</v>
      </c>
    </row>
    <row r="50" spans="9:24">
      <c r="I50" s="23">
        <f>Master!A287</f>
        <v>0</v>
      </c>
      <c r="J50" s="23">
        <f>Master!B287</f>
        <v>0</v>
      </c>
      <c r="K50" s="23">
        <f>Master!D287</f>
        <v>0</v>
      </c>
      <c r="L50" s="23">
        <f>Master!F287</f>
        <v>0</v>
      </c>
      <c r="M50" s="23">
        <f>Master!M287</f>
        <v>0</v>
      </c>
      <c r="N50" s="23">
        <f>Master!X287</f>
        <v>0</v>
      </c>
      <c r="O50" s="23">
        <f t="shared" si="0"/>
        <v>0</v>
      </c>
      <c r="P50" s="23">
        <f t="shared" si="1"/>
        <v>0</v>
      </c>
      <c r="Q50" s="23">
        <f t="shared" si="2"/>
        <v>0</v>
      </c>
      <c r="R50" s="23">
        <f>IF(N50="YES",0,IF(OR(K50="Class IV",P50&lt;5),0,IF(K50="State Service",ROUND('GA55 Main'!$J$14*2/30,0),ROUND('GA55 Main'!$J$14/30,0))))</f>
        <v>0</v>
      </c>
      <c r="S50" s="23">
        <f>IF(N50="YES",0,IF(OR(K50="Class IV",P50&lt;5),0,IF(K50="State Service",ROUND('GA55 Main'!$J$15*2/31,0),ROUND('GA55 Main'!$J$15/31,0))))</f>
        <v>0</v>
      </c>
      <c r="T50" s="23">
        <f>IF(N50="YES",0,IF(OR(K50="Class IV",P50&lt;5),0,IF(K50="State Service",ROUND('GA55 Main'!$J$16*2/30,0),ROUND('GA55 Main'!$J$16/30,0))))</f>
        <v>0</v>
      </c>
      <c r="U50" s="23">
        <f>IF(N50="YES",0,IF(OR(K50="Class IV",P50&lt;5),0,IF(K50="State Service",ROUND('GA55 Main'!$J$17*2/31,0),ROUND('GA55 Main'!$J$17/31,0))))</f>
        <v>0</v>
      </c>
      <c r="V50" s="23">
        <f>IF(N50="YES",0,IF(OR(K50="Class IV",P50&lt;5),0,IF(K50="State Service",ROUND('GA55 Main'!$J$18*2/31,0),ROUND('GA55 Main'!$J$18/31,0))))</f>
        <v>0</v>
      </c>
      <c r="W50" s="23">
        <f>IF(N50="YES",0,IF(OR(K50="Class IV",P50&lt;5),0,IF(K50="State Service",ROUND('GA55 Main'!$J$19*2/28,0),ROUND('GA55 Main'!$J$19/28,0))))</f>
        <v>0</v>
      </c>
      <c r="X50" s="22">
        <f t="shared" si="3"/>
        <v>0</v>
      </c>
    </row>
    <row r="51" spans="9:24">
      <c r="I51" s="23">
        <f>Master!A288</f>
        <v>0</v>
      </c>
      <c r="J51" s="23">
        <f>Master!B288</f>
        <v>0</v>
      </c>
      <c r="K51" s="23">
        <f>Master!D288</f>
        <v>0</v>
      </c>
      <c r="L51" s="23">
        <f>Master!F288</f>
        <v>0</v>
      </c>
      <c r="M51" s="23">
        <f>Master!M288</f>
        <v>0</v>
      </c>
      <c r="N51" s="23">
        <f>Master!X288</f>
        <v>0</v>
      </c>
      <c r="O51" s="23">
        <f t="shared" si="0"/>
        <v>0</v>
      </c>
      <c r="P51" s="23">
        <f t="shared" si="1"/>
        <v>0</v>
      </c>
      <c r="Q51" s="23">
        <f t="shared" si="2"/>
        <v>0</v>
      </c>
      <c r="R51" s="23">
        <f>IF(N51="YES",0,IF(OR(K51="Class IV",P51&lt;5),0,IF(K51="State Service",ROUND('GA55 Main'!$J$14*2/30,0),ROUND('GA55 Main'!$J$14/30,0))))</f>
        <v>0</v>
      </c>
      <c r="S51" s="23">
        <f>IF(N51="YES",0,IF(OR(K51="Class IV",P51&lt;5),0,IF(K51="State Service",ROUND('GA55 Main'!$J$15*2/31,0),ROUND('GA55 Main'!$J$15/31,0))))</f>
        <v>0</v>
      </c>
      <c r="T51" s="23">
        <f>IF(N51="YES",0,IF(OR(K51="Class IV",P51&lt;5),0,IF(K51="State Service",ROUND('GA55 Main'!$J$16*2/30,0),ROUND('GA55 Main'!$J$16/30,0))))</f>
        <v>0</v>
      </c>
      <c r="U51" s="23">
        <f>IF(N51="YES",0,IF(OR(K51="Class IV",P51&lt;5),0,IF(K51="State Service",ROUND('GA55 Main'!$J$17*2/31,0),ROUND('GA55 Main'!$J$17/31,0))))</f>
        <v>0</v>
      </c>
      <c r="V51" s="23">
        <f>IF(N51="YES",0,IF(OR(K51="Class IV",P51&lt;5),0,IF(K51="State Service",ROUND('GA55 Main'!$J$18*2/31,0),ROUND('GA55 Main'!$J$18/31,0))))</f>
        <v>0</v>
      </c>
      <c r="W51" s="23">
        <f>IF(N51="YES",0,IF(OR(K51="Class IV",P51&lt;5),0,IF(K51="State Service",ROUND('GA55 Main'!$J$19*2/28,0),ROUND('GA55 Main'!$J$19/28,0))))</f>
        <v>0</v>
      </c>
      <c r="X51" s="22">
        <f t="shared" si="3"/>
        <v>0</v>
      </c>
    </row>
    <row r="52" spans="9:24">
      <c r="I52" s="23">
        <f>Master!A289</f>
        <v>0</v>
      </c>
      <c r="J52" s="23">
        <f>Master!B289</f>
        <v>0</v>
      </c>
      <c r="K52" s="23">
        <f>Master!D289</f>
        <v>0</v>
      </c>
      <c r="L52" s="23">
        <f>Master!F289</f>
        <v>0</v>
      </c>
      <c r="M52" s="23">
        <f>Master!M289</f>
        <v>0</v>
      </c>
      <c r="N52" s="23">
        <f>Master!X289</f>
        <v>0</v>
      </c>
      <c r="O52" s="23">
        <f t="shared" si="0"/>
        <v>0</v>
      </c>
      <c r="P52" s="23">
        <f t="shared" si="1"/>
        <v>0</v>
      </c>
      <c r="Q52" s="23">
        <f t="shared" si="2"/>
        <v>0</v>
      </c>
      <c r="R52" s="23">
        <f>IF(N52="YES",0,IF(OR(K52="Class IV",P52&lt;5),0,IF(K52="State Service",ROUND('GA55 Main'!$J$14*2/30,0),ROUND('GA55 Main'!$J$14/30,0))))</f>
        <v>0</v>
      </c>
      <c r="S52" s="23">
        <f>IF(N52="YES",0,IF(OR(K52="Class IV",P52&lt;5),0,IF(K52="State Service",ROUND('GA55 Main'!$J$15*2/31,0),ROUND('GA55 Main'!$J$15/31,0))))</f>
        <v>0</v>
      </c>
      <c r="T52" s="23">
        <f>IF(N52="YES",0,IF(OR(K52="Class IV",P52&lt;5),0,IF(K52="State Service",ROUND('GA55 Main'!$J$16*2/30,0),ROUND('GA55 Main'!$J$16/30,0))))</f>
        <v>0</v>
      </c>
      <c r="U52" s="23">
        <f>IF(N52="YES",0,IF(OR(K52="Class IV",P52&lt;5),0,IF(K52="State Service",ROUND('GA55 Main'!$J$17*2/31,0),ROUND('GA55 Main'!$J$17/31,0))))</f>
        <v>0</v>
      </c>
      <c r="V52" s="23">
        <f>IF(N52="YES",0,IF(OR(K52="Class IV",P52&lt;5),0,IF(K52="State Service",ROUND('GA55 Main'!$J$18*2/31,0),ROUND('GA55 Main'!$J$18/31,0))))</f>
        <v>0</v>
      </c>
      <c r="W52" s="23">
        <f>IF(N52="YES",0,IF(OR(K52="Class IV",P52&lt;5),0,IF(K52="State Service",ROUND('GA55 Main'!$J$19*2/28,0),ROUND('GA55 Main'!$J$19/28,0))))</f>
        <v>0</v>
      </c>
      <c r="X52" s="22">
        <f t="shared" si="3"/>
        <v>0</v>
      </c>
    </row>
    <row r="53" spans="9:24">
      <c r="I53" s="23">
        <f>Master!A290</f>
        <v>0</v>
      </c>
      <c r="J53" s="23">
        <f>Master!B290</f>
        <v>0</v>
      </c>
      <c r="K53" s="23">
        <f>Master!D290</f>
        <v>0</v>
      </c>
      <c r="L53" s="23">
        <f>Master!F290</f>
        <v>0</v>
      </c>
      <c r="M53" s="23">
        <f>Master!M290</f>
        <v>0</v>
      </c>
      <c r="N53" s="23">
        <f>Master!X290</f>
        <v>0</v>
      </c>
      <c r="O53" s="23">
        <f t="shared" si="0"/>
        <v>0</v>
      </c>
      <c r="P53" s="23">
        <f t="shared" si="1"/>
        <v>0</v>
      </c>
      <c r="Q53" s="23">
        <f t="shared" si="2"/>
        <v>0</v>
      </c>
      <c r="R53" s="23">
        <f>IF(N53="YES",0,IF(OR(K53="Class IV",P53&lt;5),0,IF(K53="State Service",ROUND('GA55 Main'!$J$14*2/30,0),ROUND('GA55 Main'!$J$14/30,0))))</f>
        <v>0</v>
      </c>
      <c r="S53" s="23">
        <f>IF(N53="YES",0,IF(OR(K53="Class IV",P53&lt;5),0,IF(K53="State Service",ROUND('GA55 Main'!$J$15*2/31,0),ROUND('GA55 Main'!$J$15/31,0))))</f>
        <v>0</v>
      </c>
      <c r="T53" s="23">
        <f>IF(N53="YES",0,IF(OR(K53="Class IV",P53&lt;5),0,IF(K53="State Service",ROUND('GA55 Main'!$J$16*2/30,0),ROUND('GA55 Main'!$J$16/30,0))))</f>
        <v>0</v>
      </c>
      <c r="U53" s="23">
        <f>IF(N53="YES",0,IF(OR(K53="Class IV",P53&lt;5),0,IF(K53="State Service",ROUND('GA55 Main'!$J$17*2/31,0),ROUND('GA55 Main'!$J$17/31,0))))</f>
        <v>0</v>
      </c>
      <c r="V53" s="23">
        <f>IF(N53="YES",0,IF(OR(K53="Class IV",P53&lt;5),0,IF(K53="State Service",ROUND('GA55 Main'!$J$18*2/31,0),ROUND('GA55 Main'!$J$18/31,0))))</f>
        <v>0</v>
      </c>
      <c r="W53" s="23">
        <f>IF(N53="YES",0,IF(OR(K53="Class IV",P53&lt;5),0,IF(K53="State Service",ROUND('GA55 Main'!$J$19*2/28,0),ROUND('GA55 Main'!$J$19/28,0))))</f>
        <v>0</v>
      </c>
      <c r="X53" s="22">
        <f t="shared" si="3"/>
        <v>0</v>
      </c>
    </row>
    <row r="54" spans="9:24">
      <c r="I54" s="23">
        <f>Master!A291</f>
        <v>0</v>
      </c>
      <c r="J54" s="23">
        <f>Master!B291</f>
        <v>0</v>
      </c>
      <c r="K54" s="23">
        <f>Master!D291</f>
        <v>0</v>
      </c>
      <c r="L54" s="23">
        <f>Master!F291</f>
        <v>0</v>
      </c>
      <c r="M54" s="23">
        <f>Master!M291</f>
        <v>0</v>
      </c>
      <c r="N54" s="23">
        <f>Master!X291</f>
        <v>0</v>
      </c>
      <c r="O54" s="23">
        <f t="shared" si="0"/>
        <v>0</v>
      </c>
      <c r="P54" s="23">
        <f t="shared" si="1"/>
        <v>0</v>
      </c>
      <c r="Q54" s="23">
        <f t="shared" si="2"/>
        <v>0</v>
      </c>
      <c r="R54" s="23">
        <f>IF(N54="YES",0,IF(OR(K54="Class IV",P54&lt;5),0,IF(K54="State Service",ROUND('GA55 Main'!$J$14*2/30,0),ROUND('GA55 Main'!$J$14/30,0))))</f>
        <v>0</v>
      </c>
      <c r="S54" s="23">
        <f>IF(N54="YES",0,IF(OR(K54="Class IV",P54&lt;5),0,IF(K54="State Service",ROUND('GA55 Main'!$J$15*2/31,0),ROUND('GA55 Main'!$J$15/31,0))))</f>
        <v>0</v>
      </c>
      <c r="T54" s="23">
        <f>IF(N54="YES",0,IF(OR(K54="Class IV",P54&lt;5),0,IF(K54="State Service",ROUND('GA55 Main'!$J$16*2/30,0),ROUND('GA55 Main'!$J$16/30,0))))</f>
        <v>0</v>
      </c>
      <c r="U54" s="23">
        <f>IF(N54="YES",0,IF(OR(K54="Class IV",P54&lt;5),0,IF(K54="State Service",ROUND('GA55 Main'!$J$17*2/31,0),ROUND('GA55 Main'!$J$17/31,0))))</f>
        <v>0</v>
      </c>
      <c r="V54" s="23">
        <f>IF(N54="YES",0,IF(OR(K54="Class IV",P54&lt;5),0,IF(K54="State Service",ROUND('GA55 Main'!$J$18*2/31,0),ROUND('GA55 Main'!$J$18/31,0))))</f>
        <v>0</v>
      </c>
      <c r="W54" s="23">
        <f>IF(N54="YES",0,IF(OR(K54="Class IV",P54&lt;5),0,IF(K54="State Service",ROUND('GA55 Main'!$J$19*2/28,0),ROUND('GA55 Main'!$J$19/28,0))))</f>
        <v>0</v>
      </c>
      <c r="X54" s="22">
        <f t="shared" si="3"/>
        <v>0</v>
      </c>
    </row>
    <row r="55" spans="9:24">
      <c r="I55" s="23">
        <f>Master!A292</f>
        <v>0</v>
      </c>
      <c r="J55" s="23">
        <f>Master!B292</f>
        <v>0</v>
      </c>
      <c r="K55" s="23">
        <f>Master!D292</f>
        <v>0</v>
      </c>
      <c r="L55" s="23">
        <f>Master!F292</f>
        <v>0</v>
      </c>
      <c r="M55" s="23">
        <f>Master!M292</f>
        <v>0</v>
      </c>
      <c r="N55" s="23">
        <f>Master!X292</f>
        <v>0</v>
      </c>
      <c r="O55" s="23">
        <f t="shared" si="0"/>
        <v>0</v>
      </c>
      <c r="P55" s="23">
        <f t="shared" si="1"/>
        <v>0</v>
      </c>
      <c r="Q55" s="23">
        <f t="shared" si="2"/>
        <v>0</v>
      </c>
      <c r="R55" s="23">
        <f>IF(N55="YES",0,IF(OR(K55="Class IV",P55&lt;5),0,IF(K55="State Service",ROUND('GA55 Main'!$J$14*2/30,0),ROUND('GA55 Main'!$J$14/30,0))))</f>
        <v>0</v>
      </c>
      <c r="S55" s="23">
        <f>IF(N55="YES",0,IF(OR(K55="Class IV",P55&lt;5),0,IF(K55="State Service",ROUND('GA55 Main'!$J$15*2/31,0),ROUND('GA55 Main'!$J$15/31,0))))</f>
        <v>0</v>
      </c>
      <c r="T55" s="23">
        <f>IF(N55="YES",0,IF(OR(K55="Class IV",P55&lt;5),0,IF(K55="State Service",ROUND('GA55 Main'!$J$16*2/30,0),ROUND('GA55 Main'!$J$16/30,0))))</f>
        <v>0</v>
      </c>
      <c r="U55" s="23">
        <f>IF(N55="YES",0,IF(OR(K55="Class IV",P55&lt;5),0,IF(K55="State Service",ROUND('GA55 Main'!$J$17*2/31,0),ROUND('GA55 Main'!$J$17/31,0))))</f>
        <v>0</v>
      </c>
      <c r="V55" s="23">
        <f>IF(N55="YES",0,IF(OR(K55="Class IV",P55&lt;5),0,IF(K55="State Service",ROUND('GA55 Main'!$J$18*2/31,0),ROUND('GA55 Main'!$J$18/31,0))))</f>
        <v>0</v>
      </c>
      <c r="W55" s="23">
        <f>IF(N55="YES",0,IF(OR(K55="Class IV",P55&lt;5),0,IF(K55="State Service",ROUND('GA55 Main'!$J$19*2/28,0),ROUND('GA55 Main'!$J$19/28,0))))</f>
        <v>0</v>
      </c>
      <c r="X55" s="22">
        <f t="shared" si="3"/>
        <v>0</v>
      </c>
    </row>
    <row r="56" spans="9:24">
      <c r="I56" s="23">
        <f>Master!A293</f>
        <v>0</v>
      </c>
      <c r="J56" s="23">
        <f>Master!B293</f>
        <v>0</v>
      </c>
      <c r="K56" s="23">
        <f>Master!D293</f>
        <v>0</v>
      </c>
      <c r="L56" s="23">
        <f>Master!F293</f>
        <v>0</v>
      </c>
      <c r="M56" s="23">
        <f>Master!M293</f>
        <v>0</v>
      </c>
      <c r="N56" s="23">
        <f>Master!X293</f>
        <v>0</v>
      </c>
      <c r="O56" s="23">
        <f t="shared" si="0"/>
        <v>0</v>
      </c>
      <c r="P56" s="23">
        <f t="shared" si="1"/>
        <v>0</v>
      </c>
      <c r="Q56" s="23">
        <f t="shared" si="2"/>
        <v>0</v>
      </c>
      <c r="R56" s="23">
        <f>IF(N56="YES",0,IF(OR(K56="Class IV",P56&lt;5),0,IF(K56="State Service",ROUND('GA55 Main'!$J$14*2/30,0),ROUND('GA55 Main'!$J$14/30,0))))</f>
        <v>0</v>
      </c>
      <c r="S56" s="23">
        <f>IF(N56="YES",0,IF(OR(K56="Class IV",P56&lt;5),0,IF(K56="State Service",ROUND('GA55 Main'!$J$15*2/31,0),ROUND('GA55 Main'!$J$15/31,0))))</f>
        <v>0</v>
      </c>
      <c r="T56" s="23">
        <f>IF(N56="YES",0,IF(OR(K56="Class IV",P56&lt;5),0,IF(K56="State Service",ROUND('GA55 Main'!$J$16*2/30,0),ROUND('GA55 Main'!$J$16/30,0))))</f>
        <v>0</v>
      </c>
      <c r="U56" s="23">
        <f>IF(N56="YES",0,IF(OR(K56="Class IV",P56&lt;5),0,IF(K56="State Service",ROUND('GA55 Main'!$J$17*2/31,0),ROUND('GA55 Main'!$J$17/31,0))))</f>
        <v>0</v>
      </c>
      <c r="V56" s="23">
        <f>IF(N56="YES",0,IF(OR(K56="Class IV",P56&lt;5),0,IF(K56="State Service",ROUND('GA55 Main'!$J$18*2/31,0),ROUND('GA55 Main'!$J$18/31,0))))</f>
        <v>0</v>
      </c>
      <c r="W56" s="23">
        <f>IF(N56="YES",0,IF(OR(K56="Class IV",P56&lt;5),0,IF(K56="State Service",ROUND('GA55 Main'!$J$19*2/28,0),ROUND('GA55 Main'!$J$19/28,0))))</f>
        <v>0</v>
      </c>
      <c r="X56" s="22">
        <f t="shared" si="3"/>
        <v>0</v>
      </c>
    </row>
    <row r="57" spans="9:24">
      <c r="I57" s="23">
        <f>Master!A294</f>
        <v>0</v>
      </c>
      <c r="J57" s="23">
        <f>Master!B294</f>
        <v>0</v>
      </c>
      <c r="K57" s="23">
        <f>Master!D294</f>
        <v>0</v>
      </c>
      <c r="L57" s="23">
        <f>Master!F294</f>
        <v>0</v>
      </c>
      <c r="M57" s="23">
        <f>Master!M294</f>
        <v>0</v>
      </c>
      <c r="N57" s="23">
        <f>Master!X294</f>
        <v>0</v>
      </c>
      <c r="O57" s="23">
        <f t="shared" si="0"/>
        <v>0</v>
      </c>
      <c r="P57" s="23">
        <f t="shared" si="1"/>
        <v>0</v>
      </c>
      <c r="Q57" s="23">
        <f t="shared" si="2"/>
        <v>0</v>
      </c>
      <c r="R57" s="23">
        <f>IF(N57="YES",0,IF(OR(K57="Class IV",P57&lt;5),0,IF(K57="State Service",ROUND('GA55 Main'!$J$14*2/30,0),ROUND('GA55 Main'!$J$14/30,0))))</f>
        <v>0</v>
      </c>
      <c r="S57" s="23">
        <f>IF(N57="YES",0,IF(OR(K57="Class IV",P57&lt;5),0,IF(K57="State Service",ROUND('GA55 Main'!$J$15*2/31,0),ROUND('GA55 Main'!$J$15/31,0))))</f>
        <v>0</v>
      </c>
      <c r="T57" s="23">
        <f>IF(N57="YES",0,IF(OR(K57="Class IV",P57&lt;5),0,IF(K57="State Service",ROUND('GA55 Main'!$J$16*2/30,0),ROUND('GA55 Main'!$J$16/30,0))))</f>
        <v>0</v>
      </c>
      <c r="U57" s="23">
        <f>IF(N57="YES",0,IF(OR(K57="Class IV",P57&lt;5),0,IF(K57="State Service",ROUND('GA55 Main'!$J$17*2/31,0),ROUND('GA55 Main'!$J$17/31,0))))</f>
        <v>0</v>
      </c>
      <c r="V57" s="23">
        <f>IF(N57="YES",0,IF(OR(K57="Class IV",P57&lt;5),0,IF(K57="State Service",ROUND('GA55 Main'!$J$18*2/31,0),ROUND('GA55 Main'!$J$18/31,0))))</f>
        <v>0</v>
      </c>
      <c r="W57" s="23">
        <f>IF(N57="YES",0,IF(OR(K57="Class IV",P57&lt;5),0,IF(K57="State Service",ROUND('GA55 Main'!$J$19*2/28,0),ROUND('GA55 Main'!$J$19/28,0))))</f>
        <v>0</v>
      </c>
      <c r="X57" s="22">
        <f t="shared" si="3"/>
        <v>0</v>
      </c>
    </row>
    <row r="58" spans="9:24">
      <c r="I58" s="23">
        <f>Master!A295</f>
        <v>0</v>
      </c>
      <c r="J58" s="23">
        <f>Master!B295</f>
        <v>0</v>
      </c>
      <c r="K58" s="23">
        <f>Master!D295</f>
        <v>0</v>
      </c>
      <c r="L58" s="23">
        <f>Master!F295</f>
        <v>0</v>
      </c>
      <c r="M58" s="23">
        <f>Master!M295</f>
        <v>0</v>
      </c>
      <c r="N58" s="23">
        <f>Master!X295</f>
        <v>0</v>
      </c>
      <c r="O58" s="23">
        <f t="shared" si="0"/>
        <v>0</v>
      </c>
      <c r="P58" s="23">
        <f t="shared" si="1"/>
        <v>0</v>
      </c>
      <c r="Q58" s="23">
        <f t="shared" si="2"/>
        <v>0</v>
      </c>
      <c r="R58" s="23">
        <f>IF(N58="YES",0,IF(OR(K58="Class IV",P58&lt;5),0,IF(K58="State Service",ROUND('GA55 Main'!$J$14*2/30,0),ROUND('GA55 Main'!$J$14/30,0))))</f>
        <v>0</v>
      </c>
      <c r="S58" s="23">
        <f>IF(N58="YES",0,IF(OR(K58="Class IV",P58&lt;5),0,IF(K58="State Service",ROUND('GA55 Main'!$J$15*2/31,0),ROUND('GA55 Main'!$J$15/31,0))))</f>
        <v>0</v>
      </c>
      <c r="T58" s="23">
        <f>IF(N58="YES",0,IF(OR(K58="Class IV",P58&lt;5),0,IF(K58="State Service",ROUND('GA55 Main'!$J$16*2/30,0),ROUND('GA55 Main'!$J$16/30,0))))</f>
        <v>0</v>
      </c>
      <c r="U58" s="23">
        <f>IF(N58="YES",0,IF(OR(K58="Class IV",P58&lt;5),0,IF(K58="State Service",ROUND('GA55 Main'!$J$17*2/31,0),ROUND('GA55 Main'!$J$17/31,0))))</f>
        <v>0</v>
      </c>
      <c r="V58" s="23">
        <f>IF(N58="YES",0,IF(OR(K58="Class IV",P58&lt;5),0,IF(K58="State Service",ROUND('GA55 Main'!$J$18*2/31,0),ROUND('GA55 Main'!$J$18/31,0))))</f>
        <v>0</v>
      </c>
      <c r="W58" s="23">
        <f>IF(N58="YES",0,IF(OR(K58="Class IV",P58&lt;5),0,IF(K58="State Service",ROUND('GA55 Main'!$J$19*2/28,0),ROUND('GA55 Main'!$J$19/28,0))))</f>
        <v>0</v>
      </c>
      <c r="X58" s="22">
        <f t="shared" si="3"/>
        <v>0</v>
      </c>
    </row>
    <row r="59" spans="9:24">
      <c r="I59" s="23">
        <f>Master!A296</f>
        <v>0</v>
      </c>
      <c r="J59" s="23">
        <f>Master!B296</f>
        <v>0</v>
      </c>
      <c r="K59" s="23">
        <f>Master!D296</f>
        <v>0</v>
      </c>
      <c r="L59" s="23">
        <f>Master!F296</f>
        <v>0</v>
      </c>
      <c r="M59" s="23">
        <f>Master!M296</f>
        <v>0</v>
      </c>
      <c r="N59" s="23">
        <f>Master!X296</f>
        <v>0</v>
      </c>
      <c r="O59" s="23">
        <f t="shared" si="0"/>
        <v>0</v>
      </c>
      <c r="P59" s="23">
        <f t="shared" si="1"/>
        <v>0</v>
      </c>
      <c r="Q59" s="23">
        <f t="shared" si="2"/>
        <v>0</v>
      </c>
      <c r="R59" s="23">
        <f>IF(N59="YES",0,IF(OR(K59="Class IV",P59&lt;5),0,IF(K59="State Service",ROUND('GA55 Main'!$J$14*2/30,0),ROUND('GA55 Main'!$J$14/30,0))))</f>
        <v>0</v>
      </c>
      <c r="S59" s="23">
        <f>IF(N59="YES",0,IF(OR(K59="Class IV",P59&lt;5),0,IF(K59="State Service",ROUND('GA55 Main'!$J$15*2/31,0),ROUND('GA55 Main'!$J$15/31,0))))</f>
        <v>0</v>
      </c>
      <c r="T59" s="23">
        <f>IF(N59="YES",0,IF(OR(K59="Class IV",P59&lt;5),0,IF(K59="State Service",ROUND('GA55 Main'!$J$16*2/30,0),ROUND('GA55 Main'!$J$16/30,0))))</f>
        <v>0</v>
      </c>
      <c r="U59" s="23">
        <f>IF(N59="YES",0,IF(OR(K59="Class IV",P59&lt;5),0,IF(K59="State Service",ROUND('GA55 Main'!$J$17*2/31,0),ROUND('GA55 Main'!$J$17/31,0))))</f>
        <v>0</v>
      </c>
      <c r="V59" s="23">
        <f>IF(N59="YES",0,IF(OR(K59="Class IV",P59&lt;5),0,IF(K59="State Service",ROUND('GA55 Main'!$J$18*2/31,0),ROUND('GA55 Main'!$J$18/31,0))))</f>
        <v>0</v>
      </c>
      <c r="W59" s="23">
        <f>IF(N59="YES",0,IF(OR(K59="Class IV",P59&lt;5),0,IF(K59="State Service",ROUND('GA55 Main'!$J$19*2/28,0),ROUND('GA55 Main'!$J$19/28,0))))</f>
        <v>0</v>
      </c>
      <c r="X59" s="22">
        <f t="shared" si="3"/>
        <v>0</v>
      </c>
    </row>
    <row r="60" spans="9:24">
      <c r="I60" s="23">
        <f>Master!A297</f>
        <v>0</v>
      </c>
      <c r="J60" s="23">
        <f>Master!B297</f>
        <v>0</v>
      </c>
      <c r="K60" s="23">
        <f>Master!D297</f>
        <v>0</v>
      </c>
      <c r="L60" s="23">
        <f>Master!F297</f>
        <v>0</v>
      </c>
      <c r="M60" s="23">
        <f>Master!M297</f>
        <v>0</v>
      </c>
      <c r="N60" s="23">
        <f>Master!X297</f>
        <v>0</v>
      </c>
      <c r="O60" s="23">
        <f t="shared" si="0"/>
        <v>0</v>
      </c>
      <c r="P60" s="23">
        <f t="shared" si="1"/>
        <v>0</v>
      </c>
      <c r="Q60" s="23">
        <f t="shared" si="2"/>
        <v>0</v>
      </c>
      <c r="R60" s="23">
        <f>IF(N60="YES",0,IF(OR(K60="Class IV",P60&lt;5),0,IF(K60="State Service",ROUND('GA55 Main'!$J$14*2/30,0),ROUND('GA55 Main'!$J$14/30,0))))</f>
        <v>0</v>
      </c>
      <c r="S60" s="23">
        <f>IF(N60="YES",0,IF(OR(K60="Class IV",P60&lt;5),0,IF(K60="State Service",ROUND('GA55 Main'!$J$15*2/31,0),ROUND('GA55 Main'!$J$15/31,0))))</f>
        <v>0</v>
      </c>
      <c r="T60" s="23">
        <f>IF(N60="YES",0,IF(OR(K60="Class IV",P60&lt;5),0,IF(K60="State Service",ROUND('GA55 Main'!$J$16*2/30,0),ROUND('GA55 Main'!$J$16/30,0))))</f>
        <v>0</v>
      </c>
      <c r="U60" s="23">
        <f>IF(N60="YES",0,IF(OR(K60="Class IV",P60&lt;5),0,IF(K60="State Service",ROUND('GA55 Main'!$J$17*2/31,0),ROUND('GA55 Main'!$J$17/31,0))))</f>
        <v>0</v>
      </c>
      <c r="V60" s="23">
        <f>IF(N60="YES",0,IF(OR(K60="Class IV",P60&lt;5),0,IF(K60="State Service",ROUND('GA55 Main'!$J$18*2/31,0),ROUND('GA55 Main'!$J$18/31,0))))</f>
        <v>0</v>
      </c>
      <c r="W60" s="23">
        <f>IF(N60="YES",0,IF(OR(K60="Class IV",P60&lt;5),0,IF(K60="State Service",ROUND('GA55 Main'!$J$19*2/28,0),ROUND('GA55 Main'!$J$19/28,0))))</f>
        <v>0</v>
      </c>
      <c r="X60" s="22">
        <f t="shared" si="3"/>
        <v>0</v>
      </c>
    </row>
    <row r="61" spans="9:24">
      <c r="I61" s="23">
        <f>Master!A298</f>
        <v>0</v>
      </c>
      <c r="J61" s="23">
        <f>Master!B298</f>
        <v>0</v>
      </c>
      <c r="K61" s="23">
        <f>Master!D298</f>
        <v>0</v>
      </c>
      <c r="L61" s="23">
        <f>Master!F298</f>
        <v>0</v>
      </c>
      <c r="M61" s="23">
        <f>Master!M298</f>
        <v>0</v>
      </c>
      <c r="N61" s="23">
        <f>Master!X298</f>
        <v>0</v>
      </c>
      <c r="O61" s="23">
        <f t="shared" si="0"/>
        <v>0</v>
      </c>
      <c r="P61" s="23">
        <f t="shared" si="1"/>
        <v>0</v>
      </c>
      <c r="Q61" s="23">
        <f t="shared" si="2"/>
        <v>0</v>
      </c>
      <c r="R61" s="23">
        <f>IF(N61="YES",0,IF(OR(K61="Class IV",P61&lt;5),0,IF(K61="State Service",ROUND('GA55 Main'!$J$14*2/30,0),ROUND('GA55 Main'!$J$14/30,0))))</f>
        <v>0</v>
      </c>
      <c r="S61" s="23">
        <f>IF(N61="YES",0,IF(OR(K61="Class IV",P61&lt;5),0,IF(K61="State Service",ROUND('GA55 Main'!$J$15*2/31,0),ROUND('GA55 Main'!$J$15/31,0))))</f>
        <v>0</v>
      </c>
      <c r="T61" s="23">
        <f>IF(N61="YES",0,IF(OR(K61="Class IV",P61&lt;5),0,IF(K61="State Service",ROUND('GA55 Main'!$J$16*2/30,0),ROUND('GA55 Main'!$J$16/30,0))))</f>
        <v>0</v>
      </c>
      <c r="U61" s="23">
        <f>IF(N61="YES",0,IF(OR(K61="Class IV",P61&lt;5),0,IF(K61="State Service",ROUND('GA55 Main'!$J$17*2/31,0),ROUND('GA55 Main'!$J$17/31,0))))</f>
        <v>0</v>
      </c>
      <c r="V61" s="23">
        <f>IF(N61="YES",0,IF(OR(K61="Class IV",P61&lt;5),0,IF(K61="State Service",ROUND('GA55 Main'!$J$18*2/31,0),ROUND('GA55 Main'!$J$18/31,0))))</f>
        <v>0</v>
      </c>
      <c r="W61" s="23">
        <f>IF(N61="YES",0,IF(OR(K61="Class IV",P61&lt;5),0,IF(K61="State Service",ROUND('GA55 Main'!$J$19*2/28,0),ROUND('GA55 Main'!$J$19/28,0))))</f>
        <v>0</v>
      </c>
      <c r="X61" s="22">
        <f t="shared" si="3"/>
        <v>0</v>
      </c>
    </row>
    <row r="62" spans="9:24">
      <c r="I62" s="23">
        <f>Master!A299</f>
        <v>0</v>
      </c>
      <c r="J62" s="23">
        <f>Master!B299</f>
        <v>0</v>
      </c>
      <c r="K62" s="23">
        <f>Master!D299</f>
        <v>0</v>
      </c>
      <c r="L62" s="23">
        <f>Master!F299</f>
        <v>0</v>
      </c>
      <c r="M62" s="23">
        <f>Master!M299</f>
        <v>0</v>
      </c>
      <c r="N62" s="23">
        <f>Master!X299</f>
        <v>0</v>
      </c>
      <c r="O62" s="23">
        <f t="shared" si="0"/>
        <v>0</v>
      </c>
      <c r="P62" s="23">
        <f t="shared" si="1"/>
        <v>0</v>
      </c>
      <c r="Q62" s="23">
        <f t="shared" si="2"/>
        <v>0</v>
      </c>
      <c r="R62" s="23">
        <f>IF(N62="YES",0,IF(OR(K62="Class IV",P62&lt;5),0,IF(K62="State Service",ROUND('GA55 Main'!$J$14*2/30,0),ROUND('GA55 Main'!$J$14/30,0))))</f>
        <v>0</v>
      </c>
      <c r="S62" s="23">
        <f>IF(N62="YES",0,IF(OR(K62="Class IV",P62&lt;5),0,IF(K62="State Service",ROUND('GA55 Main'!$J$15*2/31,0),ROUND('GA55 Main'!$J$15/31,0))))</f>
        <v>0</v>
      </c>
      <c r="T62" s="23">
        <f>IF(N62="YES",0,IF(OR(K62="Class IV",P62&lt;5),0,IF(K62="State Service",ROUND('GA55 Main'!$J$16*2/30,0),ROUND('GA55 Main'!$J$16/30,0))))</f>
        <v>0</v>
      </c>
      <c r="U62" s="23">
        <f>IF(N62="YES",0,IF(OR(K62="Class IV",P62&lt;5),0,IF(K62="State Service",ROUND('GA55 Main'!$J$17*2/31,0),ROUND('GA55 Main'!$J$17/31,0))))</f>
        <v>0</v>
      </c>
      <c r="V62" s="23">
        <f>IF(N62="YES",0,IF(OR(K62="Class IV",P62&lt;5),0,IF(K62="State Service",ROUND('GA55 Main'!$J$18*2/31,0),ROUND('GA55 Main'!$J$18/31,0))))</f>
        <v>0</v>
      </c>
      <c r="W62" s="23">
        <f>IF(N62="YES",0,IF(OR(K62="Class IV",P62&lt;5),0,IF(K62="State Service",ROUND('GA55 Main'!$J$19*2/28,0),ROUND('GA55 Main'!$J$19/28,0))))</f>
        <v>0</v>
      </c>
      <c r="X62" s="22">
        <f t="shared" si="3"/>
        <v>0</v>
      </c>
    </row>
    <row r="63" spans="9:24">
      <c r="I63" s="23">
        <f>Master!A300</f>
        <v>0</v>
      </c>
      <c r="J63" s="23">
        <f>Master!B300</f>
        <v>0</v>
      </c>
      <c r="K63" s="23">
        <f>Master!D300</f>
        <v>0</v>
      </c>
      <c r="L63" s="23">
        <f>Master!F300</f>
        <v>0</v>
      </c>
      <c r="M63" s="23">
        <f>Master!M300</f>
        <v>0</v>
      </c>
      <c r="N63" s="23">
        <f>Master!X300</f>
        <v>0</v>
      </c>
      <c r="O63" s="23">
        <f t="shared" si="0"/>
        <v>0</v>
      </c>
      <c r="P63" s="23">
        <f t="shared" si="1"/>
        <v>0</v>
      </c>
      <c r="Q63" s="23">
        <f t="shared" si="2"/>
        <v>0</v>
      </c>
      <c r="R63" s="23">
        <f>IF(N63="YES",0,IF(OR(K63="Class IV",P63&lt;5),0,IF(K63="State Service",ROUND('GA55 Main'!$J$14*2/30,0),ROUND('GA55 Main'!$J$14/30,0))))</f>
        <v>0</v>
      </c>
      <c r="S63" s="23">
        <f>IF(N63="YES",0,IF(OR(K63="Class IV",P63&lt;5),0,IF(K63="State Service",ROUND('GA55 Main'!$J$15*2/31,0),ROUND('GA55 Main'!$J$15/31,0))))</f>
        <v>0</v>
      </c>
      <c r="T63" s="23">
        <f>IF(N63="YES",0,IF(OR(K63="Class IV",P63&lt;5),0,IF(K63="State Service",ROUND('GA55 Main'!$J$16*2/30,0),ROUND('GA55 Main'!$J$16/30,0))))</f>
        <v>0</v>
      </c>
      <c r="U63" s="23">
        <f>IF(N63="YES",0,IF(OR(K63="Class IV",P63&lt;5),0,IF(K63="State Service",ROUND('GA55 Main'!$J$17*2/31,0),ROUND('GA55 Main'!$J$17/31,0))))</f>
        <v>0</v>
      </c>
      <c r="V63" s="23">
        <f>IF(N63="YES",0,IF(OR(K63="Class IV",P63&lt;5),0,IF(K63="State Service",ROUND('GA55 Main'!$J$18*2/31,0),ROUND('GA55 Main'!$J$18/31,0))))</f>
        <v>0</v>
      </c>
      <c r="W63" s="23">
        <f>IF(N63="YES",0,IF(OR(K63="Class IV",P63&lt;5),0,IF(K63="State Service",ROUND('GA55 Main'!$J$19*2/28,0),ROUND('GA55 Main'!$J$19/28,0))))</f>
        <v>0</v>
      </c>
      <c r="X63" s="22">
        <f t="shared" si="3"/>
        <v>0</v>
      </c>
    </row>
    <row r="64" spans="9:24">
      <c r="I64" s="23">
        <f>Master!A301</f>
        <v>0</v>
      </c>
      <c r="J64" s="23">
        <f>Master!B301</f>
        <v>0</v>
      </c>
      <c r="K64" s="23">
        <f>Master!D301</f>
        <v>0</v>
      </c>
      <c r="L64" s="23">
        <f>Master!F301</f>
        <v>0</v>
      </c>
      <c r="M64" s="23">
        <f>Master!M301</f>
        <v>0</v>
      </c>
      <c r="N64" s="23">
        <f>Master!X301</f>
        <v>0</v>
      </c>
      <c r="O64" s="23">
        <f t="shared" si="0"/>
        <v>0</v>
      </c>
      <c r="P64" s="23">
        <f t="shared" si="1"/>
        <v>0</v>
      </c>
      <c r="Q64" s="23">
        <f t="shared" si="2"/>
        <v>0</v>
      </c>
      <c r="R64" s="23">
        <f>IF(N64="YES",0,IF(OR(K64="Class IV",P64&lt;5),0,IF(K64="State Service",ROUND('GA55 Main'!$J$14*2/30,0),ROUND('GA55 Main'!$J$14/30,0))))</f>
        <v>0</v>
      </c>
      <c r="S64" s="23">
        <f>IF(N64="YES",0,IF(OR(K64="Class IV",P64&lt;5),0,IF(K64="State Service",ROUND('GA55 Main'!$J$15*2/31,0),ROUND('GA55 Main'!$J$15/31,0))))</f>
        <v>0</v>
      </c>
      <c r="T64" s="23">
        <f>IF(N64="YES",0,IF(OR(K64="Class IV",P64&lt;5),0,IF(K64="State Service",ROUND('GA55 Main'!$J$16*2/30,0),ROUND('GA55 Main'!$J$16/30,0))))</f>
        <v>0</v>
      </c>
      <c r="U64" s="23">
        <f>IF(N64="YES",0,IF(OR(K64="Class IV",P64&lt;5),0,IF(K64="State Service",ROUND('GA55 Main'!$J$17*2/31,0),ROUND('GA55 Main'!$J$17/31,0))))</f>
        <v>0</v>
      </c>
      <c r="V64" s="23">
        <f>IF(N64="YES",0,IF(OR(K64="Class IV",P64&lt;5),0,IF(K64="State Service",ROUND('GA55 Main'!$J$18*2/31,0),ROUND('GA55 Main'!$J$18/31,0))))</f>
        <v>0</v>
      </c>
      <c r="W64" s="23">
        <f>IF(N64="YES",0,IF(OR(K64="Class IV",P64&lt;5),0,IF(K64="State Service",ROUND('GA55 Main'!$J$19*2/28,0),ROUND('GA55 Main'!$J$19/28,0))))</f>
        <v>0</v>
      </c>
      <c r="X64" s="22">
        <f t="shared" si="3"/>
        <v>0</v>
      </c>
    </row>
    <row r="65" spans="9:24">
      <c r="I65" s="23">
        <f>Master!A302</f>
        <v>0</v>
      </c>
      <c r="J65" s="23">
        <f>Master!B302</f>
        <v>0</v>
      </c>
      <c r="K65" s="23">
        <f>Master!D302</f>
        <v>0</v>
      </c>
      <c r="L65" s="23">
        <f>Master!F302</f>
        <v>0</v>
      </c>
      <c r="M65" s="23">
        <f>Master!M302</f>
        <v>0</v>
      </c>
      <c r="N65" s="23">
        <f>Master!X302</f>
        <v>0</v>
      </c>
      <c r="O65" s="23">
        <f t="shared" si="0"/>
        <v>0</v>
      </c>
      <c r="P65" s="23">
        <f t="shared" si="1"/>
        <v>0</v>
      </c>
      <c r="Q65" s="23">
        <f t="shared" si="2"/>
        <v>0</v>
      </c>
      <c r="R65" s="23">
        <f>IF(N65="YES",0,IF(OR(K65="Class IV",P65&lt;5),0,IF(K65="State Service",ROUND('GA55 Main'!$J$14*2/30,0),ROUND('GA55 Main'!$J$14/30,0))))</f>
        <v>0</v>
      </c>
      <c r="S65" s="23">
        <f>IF(N65="YES",0,IF(OR(K65="Class IV",P65&lt;5),0,IF(K65="State Service",ROUND('GA55 Main'!$J$15*2/31,0),ROUND('GA55 Main'!$J$15/31,0))))</f>
        <v>0</v>
      </c>
      <c r="T65" s="23">
        <f>IF(N65="YES",0,IF(OR(K65="Class IV",P65&lt;5),0,IF(K65="State Service",ROUND('GA55 Main'!$J$16*2/30,0),ROUND('GA55 Main'!$J$16/30,0))))</f>
        <v>0</v>
      </c>
      <c r="U65" s="23">
        <f>IF(N65="YES",0,IF(OR(K65="Class IV",P65&lt;5),0,IF(K65="State Service",ROUND('GA55 Main'!$J$17*2/31,0),ROUND('GA55 Main'!$J$17/31,0))))</f>
        <v>0</v>
      </c>
      <c r="V65" s="23">
        <f>IF(N65="YES",0,IF(OR(K65="Class IV",P65&lt;5),0,IF(K65="State Service",ROUND('GA55 Main'!$J$18*2/31,0),ROUND('GA55 Main'!$J$18/31,0))))</f>
        <v>0</v>
      </c>
      <c r="W65" s="23">
        <f>IF(N65="YES",0,IF(OR(K65="Class IV",P65&lt;5),0,IF(K65="State Service",ROUND('GA55 Main'!$J$19*2/28,0),ROUND('GA55 Main'!$J$19/28,0))))</f>
        <v>0</v>
      </c>
      <c r="X65" s="22">
        <f t="shared" si="3"/>
        <v>0</v>
      </c>
    </row>
    <row r="66" spans="9:24">
      <c r="I66" s="23">
        <f>Master!A303</f>
        <v>0</v>
      </c>
      <c r="J66" s="23">
        <f>Master!B303</f>
        <v>0</v>
      </c>
      <c r="K66" s="23">
        <f>Master!D303</f>
        <v>0</v>
      </c>
      <c r="L66" s="23">
        <f>Master!F303</f>
        <v>0</v>
      </c>
      <c r="M66" s="23">
        <f>Master!M303</f>
        <v>0</v>
      </c>
      <c r="N66" s="23">
        <f>Master!X303</f>
        <v>0</v>
      </c>
      <c r="O66" s="23">
        <f t="shared" si="0"/>
        <v>0</v>
      </c>
      <c r="P66" s="23">
        <f t="shared" si="1"/>
        <v>0</v>
      </c>
      <c r="Q66" s="23">
        <f t="shared" si="2"/>
        <v>0</v>
      </c>
      <c r="R66" s="23">
        <f>IF(N66="YES",0,IF(OR(K66="Class IV",P66&lt;5),0,IF(K66="State Service",ROUND('GA55 Main'!$J$14*2/30,0),ROUND('GA55 Main'!$J$14/30,0))))</f>
        <v>0</v>
      </c>
      <c r="S66" s="23">
        <f>IF(N66="YES",0,IF(OR(K66="Class IV",P66&lt;5),0,IF(K66="State Service",ROUND('GA55 Main'!$J$15*2/31,0),ROUND('GA55 Main'!$J$15/31,0))))</f>
        <v>0</v>
      </c>
      <c r="T66" s="23">
        <f>IF(N66="YES",0,IF(OR(K66="Class IV",P66&lt;5),0,IF(K66="State Service",ROUND('GA55 Main'!$J$16*2/30,0),ROUND('GA55 Main'!$J$16/30,0))))</f>
        <v>0</v>
      </c>
      <c r="U66" s="23">
        <f>IF(N66="YES",0,IF(OR(K66="Class IV",P66&lt;5),0,IF(K66="State Service",ROUND('GA55 Main'!$J$17*2/31,0),ROUND('GA55 Main'!$J$17/31,0))))</f>
        <v>0</v>
      </c>
      <c r="V66" s="23">
        <f>IF(N66="YES",0,IF(OR(K66="Class IV",P66&lt;5),0,IF(K66="State Service",ROUND('GA55 Main'!$J$18*2/31,0),ROUND('GA55 Main'!$J$18/31,0))))</f>
        <v>0</v>
      </c>
      <c r="W66" s="23">
        <f>IF(N66="YES",0,IF(OR(K66="Class IV",P66&lt;5),0,IF(K66="State Service",ROUND('GA55 Main'!$J$19*2/28,0),ROUND('GA55 Main'!$J$19/28,0))))</f>
        <v>0</v>
      </c>
      <c r="X66" s="22">
        <f t="shared" si="3"/>
        <v>0</v>
      </c>
    </row>
    <row r="67" spans="9:24">
      <c r="I67" s="23">
        <f>Master!A304</f>
        <v>0</v>
      </c>
      <c r="J67" s="23">
        <f>Master!B304</f>
        <v>0</v>
      </c>
      <c r="K67" s="23">
        <f>Master!D304</f>
        <v>0</v>
      </c>
      <c r="L67" s="23">
        <f>Master!F304</f>
        <v>0</v>
      </c>
      <c r="M67" s="23">
        <f>Master!M304</f>
        <v>0</v>
      </c>
      <c r="N67" s="23">
        <f>Master!X304</f>
        <v>0</v>
      </c>
      <c r="O67" s="23">
        <f t="shared" si="0"/>
        <v>0</v>
      </c>
      <c r="P67" s="23">
        <f t="shared" si="1"/>
        <v>0</v>
      </c>
      <c r="Q67" s="23">
        <f t="shared" si="2"/>
        <v>0</v>
      </c>
      <c r="R67" s="23">
        <f>IF(N67="YES",0,IF(OR(K67="Class IV",P67&lt;5),0,IF(K67="State Service",ROUND('GA55 Main'!$J$14*2/30,0),ROUND('GA55 Main'!$J$14/30,0))))</f>
        <v>0</v>
      </c>
      <c r="S67" s="23">
        <f>IF(N67="YES",0,IF(OR(K67="Class IV",P67&lt;5),0,IF(K67="State Service",ROUND('GA55 Main'!$J$15*2/31,0),ROUND('GA55 Main'!$J$15/31,0))))</f>
        <v>0</v>
      </c>
      <c r="T67" s="23">
        <f>IF(N67="YES",0,IF(OR(K67="Class IV",P67&lt;5),0,IF(K67="State Service",ROUND('GA55 Main'!$J$16*2/30,0),ROUND('GA55 Main'!$J$16/30,0))))</f>
        <v>0</v>
      </c>
      <c r="U67" s="23">
        <f>IF(N67="YES",0,IF(OR(K67="Class IV",P67&lt;5),0,IF(K67="State Service",ROUND('GA55 Main'!$J$17*2/31,0),ROUND('GA55 Main'!$J$17/31,0))))</f>
        <v>0</v>
      </c>
      <c r="V67" s="23">
        <f>IF(N67="YES",0,IF(OR(K67="Class IV",P67&lt;5),0,IF(K67="State Service",ROUND('GA55 Main'!$J$18*2/31,0),ROUND('GA55 Main'!$J$18/31,0))))</f>
        <v>0</v>
      </c>
      <c r="W67" s="23">
        <f>IF(N67="YES",0,IF(OR(K67="Class IV",P67&lt;5),0,IF(K67="State Service",ROUND('GA55 Main'!$J$19*2/28,0),ROUND('GA55 Main'!$J$19/28,0))))</f>
        <v>0</v>
      </c>
      <c r="X67" s="22">
        <f t="shared" si="3"/>
        <v>0</v>
      </c>
    </row>
    <row r="68" spans="9:24">
      <c r="I68" s="23">
        <f>Master!A305</f>
        <v>0</v>
      </c>
      <c r="J68" s="23">
        <f>Master!B305</f>
        <v>0</v>
      </c>
      <c r="K68" s="23">
        <f>Master!D305</f>
        <v>0</v>
      </c>
      <c r="L68" s="23">
        <f>Master!F305</f>
        <v>0</v>
      </c>
      <c r="M68" s="23">
        <f>Master!M305</f>
        <v>0</v>
      </c>
      <c r="N68" s="23">
        <f>Master!X305</f>
        <v>0</v>
      </c>
      <c r="O68" s="23">
        <f t="shared" si="0"/>
        <v>0</v>
      </c>
      <c r="P68" s="23">
        <f t="shared" si="1"/>
        <v>0</v>
      </c>
      <c r="Q68" s="23">
        <f t="shared" si="2"/>
        <v>0</v>
      </c>
      <c r="R68" s="23">
        <f>IF(N68="YES",0,IF(OR(K68="Class IV",P68&lt;5),0,IF(K68="State Service",ROUND('GA55 Main'!$J$14*2/30,0),ROUND('GA55 Main'!$J$14/30,0))))</f>
        <v>0</v>
      </c>
      <c r="S68" s="23">
        <f>IF(N68="YES",0,IF(OR(K68="Class IV",P68&lt;5),0,IF(K68="State Service",ROUND('GA55 Main'!$J$15*2/31,0),ROUND('GA55 Main'!$J$15/31,0))))</f>
        <v>0</v>
      </c>
      <c r="T68" s="23">
        <f>IF(N68="YES",0,IF(OR(K68="Class IV",P68&lt;5),0,IF(K68="State Service",ROUND('GA55 Main'!$J$16*2/30,0),ROUND('GA55 Main'!$J$16/30,0))))</f>
        <v>0</v>
      </c>
      <c r="U68" s="23">
        <f>IF(N68="YES",0,IF(OR(K68="Class IV",P68&lt;5),0,IF(K68="State Service",ROUND('GA55 Main'!$J$17*2/31,0),ROUND('GA55 Main'!$J$17/31,0))))</f>
        <v>0</v>
      </c>
      <c r="V68" s="23">
        <f>IF(N68="YES",0,IF(OR(K68="Class IV",P68&lt;5),0,IF(K68="State Service",ROUND('GA55 Main'!$J$18*2/31,0),ROUND('GA55 Main'!$J$18/31,0))))</f>
        <v>0</v>
      </c>
      <c r="W68" s="23">
        <f>IF(N68="YES",0,IF(OR(K68="Class IV",P68&lt;5),0,IF(K68="State Service",ROUND('GA55 Main'!$J$19*2/28,0),ROUND('GA55 Main'!$J$19/28,0))))</f>
        <v>0</v>
      </c>
      <c r="X68" s="22">
        <f t="shared" si="3"/>
        <v>0</v>
      </c>
    </row>
    <row r="69" spans="9:24">
      <c r="I69" s="23">
        <f>Master!A306</f>
        <v>0</v>
      </c>
      <c r="J69" s="23">
        <f>Master!B306</f>
        <v>0</v>
      </c>
      <c r="K69" s="23">
        <f>Master!D306</f>
        <v>0</v>
      </c>
      <c r="L69" s="23">
        <f>Master!F306</f>
        <v>0</v>
      </c>
      <c r="M69" s="23">
        <f>Master!M306</f>
        <v>0</v>
      </c>
      <c r="N69" s="23">
        <f>Master!X306</f>
        <v>0</v>
      </c>
      <c r="O69" s="23">
        <f t="shared" si="0"/>
        <v>0</v>
      </c>
      <c r="P69" s="23">
        <f t="shared" si="1"/>
        <v>0</v>
      </c>
      <c r="Q69" s="23">
        <f t="shared" si="2"/>
        <v>0</v>
      </c>
      <c r="R69" s="23">
        <f>IF(N69="YES",0,IF(OR(K69="Class IV",P69&lt;5),0,IF(K69="State Service",ROUND('GA55 Main'!$J$14*2/30,0),ROUND('GA55 Main'!$J$14/30,0))))</f>
        <v>0</v>
      </c>
      <c r="S69" s="23">
        <f>IF(N69="YES",0,IF(OR(K69="Class IV",P69&lt;5),0,IF(K69="State Service",ROUND('GA55 Main'!$J$15*2/31,0),ROUND('GA55 Main'!$J$15/31,0))))</f>
        <v>0</v>
      </c>
      <c r="T69" s="23">
        <f>IF(N69="YES",0,IF(OR(K69="Class IV",P69&lt;5),0,IF(K69="State Service",ROUND('GA55 Main'!$J$16*2/30,0),ROUND('GA55 Main'!$J$16/30,0))))</f>
        <v>0</v>
      </c>
      <c r="U69" s="23">
        <f>IF(N69="YES",0,IF(OR(K69="Class IV",P69&lt;5),0,IF(K69="State Service",ROUND('GA55 Main'!$J$17*2/31,0),ROUND('GA55 Main'!$J$17/31,0))))</f>
        <v>0</v>
      </c>
      <c r="V69" s="23">
        <f>IF(N69="YES",0,IF(OR(K69="Class IV",P69&lt;5),0,IF(K69="State Service",ROUND('GA55 Main'!$J$18*2/31,0),ROUND('GA55 Main'!$J$18/31,0))))</f>
        <v>0</v>
      </c>
      <c r="W69" s="23">
        <f>IF(N69="YES",0,IF(OR(K69="Class IV",P69&lt;5),0,IF(K69="State Service",ROUND('GA55 Main'!$J$19*2/28,0),ROUND('GA55 Main'!$J$19/28,0))))</f>
        <v>0</v>
      </c>
      <c r="X69" s="22">
        <f t="shared" si="3"/>
        <v>0</v>
      </c>
    </row>
    <row r="70" spans="9:24">
      <c r="I70" s="23">
        <f>Master!A307</f>
        <v>0</v>
      </c>
      <c r="J70" s="23">
        <f>Master!B307</f>
        <v>0</v>
      </c>
      <c r="K70" s="23">
        <f>Master!D307</f>
        <v>0</v>
      </c>
      <c r="L70" s="23">
        <f>Master!F307</f>
        <v>0</v>
      </c>
      <c r="M70" s="23">
        <f>Master!M307</f>
        <v>0</v>
      </c>
      <c r="N70" s="23">
        <f>Master!X307</f>
        <v>0</v>
      </c>
      <c r="O70" s="23">
        <f t="shared" ref="O70:O133" si="4">IF(K70="State Service",ROUND(M70*15/31,0),IF(AND(K70="Subordinate",OR(L70=$Z$9,L75=$Z$7,L70=$Z$11,L70=$Z$12,L70=$Z$13)),ROUND(M70*22/31,0),IF(AND(K70="Subordinate",OR(L70=$Z$14,L70=$Z$15,L70=$Z$16,L70=$Z$17,L70=$Z$18,L70=$Z$19)),ROUND(M70*15/31,0),IF(K70="Ministerial",ROUND(M70*22/31,0),M70))))</f>
        <v>0</v>
      </c>
      <c r="P70" s="23">
        <f t="shared" ref="P70:P133" si="5">IFERROR(VLOOKUP(L70,$Z$5:$AA$30,2,FALSE),0)</f>
        <v>0</v>
      </c>
      <c r="Q70" s="23">
        <f t="shared" ref="Q70:Q133" si="6">IF(N70="YES",0,IF(K70="State Service",ROUND(M70*5/31,0),IF(AND(K70="Subordinate",P70&lt;10),ROUND(M70*2/31,0),IF(AND(K70="Subordinate",OR(P70&lt;5,P70&gt;9)),ROUND(M70*3/31,0),IF(K70="Ministerial",ROUND(M70*2/31,0),IF(OR(K70="Class IV",P70&lt;5),ROUND(M70/31,0),""))))))</f>
        <v>0</v>
      </c>
      <c r="R70" s="23">
        <f>IF(N70="YES",0,IF(OR(K70="Class IV",P70&lt;5),0,IF(K70="State Service",ROUND('GA55 Main'!$J$14*2/30,0),ROUND('GA55 Main'!$J$14/30,0))))</f>
        <v>0</v>
      </c>
      <c r="S70" s="23">
        <f>IF(N70="YES",0,IF(OR(K70="Class IV",P70&lt;5),0,IF(K70="State Service",ROUND('GA55 Main'!$J$15*2/31,0),ROUND('GA55 Main'!$J$15/31,0))))</f>
        <v>0</v>
      </c>
      <c r="T70" s="23">
        <f>IF(N70="YES",0,IF(OR(K70="Class IV",P70&lt;5),0,IF(K70="State Service",ROUND('GA55 Main'!$J$16*2/30,0),ROUND('GA55 Main'!$J$16/30,0))))</f>
        <v>0</v>
      </c>
      <c r="U70" s="23">
        <f>IF(N70="YES",0,IF(OR(K70="Class IV",P70&lt;5),0,IF(K70="State Service",ROUND('GA55 Main'!$J$17*2/31,0),ROUND('GA55 Main'!$J$17/31,0))))</f>
        <v>0</v>
      </c>
      <c r="V70" s="23">
        <f>IF(N70="YES",0,IF(OR(K70="Class IV",P70&lt;5),0,IF(K70="State Service",ROUND('GA55 Main'!$J$18*2/31,0),ROUND('GA55 Main'!$J$18/31,0))))</f>
        <v>0</v>
      </c>
      <c r="W70" s="23">
        <f>IF(N70="YES",0,IF(OR(K70="Class IV",P70&lt;5),0,IF(K70="State Service",ROUND('GA55 Main'!$J$19*2/28,0),ROUND('GA55 Main'!$J$19/28,0))))</f>
        <v>0</v>
      </c>
      <c r="X70" s="22">
        <f t="shared" ref="X70:X133" si="7">SUM(Q70:W70)</f>
        <v>0</v>
      </c>
    </row>
    <row r="71" spans="9:24">
      <c r="I71" s="23">
        <f>Master!A308</f>
        <v>0</v>
      </c>
      <c r="J71" s="23">
        <f>Master!B308</f>
        <v>0</v>
      </c>
      <c r="K71" s="23">
        <f>Master!D308</f>
        <v>0</v>
      </c>
      <c r="L71" s="23">
        <f>Master!F308</f>
        <v>0</v>
      </c>
      <c r="M71" s="23">
        <f>Master!M308</f>
        <v>0</v>
      </c>
      <c r="N71" s="23">
        <f>Master!X308</f>
        <v>0</v>
      </c>
      <c r="O71" s="23">
        <f t="shared" si="4"/>
        <v>0</v>
      </c>
      <c r="P71" s="23">
        <f t="shared" si="5"/>
        <v>0</v>
      </c>
      <c r="Q71" s="23">
        <f t="shared" si="6"/>
        <v>0</v>
      </c>
      <c r="R71" s="23">
        <f>IF(N71="YES",0,IF(OR(K71="Class IV",P71&lt;5),0,IF(K71="State Service",ROUND('GA55 Main'!$J$14*2/30,0),ROUND('GA55 Main'!$J$14/30,0))))</f>
        <v>0</v>
      </c>
      <c r="S71" s="23">
        <f>IF(N71="YES",0,IF(OR(K71="Class IV",P71&lt;5),0,IF(K71="State Service",ROUND('GA55 Main'!$J$15*2/31,0),ROUND('GA55 Main'!$J$15/31,0))))</f>
        <v>0</v>
      </c>
      <c r="T71" s="23">
        <f>IF(N71="YES",0,IF(OR(K71="Class IV",P71&lt;5),0,IF(K71="State Service",ROUND('GA55 Main'!$J$16*2/30,0),ROUND('GA55 Main'!$J$16/30,0))))</f>
        <v>0</v>
      </c>
      <c r="U71" s="23">
        <f>IF(N71="YES",0,IF(OR(K71="Class IV",P71&lt;5),0,IF(K71="State Service",ROUND('GA55 Main'!$J$17*2/31,0),ROUND('GA55 Main'!$J$17/31,0))))</f>
        <v>0</v>
      </c>
      <c r="V71" s="23">
        <f>IF(N71="YES",0,IF(OR(K71="Class IV",P71&lt;5),0,IF(K71="State Service",ROUND('GA55 Main'!$J$18*2/31,0),ROUND('GA55 Main'!$J$18/31,0))))</f>
        <v>0</v>
      </c>
      <c r="W71" s="23">
        <f>IF(N71="YES",0,IF(OR(K71="Class IV",P71&lt;5),0,IF(K71="State Service",ROUND('GA55 Main'!$J$19*2/28,0),ROUND('GA55 Main'!$J$19/28,0))))</f>
        <v>0</v>
      </c>
      <c r="X71" s="22">
        <f t="shared" si="7"/>
        <v>0</v>
      </c>
    </row>
    <row r="72" spans="9:24">
      <c r="I72" s="23">
        <f>Master!A309</f>
        <v>0</v>
      </c>
      <c r="J72" s="23">
        <f>Master!B309</f>
        <v>0</v>
      </c>
      <c r="K72" s="23">
        <f>Master!D309</f>
        <v>0</v>
      </c>
      <c r="L72" s="23">
        <f>Master!F309</f>
        <v>0</v>
      </c>
      <c r="M72" s="23">
        <f>Master!M309</f>
        <v>0</v>
      </c>
      <c r="N72" s="23">
        <f>Master!X309</f>
        <v>0</v>
      </c>
      <c r="O72" s="23">
        <f t="shared" si="4"/>
        <v>0</v>
      </c>
      <c r="P72" s="23">
        <f t="shared" si="5"/>
        <v>0</v>
      </c>
      <c r="Q72" s="23">
        <f t="shared" si="6"/>
        <v>0</v>
      </c>
      <c r="R72" s="23">
        <f>IF(N72="YES",0,IF(OR(K72="Class IV",P72&lt;5),0,IF(K72="State Service",ROUND('GA55 Main'!$J$14*2/30,0),ROUND('GA55 Main'!$J$14/30,0))))</f>
        <v>0</v>
      </c>
      <c r="S72" s="23">
        <f>IF(N72="YES",0,IF(OR(K72="Class IV",P72&lt;5),0,IF(K72="State Service",ROUND('GA55 Main'!$J$15*2/31,0),ROUND('GA55 Main'!$J$15/31,0))))</f>
        <v>0</v>
      </c>
      <c r="T72" s="23">
        <f>IF(N72="YES",0,IF(OR(K72="Class IV",P72&lt;5),0,IF(K72="State Service",ROUND('GA55 Main'!$J$16*2/30,0),ROUND('GA55 Main'!$J$16/30,0))))</f>
        <v>0</v>
      </c>
      <c r="U72" s="23">
        <f>IF(N72="YES",0,IF(OR(K72="Class IV",P72&lt;5),0,IF(K72="State Service",ROUND('GA55 Main'!$J$17*2/31,0),ROUND('GA55 Main'!$J$17/31,0))))</f>
        <v>0</v>
      </c>
      <c r="V72" s="23">
        <f>IF(N72="YES",0,IF(OR(K72="Class IV",P72&lt;5),0,IF(K72="State Service",ROUND('GA55 Main'!$J$18*2/31,0),ROUND('GA55 Main'!$J$18/31,0))))</f>
        <v>0</v>
      </c>
      <c r="W72" s="23">
        <f>IF(N72="YES",0,IF(OR(K72="Class IV",P72&lt;5),0,IF(K72="State Service",ROUND('GA55 Main'!$J$19*2/28,0),ROUND('GA55 Main'!$J$19/28,0))))</f>
        <v>0</v>
      </c>
      <c r="X72" s="22">
        <f t="shared" si="7"/>
        <v>0</v>
      </c>
    </row>
    <row r="73" spans="9:24">
      <c r="I73" s="23">
        <f>Master!A310</f>
        <v>0</v>
      </c>
      <c r="J73" s="23">
        <f>Master!B310</f>
        <v>0</v>
      </c>
      <c r="K73" s="23">
        <f>Master!D310</f>
        <v>0</v>
      </c>
      <c r="L73" s="23">
        <f>Master!F310</f>
        <v>0</v>
      </c>
      <c r="M73" s="23">
        <f>Master!M310</f>
        <v>0</v>
      </c>
      <c r="N73" s="23">
        <f>Master!X310</f>
        <v>0</v>
      </c>
      <c r="O73" s="23">
        <f t="shared" si="4"/>
        <v>0</v>
      </c>
      <c r="P73" s="23">
        <f t="shared" si="5"/>
        <v>0</v>
      </c>
      <c r="Q73" s="23">
        <f t="shared" si="6"/>
        <v>0</v>
      </c>
      <c r="R73" s="23">
        <f>IF(N73="YES",0,IF(OR(K73="Class IV",P73&lt;5),0,IF(K73="State Service",ROUND('GA55 Main'!$J$14*2/30,0),ROUND('GA55 Main'!$J$14/30,0))))</f>
        <v>0</v>
      </c>
      <c r="S73" s="23">
        <f>IF(N73="YES",0,IF(OR(K73="Class IV",P73&lt;5),0,IF(K73="State Service",ROUND('GA55 Main'!$J$15*2/31,0),ROUND('GA55 Main'!$J$15/31,0))))</f>
        <v>0</v>
      </c>
      <c r="T73" s="23">
        <f>IF(N73="YES",0,IF(OR(K73="Class IV",P73&lt;5),0,IF(K73="State Service",ROUND('GA55 Main'!$J$16*2/30,0),ROUND('GA55 Main'!$J$16/30,0))))</f>
        <v>0</v>
      </c>
      <c r="U73" s="23">
        <f>IF(N73="YES",0,IF(OR(K73="Class IV",P73&lt;5),0,IF(K73="State Service",ROUND('GA55 Main'!$J$17*2/31,0),ROUND('GA55 Main'!$J$17/31,0))))</f>
        <v>0</v>
      </c>
      <c r="V73" s="23">
        <f>IF(N73="YES",0,IF(OR(K73="Class IV",P73&lt;5),0,IF(K73="State Service",ROUND('GA55 Main'!$J$18*2/31,0),ROUND('GA55 Main'!$J$18/31,0))))</f>
        <v>0</v>
      </c>
      <c r="W73" s="23">
        <f>IF(N73="YES",0,IF(OR(K73="Class IV",P73&lt;5),0,IF(K73="State Service",ROUND('GA55 Main'!$J$19*2/28,0),ROUND('GA55 Main'!$J$19/28,0))))</f>
        <v>0</v>
      </c>
      <c r="X73" s="22">
        <f t="shared" si="7"/>
        <v>0</v>
      </c>
    </row>
    <row r="74" spans="9:24">
      <c r="I74" s="23">
        <f>Master!A311</f>
        <v>0</v>
      </c>
      <c r="J74" s="23">
        <f>Master!B311</f>
        <v>0</v>
      </c>
      <c r="K74" s="23">
        <f>Master!D311</f>
        <v>0</v>
      </c>
      <c r="L74" s="23">
        <f>Master!F311</f>
        <v>0</v>
      </c>
      <c r="M74" s="23">
        <f>Master!M311</f>
        <v>0</v>
      </c>
      <c r="N74" s="23">
        <f>Master!X311</f>
        <v>0</v>
      </c>
      <c r="O74" s="23">
        <f t="shared" si="4"/>
        <v>0</v>
      </c>
      <c r="P74" s="23">
        <f t="shared" si="5"/>
        <v>0</v>
      </c>
      <c r="Q74" s="23">
        <f t="shared" si="6"/>
        <v>0</v>
      </c>
      <c r="R74" s="23">
        <f>IF(N74="YES",0,IF(OR(K74="Class IV",P74&lt;5),0,IF(K74="State Service",ROUND('GA55 Main'!$J$14*2/30,0),ROUND('GA55 Main'!$J$14/30,0))))</f>
        <v>0</v>
      </c>
      <c r="S74" s="23">
        <f>IF(N74="YES",0,IF(OR(K74="Class IV",P74&lt;5),0,IF(K74="State Service",ROUND('GA55 Main'!$J$15*2/31,0),ROUND('GA55 Main'!$J$15/31,0))))</f>
        <v>0</v>
      </c>
      <c r="T74" s="23">
        <f>IF(N74="YES",0,IF(OR(K74="Class IV",P74&lt;5),0,IF(K74="State Service",ROUND('GA55 Main'!$J$16*2/30,0),ROUND('GA55 Main'!$J$16/30,0))))</f>
        <v>0</v>
      </c>
      <c r="U74" s="23">
        <f>IF(N74="YES",0,IF(OR(K74="Class IV",P74&lt;5),0,IF(K74="State Service",ROUND('GA55 Main'!$J$17*2/31,0),ROUND('GA55 Main'!$J$17/31,0))))</f>
        <v>0</v>
      </c>
      <c r="V74" s="23">
        <f>IF(N74="YES",0,IF(OR(K74="Class IV",P74&lt;5),0,IF(K74="State Service",ROUND('GA55 Main'!$J$18*2/31,0),ROUND('GA55 Main'!$J$18/31,0))))</f>
        <v>0</v>
      </c>
      <c r="W74" s="23">
        <f>IF(N74="YES",0,IF(OR(K74="Class IV",P74&lt;5),0,IF(K74="State Service",ROUND('GA55 Main'!$J$19*2/28,0),ROUND('GA55 Main'!$J$19/28,0))))</f>
        <v>0</v>
      </c>
      <c r="X74" s="22">
        <f t="shared" si="7"/>
        <v>0</v>
      </c>
    </row>
    <row r="75" spans="9:24">
      <c r="I75" s="23">
        <f>Master!A312</f>
        <v>0</v>
      </c>
      <c r="J75" s="23">
        <f>Master!B312</f>
        <v>0</v>
      </c>
      <c r="K75" s="23">
        <f>Master!D312</f>
        <v>0</v>
      </c>
      <c r="L75" s="23">
        <f>Master!F312</f>
        <v>0</v>
      </c>
      <c r="M75" s="23">
        <f>Master!M312</f>
        <v>0</v>
      </c>
      <c r="N75" s="23">
        <f>Master!X312</f>
        <v>0</v>
      </c>
      <c r="O75" s="23">
        <f t="shared" si="4"/>
        <v>0</v>
      </c>
      <c r="P75" s="23">
        <f t="shared" si="5"/>
        <v>0</v>
      </c>
      <c r="Q75" s="23">
        <f t="shared" si="6"/>
        <v>0</v>
      </c>
      <c r="R75" s="23">
        <f>IF(N75="YES",0,IF(OR(K75="Class IV",P75&lt;5),0,IF(K75="State Service",ROUND('GA55 Main'!$J$14*2/30,0),ROUND('GA55 Main'!$J$14/30,0))))</f>
        <v>0</v>
      </c>
      <c r="S75" s="23">
        <f>IF(N75="YES",0,IF(OR(K75="Class IV",P75&lt;5),0,IF(K75="State Service",ROUND('GA55 Main'!$J$15*2/31,0),ROUND('GA55 Main'!$J$15/31,0))))</f>
        <v>0</v>
      </c>
      <c r="T75" s="23">
        <f>IF(N75="YES",0,IF(OR(K75="Class IV",P75&lt;5),0,IF(K75="State Service",ROUND('GA55 Main'!$J$16*2/30,0),ROUND('GA55 Main'!$J$16/30,0))))</f>
        <v>0</v>
      </c>
      <c r="U75" s="23">
        <f>IF(N75="YES",0,IF(OR(K75="Class IV",P75&lt;5),0,IF(K75="State Service",ROUND('GA55 Main'!$J$17*2/31,0),ROUND('GA55 Main'!$J$17/31,0))))</f>
        <v>0</v>
      </c>
      <c r="V75" s="23">
        <f>IF(N75="YES",0,IF(OR(K75="Class IV",P75&lt;5),0,IF(K75="State Service",ROUND('GA55 Main'!$J$18*2/31,0),ROUND('GA55 Main'!$J$18/31,0))))</f>
        <v>0</v>
      </c>
      <c r="W75" s="23">
        <f>IF(N75="YES",0,IF(OR(K75="Class IV",P75&lt;5),0,IF(K75="State Service",ROUND('GA55 Main'!$J$19*2/28,0),ROUND('GA55 Main'!$J$19/28,0))))</f>
        <v>0</v>
      </c>
      <c r="X75" s="22">
        <f t="shared" si="7"/>
        <v>0</v>
      </c>
    </row>
    <row r="76" spans="9:24">
      <c r="I76" s="23">
        <f>Master!A313</f>
        <v>0</v>
      </c>
      <c r="J76" s="23">
        <f>Master!B313</f>
        <v>0</v>
      </c>
      <c r="K76" s="23">
        <f>Master!D313</f>
        <v>0</v>
      </c>
      <c r="L76" s="23">
        <f>Master!F313</f>
        <v>0</v>
      </c>
      <c r="M76" s="23">
        <f>Master!M313</f>
        <v>0</v>
      </c>
      <c r="N76" s="23">
        <f>Master!X313</f>
        <v>0</v>
      </c>
      <c r="O76" s="23">
        <f t="shared" si="4"/>
        <v>0</v>
      </c>
      <c r="P76" s="23">
        <f t="shared" si="5"/>
        <v>0</v>
      </c>
      <c r="Q76" s="23">
        <f t="shared" si="6"/>
        <v>0</v>
      </c>
      <c r="R76" s="23">
        <f>IF(N76="YES",0,IF(OR(K76="Class IV",P76&lt;5),0,IF(K76="State Service",ROUND('GA55 Main'!$J$14*2/30,0),ROUND('GA55 Main'!$J$14/30,0))))</f>
        <v>0</v>
      </c>
      <c r="S76" s="23">
        <f>IF(N76="YES",0,IF(OR(K76="Class IV",P76&lt;5),0,IF(K76="State Service",ROUND('GA55 Main'!$J$15*2/31,0),ROUND('GA55 Main'!$J$15/31,0))))</f>
        <v>0</v>
      </c>
      <c r="T76" s="23">
        <f>IF(N76="YES",0,IF(OR(K76="Class IV",P76&lt;5),0,IF(K76="State Service",ROUND('GA55 Main'!$J$16*2/30,0),ROUND('GA55 Main'!$J$16/30,0))))</f>
        <v>0</v>
      </c>
      <c r="U76" s="23">
        <f>IF(N76="YES",0,IF(OR(K76="Class IV",P76&lt;5),0,IF(K76="State Service",ROUND('GA55 Main'!$J$17*2/31,0),ROUND('GA55 Main'!$J$17/31,0))))</f>
        <v>0</v>
      </c>
      <c r="V76" s="23">
        <f>IF(N76="YES",0,IF(OR(K76="Class IV",P76&lt;5),0,IF(K76="State Service",ROUND('GA55 Main'!$J$18*2/31,0),ROUND('GA55 Main'!$J$18/31,0))))</f>
        <v>0</v>
      </c>
      <c r="W76" s="23">
        <f>IF(N76="YES",0,IF(OR(K76="Class IV",P76&lt;5),0,IF(K76="State Service",ROUND('GA55 Main'!$J$19*2/28,0),ROUND('GA55 Main'!$J$19/28,0))))</f>
        <v>0</v>
      </c>
      <c r="X76" s="22">
        <f t="shared" si="7"/>
        <v>0</v>
      </c>
    </row>
    <row r="77" spans="9:24">
      <c r="I77" s="23">
        <f>Master!A314</f>
        <v>0</v>
      </c>
      <c r="J77" s="23">
        <f>Master!B314</f>
        <v>0</v>
      </c>
      <c r="K77" s="23">
        <f>Master!D314</f>
        <v>0</v>
      </c>
      <c r="L77" s="23">
        <f>Master!F314</f>
        <v>0</v>
      </c>
      <c r="M77" s="23">
        <f>Master!M314</f>
        <v>0</v>
      </c>
      <c r="N77" s="23">
        <f>Master!X314</f>
        <v>0</v>
      </c>
      <c r="O77" s="23">
        <f t="shared" si="4"/>
        <v>0</v>
      </c>
      <c r="P77" s="23">
        <f t="shared" si="5"/>
        <v>0</v>
      </c>
      <c r="Q77" s="23">
        <f t="shared" si="6"/>
        <v>0</v>
      </c>
      <c r="R77" s="23">
        <f>IF(N77="YES",0,IF(OR(K77="Class IV",P77&lt;5),0,IF(K77="State Service",ROUND('GA55 Main'!$J$14*2/30,0),ROUND('GA55 Main'!$J$14/30,0))))</f>
        <v>0</v>
      </c>
      <c r="S77" s="23">
        <f>IF(N77="YES",0,IF(OR(K77="Class IV",P77&lt;5),0,IF(K77="State Service",ROUND('GA55 Main'!$J$15*2/31,0),ROUND('GA55 Main'!$J$15/31,0))))</f>
        <v>0</v>
      </c>
      <c r="T77" s="23">
        <f>IF(N77="YES",0,IF(OR(K77="Class IV",P77&lt;5),0,IF(K77="State Service",ROUND('GA55 Main'!$J$16*2/30,0),ROUND('GA55 Main'!$J$16/30,0))))</f>
        <v>0</v>
      </c>
      <c r="U77" s="23">
        <f>IF(N77="YES",0,IF(OR(K77="Class IV",P77&lt;5),0,IF(K77="State Service",ROUND('GA55 Main'!$J$17*2/31,0),ROUND('GA55 Main'!$J$17/31,0))))</f>
        <v>0</v>
      </c>
      <c r="V77" s="23">
        <f>IF(N77="YES",0,IF(OR(K77="Class IV",P77&lt;5),0,IF(K77="State Service",ROUND('GA55 Main'!$J$18*2/31,0),ROUND('GA55 Main'!$J$18/31,0))))</f>
        <v>0</v>
      </c>
      <c r="W77" s="23">
        <f>IF(N77="YES",0,IF(OR(K77="Class IV",P77&lt;5),0,IF(K77="State Service",ROUND('GA55 Main'!$J$19*2/28,0),ROUND('GA55 Main'!$J$19/28,0))))</f>
        <v>0</v>
      </c>
      <c r="X77" s="22">
        <f t="shared" si="7"/>
        <v>0</v>
      </c>
    </row>
    <row r="78" spans="9:24">
      <c r="I78" s="23">
        <f>Master!A315</f>
        <v>0</v>
      </c>
      <c r="J78" s="23">
        <f>Master!B315</f>
        <v>0</v>
      </c>
      <c r="K78" s="23">
        <f>Master!D315</f>
        <v>0</v>
      </c>
      <c r="L78" s="23">
        <f>Master!F315</f>
        <v>0</v>
      </c>
      <c r="M78" s="23">
        <f>Master!M315</f>
        <v>0</v>
      </c>
      <c r="N78" s="23">
        <f>Master!X315</f>
        <v>0</v>
      </c>
      <c r="O78" s="23">
        <f t="shared" si="4"/>
        <v>0</v>
      </c>
      <c r="P78" s="23">
        <f t="shared" si="5"/>
        <v>0</v>
      </c>
      <c r="Q78" s="23">
        <f t="shared" si="6"/>
        <v>0</v>
      </c>
      <c r="R78" s="23">
        <f>IF(N78="YES",0,IF(OR(K78="Class IV",P78&lt;5),0,IF(K78="State Service",ROUND('GA55 Main'!$J$14*2/30,0),ROUND('GA55 Main'!$J$14/30,0))))</f>
        <v>0</v>
      </c>
      <c r="S78" s="23">
        <f>IF(N78="YES",0,IF(OR(K78="Class IV",P78&lt;5),0,IF(K78="State Service",ROUND('GA55 Main'!$J$15*2/31,0),ROUND('GA55 Main'!$J$15/31,0))))</f>
        <v>0</v>
      </c>
      <c r="T78" s="23">
        <f>IF(N78="YES",0,IF(OR(K78="Class IV",P78&lt;5),0,IF(K78="State Service",ROUND('GA55 Main'!$J$16*2/30,0),ROUND('GA55 Main'!$J$16/30,0))))</f>
        <v>0</v>
      </c>
      <c r="U78" s="23">
        <f>IF(N78="YES",0,IF(OR(K78="Class IV",P78&lt;5),0,IF(K78="State Service",ROUND('GA55 Main'!$J$17*2/31,0),ROUND('GA55 Main'!$J$17/31,0))))</f>
        <v>0</v>
      </c>
      <c r="V78" s="23">
        <f>IF(N78="YES",0,IF(OR(K78="Class IV",P78&lt;5),0,IF(K78="State Service",ROUND('GA55 Main'!$J$18*2/31,0),ROUND('GA55 Main'!$J$18/31,0))))</f>
        <v>0</v>
      </c>
      <c r="W78" s="23">
        <f>IF(N78="YES",0,IF(OR(K78="Class IV",P78&lt;5),0,IF(K78="State Service",ROUND('GA55 Main'!$J$19*2/28,0),ROUND('GA55 Main'!$J$19/28,0))))</f>
        <v>0</v>
      </c>
      <c r="X78" s="22">
        <f t="shared" si="7"/>
        <v>0</v>
      </c>
    </row>
    <row r="79" spans="9:24">
      <c r="I79" s="23">
        <f>Master!A316</f>
        <v>0</v>
      </c>
      <c r="J79" s="23">
        <f>Master!B316</f>
        <v>0</v>
      </c>
      <c r="K79" s="23">
        <f>Master!D316</f>
        <v>0</v>
      </c>
      <c r="L79" s="23">
        <f>Master!F316</f>
        <v>0</v>
      </c>
      <c r="M79" s="23">
        <f>Master!M316</f>
        <v>0</v>
      </c>
      <c r="N79" s="23">
        <f>Master!X316</f>
        <v>0</v>
      </c>
      <c r="O79" s="23">
        <f t="shared" si="4"/>
        <v>0</v>
      </c>
      <c r="P79" s="23">
        <f t="shared" si="5"/>
        <v>0</v>
      </c>
      <c r="Q79" s="23">
        <f t="shared" si="6"/>
        <v>0</v>
      </c>
      <c r="R79" s="23">
        <f>IF(N79="YES",0,IF(OR(K79="Class IV",P79&lt;5),0,IF(K79="State Service",ROUND('GA55 Main'!$J$14*2/30,0),ROUND('GA55 Main'!$J$14/30,0))))</f>
        <v>0</v>
      </c>
      <c r="S79" s="23">
        <f>IF(N79="YES",0,IF(OR(K79="Class IV",P79&lt;5),0,IF(K79="State Service",ROUND('GA55 Main'!$J$15*2/31,0),ROUND('GA55 Main'!$J$15/31,0))))</f>
        <v>0</v>
      </c>
      <c r="T79" s="23">
        <f>IF(N79="YES",0,IF(OR(K79="Class IV",P79&lt;5),0,IF(K79="State Service",ROUND('GA55 Main'!$J$16*2/30,0),ROUND('GA55 Main'!$J$16/30,0))))</f>
        <v>0</v>
      </c>
      <c r="U79" s="23">
        <f>IF(N79="YES",0,IF(OR(K79="Class IV",P79&lt;5),0,IF(K79="State Service",ROUND('GA55 Main'!$J$17*2/31,0),ROUND('GA55 Main'!$J$17/31,0))))</f>
        <v>0</v>
      </c>
      <c r="V79" s="23">
        <f>IF(N79="YES",0,IF(OR(K79="Class IV",P79&lt;5),0,IF(K79="State Service",ROUND('GA55 Main'!$J$18*2/31,0),ROUND('GA55 Main'!$J$18/31,0))))</f>
        <v>0</v>
      </c>
      <c r="W79" s="23">
        <f>IF(N79="YES",0,IF(OR(K79="Class IV",P79&lt;5),0,IF(K79="State Service",ROUND('GA55 Main'!$J$19*2/28,0),ROUND('GA55 Main'!$J$19/28,0))))</f>
        <v>0</v>
      </c>
      <c r="X79" s="22">
        <f t="shared" si="7"/>
        <v>0</v>
      </c>
    </row>
    <row r="80" spans="9:24">
      <c r="I80" s="23">
        <f>Master!A317</f>
        <v>0</v>
      </c>
      <c r="J80" s="23">
        <f>Master!B317</f>
        <v>0</v>
      </c>
      <c r="K80" s="23">
        <f>Master!D317</f>
        <v>0</v>
      </c>
      <c r="L80" s="23">
        <f>Master!F317</f>
        <v>0</v>
      </c>
      <c r="M80" s="23">
        <f>Master!M317</f>
        <v>0</v>
      </c>
      <c r="N80" s="23">
        <f>Master!X317</f>
        <v>0</v>
      </c>
      <c r="O80" s="23">
        <f t="shared" si="4"/>
        <v>0</v>
      </c>
      <c r="P80" s="23">
        <f t="shared" si="5"/>
        <v>0</v>
      </c>
      <c r="Q80" s="23">
        <f t="shared" si="6"/>
        <v>0</v>
      </c>
      <c r="R80" s="23">
        <f>IF(N80="YES",0,IF(OR(K80="Class IV",P80&lt;5),0,IF(K80="State Service",ROUND('GA55 Main'!$J$14*2/30,0),ROUND('GA55 Main'!$J$14/30,0))))</f>
        <v>0</v>
      </c>
      <c r="S80" s="23">
        <f>IF(N80="YES",0,IF(OR(K80="Class IV",P80&lt;5),0,IF(K80="State Service",ROUND('GA55 Main'!$J$15*2/31,0),ROUND('GA55 Main'!$J$15/31,0))))</f>
        <v>0</v>
      </c>
      <c r="T80" s="23">
        <f>IF(N80="YES",0,IF(OR(K80="Class IV",P80&lt;5),0,IF(K80="State Service",ROUND('GA55 Main'!$J$16*2/30,0),ROUND('GA55 Main'!$J$16/30,0))))</f>
        <v>0</v>
      </c>
      <c r="U80" s="23">
        <f>IF(N80="YES",0,IF(OR(K80="Class IV",P80&lt;5),0,IF(K80="State Service",ROUND('GA55 Main'!$J$17*2/31,0),ROUND('GA55 Main'!$J$17/31,0))))</f>
        <v>0</v>
      </c>
      <c r="V80" s="23">
        <f>IF(N80="YES",0,IF(OR(K80="Class IV",P80&lt;5),0,IF(K80="State Service",ROUND('GA55 Main'!$J$18*2/31,0),ROUND('GA55 Main'!$J$18/31,0))))</f>
        <v>0</v>
      </c>
      <c r="W80" s="23">
        <f>IF(N80="YES",0,IF(OR(K80="Class IV",P80&lt;5),0,IF(K80="State Service",ROUND('GA55 Main'!$J$19*2/28,0),ROUND('GA55 Main'!$J$19/28,0))))</f>
        <v>0</v>
      </c>
      <c r="X80" s="22">
        <f t="shared" si="7"/>
        <v>0</v>
      </c>
    </row>
    <row r="81" spans="9:24">
      <c r="I81" s="23">
        <f>Master!A318</f>
        <v>0</v>
      </c>
      <c r="J81" s="23">
        <f>Master!B318</f>
        <v>0</v>
      </c>
      <c r="K81" s="23">
        <f>Master!D318</f>
        <v>0</v>
      </c>
      <c r="L81" s="23">
        <f>Master!F318</f>
        <v>0</v>
      </c>
      <c r="M81" s="23">
        <f>Master!M318</f>
        <v>0</v>
      </c>
      <c r="N81" s="23">
        <f>Master!X318</f>
        <v>0</v>
      </c>
      <c r="O81" s="23">
        <f t="shared" si="4"/>
        <v>0</v>
      </c>
      <c r="P81" s="23">
        <f t="shared" si="5"/>
        <v>0</v>
      </c>
      <c r="Q81" s="23">
        <f t="shared" si="6"/>
        <v>0</v>
      </c>
      <c r="R81" s="23">
        <f>IF(N81="YES",0,IF(OR(K81="Class IV",P81&lt;5),0,IF(K81="State Service",ROUND('GA55 Main'!$J$14*2/30,0),ROUND('GA55 Main'!$J$14/30,0))))</f>
        <v>0</v>
      </c>
      <c r="S81" s="23">
        <f>IF(N81="YES",0,IF(OR(K81="Class IV",P81&lt;5),0,IF(K81="State Service",ROUND('GA55 Main'!$J$15*2/31,0),ROUND('GA55 Main'!$J$15/31,0))))</f>
        <v>0</v>
      </c>
      <c r="T81" s="23">
        <f>IF(N81="YES",0,IF(OR(K81="Class IV",P81&lt;5),0,IF(K81="State Service",ROUND('GA55 Main'!$J$16*2/30,0),ROUND('GA55 Main'!$J$16/30,0))))</f>
        <v>0</v>
      </c>
      <c r="U81" s="23">
        <f>IF(N81="YES",0,IF(OR(K81="Class IV",P81&lt;5),0,IF(K81="State Service",ROUND('GA55 Main'!$J$17*2/31,0),ROUND('GA55 Main'!$J$17/31,0))))</f>
        <v>0</v>
      </c>
      <c r="V81" s="23">
        <f>IF(N81="YES",0,IF(OR(K81="Class IV",P81&lt;5),0,IF(K81="State Service",ROUND('GA55 Main'!$J$18*2/31,0),ROUND('GA55 Main'!$J$18/31,0))))</f>
        <v>0</v>
      </c>
      <c r="W81" s="23">
        <f>IF(N81="YES",0,IF(OR(K81="Class IV",P81&lt;5),0,IF(K81="State Service",ROUND('GA55 Main'!$J$19*2/28,0),ROUND('GA55 Main'!$J$19/28,0))))</f>
        <v>0</v>
      </c>
      <c r="X81" s="22">
        <f t="shared" si="7"/>
        <v>0</v>
      </c>
    </row>
    <row r="82" spans="9:24">
      <c r="I82" s="23">
        <f>Master!A319</f>
        <v>0</v>
      </c>
      <c r="J82" s="23">
        <f>Master!B319</f>
        <v>0</v>
      </c>
      <c r="K82" s="23">
        <f>Master!D319</f>
        <v>0</v>
      </c>
      <c r="L82" s="23">
        <f>Master!F319</f>
        <v>0</v>
      </c>
      <c r="M82" s="23">
        <f>Master!M319</f>
        <v>0</v>
      </c>
      <c r="N82" s="23">
        <f>Master!X319</f>
        <v>0</v>
      </c>
      <c r="O82" s="23">
        <f t="shared" si="4"/>
        <v>0</v>
      </c>
      <c r="P82" s="23">
        <f t="shared" si="5"/>
        <v>0</v>
      </c>
      <c r="Q82" s="23">
        <f t="shared" si="6"/>
        <v>0</v>
      </c>
      <c r="R82" s="23">
        <f>IF(N82="YES",0,IF(OR(K82="Class IV",P82&lt;5),0,IF(K82="State Service",ROUND('GA55 Main'!$J$14*2/30,0),ROUND('GA55 Main'!$J$14/30,0))))</f>
        <v>0</v>
      </c>
      <c r="S82" s="23">
        <f>IF(N82="YES",0,IF(OR(K82="Class IV",P82&lt;5),0,IF(K82="State Service",ROUND('GA55 Main'!$J$15*2/31,0),ROUND('GA55 Main'!$J$15/31,0))))</f>
        <v>0</v>
      </c>
      <c r="T82" s="23">
        <f>IF(N82="YES",0,IF(OR(K82="Class IV",P82&lt;5),0,IF(K82="State Service",ROUND('GA55 Main'!$J$16*2/30,0),ROUND('GA55 Main'!$J$16/30,0))))</f>
        <v>0</v>
      </c>
      <c r="U82" s="23">
        <f>IF(N82="YES",0,IF(OR(K82="Class IV",P82&lt;5),0,IF(K82="State Service",ROUND('GA55 Main'!$J$17*2/31,0),ROUND('GA55 Main'!$J$17/31,0))))</f>
        <v>0</v>
      </c>
      <c r="V82" s="23">
        <f>IF(N82="YES",0,IF(OR(K82="Class IV",P82&lt;5),0,IF(K82="State Service",ROUND('GA55 Main'!$J$18*2/31,0),ROUND('GA55 Main'!$J$18/31,0))))</f>
        <v>0</v>
      </c>
      <c r="W82" s="23">
        <f>IF(N82="YES",0,IF(OR(K82="Class IV",P82&lt;5),0,IF(K82="State Service",ROUND('GA55 Main'!$J$19*2/28,0),ROUND('GA55 Main'!$J$19/28,0))))</f>
        <v>0</v>
      </c>
      <c r="X82" s="22">
        <f t="shared" si="7"/>
        <v>0</v>
      </c>
    </row>
    <row r="83" spans="9:24">
      <c r="I83" s="23">
        <f>Master!A320</f>
        <v>0</v>
      </c>
      <c r="J83" s="23">
        <f>Master!B320</f>
        <v>0</v>
      </c>
      <c r="K83" s="23">
        <f>Master!D320</f>
        <v>0</v>
      </c>
      <c r="L83" s="23">
        <f>Master!F320</f>
        <v>0</v>
      </c>
      <c r="M83" s="23">
        <f>Master!M320</f>
        <v>0</v>
      </c>
      <c r="N83" s="23">
        <f>Master!X320</f>
        <v>0</v>
      </c>
      <c r="O83" s="23">
        <f t="shared" si="4"/>
        <v>0</v>
      </c>
      <c r="P83" s="23">
        <f t="shared" si="5"/>
        <v>0</v>
      </c>
      <c r="Q83" s="23">
        <f t="shared" si="6"/>
        <v>0</v>
      </c>
      <c r="R83" s="23">
        <f>IF(N83="YES",0,IF(OR(K83="Class IV",P83&lt;5),0,IF(K83="State Service",ROUND('GA55 Main'!$J$14*2/30,0),ROUND('GA55 Main'!$J$14/30,0))))</f>
        <v>0</v>
      </c>
      <c r="S83" s="23">
        <f>IF(N83="YES",0,IF(OR(K83="Class IV",P83&lt;5),0,IF(K83="State Service",ROUND('GA55 Main'!$J$15*2/31,0),ROUND('GA55 Main'!$J$15/31,0))))</f>
        <v>0</v>
      </c>
      <c r="T83" s="23">
        <f>IF(N83="YES",0,IF(OR(K83="Class IV",P83&lt;5),0,IF(K83="State Service",ROUND('GA55 Main'!$J$16*2/30,0),ROUND('GA55 Main'!$J$16/30,0))))</f>
        <v>0</v>
      </c>
      <c r="U83" s="23">
        <f>IF(N83="YES",0,IF(OR(K83="Class IV",P83&lt;5),0,IF(K83="State Service",ROUND('GA55 Main'!$J$17*2/31,0),ROUND('GA55 Main'!$J$17/31,0))))</f>
        <v>0</v>
      </c>
      <c r="V83" s="23">
        <f>IF(N83="YES",0,IF(OR(K83="Class IV",P83&lt;5),0,IF(K83="State Service",ROUND('GA55 Main'!$J$18*2/31,0),ROUND('GA55 Main'!$J$18/31,0))))</f>
        <v>0</v>
      </c>
      <c r="W83" s="23">
        <f>IF(N83="YES",0,IF(OR(K83="Class IV",P83&lt;5),0,IF(K83="State Service",ROUND('GA55 Main'!$J$19*2/28,0),ROUND('GA55 Main'!$J$19/28,0))))</f>
        <v>0</v>
      </c>
      <c r="X83" s="22">
        <f t="shared" si="7"/>
        <v>0</v>
      </c>
    </row>
    <row r="84" spans="9:24">
      <c r="I84" s="23">
        <f>Master!A321</f>
        <v>0</v>
      </c>
      <c r="J84" s="23">
        <f>Master!B321</f>
        <v>0</v>
      </c>
      <c r="K84" s="23">
        <f>Master!D321</f>
        <v>0</v>
      </c>
      <c r="L84" s="23">
        <f>Master!F321</f>
        <v>0</v>
      </c>
      <c r="M84" s="23">
        <f>Master!M321</f>
        <v>0</v>
      </c>
      <c r="N84" s="23">
        <f>Master!X321</f>
        <v>0</v>
      </c>
      <c r="O84" s="23">
        <f t="shared" si="4"/>
        <v>0</v>
      </c>
      <c r="P84" s="23">
        <f t="shared" si="5"/>
        <v>0</v>
      </c>
      <c r="Q84" s="23">
        <f t="shared" si="6"/>
        <v>0</v>
      </c>
      <c r="R84" s="23">
        <f>IF(N84="YES",0,IF(OR(K84="Class IV",P84&lt;5),0,IF(K84="State Service",ROUND('GA55 Main'!$J$14*2/30,0),ROUND('GA55 Main'!$J$14/30,0))))</f>
        <v>0</v>
      </c>
      <c r="S84" s="23">
        <f>IF(N84="YES",0,IF(OR(K84="Class IV",P84&lt;5),0,IF(K84="State Service",ROUND('GA55 Main'!$J$15*2/31,0),ROUND('GA55 Main'!$J$15/31,0))))</f>
        <v>0</v>
      </c>
      <c r="T84" s="23">
        <f>IF(N84="YES",0,IF(OR(K84="Class IV",P84&lt;5),0,IF(K84="State Service",ROUND('GA55 Main'!$J$16*2/30,0),ROUND('GA55 Main'!$J$16/30,0))))</f>
        <v>0</v>
      </c>
      <c r="U84" s="23">
        <f>IF(N84="YES",0,IF(OR(K84="Class IV",P84&lt;5),0,IF(K84="State Service",ROUND('GA55 Main'!$J$17*2/31,0),ROUND('GA55 Main'!$J$17/31,0))))</f>
        <v>0</v>
      </c>
      <c r="V84" s="23">
        <f>IF(N84="YES",0,IF(OR(K84="Class IV",P84&lt;5),0,IF(K84="State Service",ROUND('GA55 Main'!$J$18*2/31,0),ROUND('GA55 Main'!$J$18/31,0))))</f>
        <v>0</v>
      </c>
      <c r="W84" s="23">
        <f>IF(N84="YES",0,IF(OR(K84="Class IV",P84&lt;5),0,IF(K84="State Service",ROUND('GA55 Main'!$J$19*2/28,0),ROUND('GA55 Main'!$J$19/28,0))))</f>
        <v>0</v>
      </c>
      <c r="X84" s="22">
        <f t="shared" si="7"/>
        <v>0</v>
      </c>
    </row>
    <row r="85" spans="9:24">
      <c r="I85" s="23">
        <f>Master!A322</f>
        <v>0</v>
      </c>
      <c r="J85" s="23">
        <f>Master!B322</f>
        <v>0</v>
      </c>
      <c r="K85" s="23">
        <f>Master!D322</f>
        <v>0</v>
      </c>
      <c r="L85" s="23">
        <f>Master!F322</f>
        <v>0</v>
      </c>
      <c r="M85" s="23">
        <f>Master!M322</f>
        <v>0</v>
      </c>
      <c r="N85" s="23">
        <f>Master!X322</f>
        <v>0</v>
      </c>
      <c r="O85" s="23">
        <f t="shared" si="4"/>
        <v>0</v>
      </c>
      <c r="P85" s="23">
        <f t="shared" si="5"/>
        <v>0</v>
      </c>
      <c r="Q85" s="23">
        <f t="shared" si="6"/>
        <v>0</v>
      </c>
      <c r="R85" s="23">
        <f>IF(N85="YES",0,IF(OR(K85="Class IV",P85&lt;5),0,IF(K85="State Service",ROUND('GA55 Main'!$J$14*2/30,0),ROUND('GA55 Main'!$J$14/30,0))))</f>
        <v>0</v>
      </c>
      <c r="S85" s="23">
        <f>IF(N85="YES",0,IF(OR(K85="Class IV",P85&lt;5),0,IF(K85="State Service",ROUND('GA55 Main'!$J$15*2/31,0),ROUND('GA55 Main'!$J$15/31,0))))</f>
        <v>0</v>
      </c>
      <c r="T85" s="23">
        <f>IF(N85="YES",0,IF(OR(K85="Class IV",P85&lt;5),0,IF(K85="State Service",ROUND('GA55 Main'!$J$16*2/30,0),ROUND('GA55 Main'!$J$16/30,0))))</f>
        <v>0</v>
      </c>
      <c r="U85" s="23">
        <f>IF(N85="YES",0,IF(OR(K85="Class IV",P85&lt;5),0,IF(K85="State Service",ROUND('GA55 Main'!$J$17*2/31,0),ROUND('GA55 Main'!$J$17/31,0))))</f>
        <v>0</v>
      </c>
      <c r="V85" s="23">
        <f>IF(N85="YES",0,IF(OR(K85="Class IV",P85&lt;5),0,IF(K85="State Service",ROUND('GA55 Main'!$J$18*2/31,0),ROUND('GA55 Main'!$J$18/31,0))))</f>
        <v>0</v>
      </c>
      <c r="W85" s="23">
        <f>IF(N85="YES",0,IF(OR(K85="Class IV",P85&lt;5),0,IF(K85="State Service",ROUND('GA55 Main'!$J$19*2/28,0),ROUND('GA55 Main'!$J$19/28,0))))</f>
        <v>0</v>
      </c>
      <c r="X85" s="22">
        <f t="shared" si="7"/>
        <v>0</v>
      </c>
    </row>
    <row r="86" spans="9:24">
      <c r="I86" s="23">
        <f>Master!A323</f>
        <v>0</v>
      </c>
      <c r="J86" s="23">
        <f>Master!B323</f>
        <v>0</v>
      </c>
      <c r="K86" s="23">
        <f>Master!D323</f>
        <v>0</v>
      </c>
      <c r="L86" s="23">
        <f>Master!F323</f>
        <v>0</v>
      </c>
      <c r="M86" s="23">
        <f>Master!M323</f>
        <v>0</v>
      </c>
      <c r="N86" s="23">
        <f>Master!X323</f>
        <v>0</v>
      </c>
      <c r="O86" s="23">
        <f t="shared" si="4"/>
        <v>0</v>
      </c>
      <c r="P86" s="23">
        <f t="shared" si="5"/>
        <v>0</v>
      </c>
      <c r="Q86" s="23">
        <f t="shared" si="6"/>
        <v>0</v>
      </c>
      <c r="R86" s="23">
        <f>IF(N86="YES",0,IF(OR(K86="Class IV",P86&lt;5),0,IF(K86="State Service",ROUND('GA55 Main'!$J$14*2/30,0),ROUND('GA55 Main'!$J$14/30,0))))</f>
        <v>0</v>
      </c>
      <c r="S86" s="23">
        <f>IF(N86="YES",0,IF(OR(K86="Class IV",P86&lt;5),0,IF(K86="State Service",ROUND('GA55 Main'!$J$15*2/31,0),ROUND('GA55 Main'!$J$15/31,0))))</f>
        <v>0</v>
      </c>
      <c r="T86" s="23">
        <f>IF(N86="YES",0,IF(OR(K86="Class IV",P86&lt;5),0,IF(K86="State Service",ROUND('GA55 Main'!$J$16*2/30,0),ROUND('GA55 Main'!$J$16/30,0))))</f>
        <v>0</v>
      </c>
      <c r="U86" s="23">
        <f>IF(N86="YES",0,IF(OR(K86="Class IV",P86&lt;5),0,IF(K86="State Service",ROUND('GA55 Main'!$J$17*2/31,0),ROUND('GA55 Main'!$J$17/31,0))))</f>
        <v>0</v>
      </c>
      <c r="V86" s="23">
        <f>IF(N86="YES",0,IF(OR(K86="Class IV",P86&lt;5),0,IF(K86="State Service",ROUND('GA55 Main'!$J$18*2/31,0),ROUND('GA55 Main'!$J$18/31,0))))</f>
        <v>0</v>
      </c>
      <c r="W86" s="23">
        <f>IF(N86="YES",0,IF(OR(K86="Class IV",P86&lt;5),0,IF(K86="State Service",ROUND('GA55 Main'!$J$19*2/28,0),ROUND('GA55 Main'!$J$19/28,0))))</f>
        <v>0</v>
      </c>
      <c r="X86" s="22">
        <f t="shared" si="7"/>
        <v>0</v>
      </c>
    </row>
    <row r="87" spans="9:24">
      <c r="I87" s="23">
        <f>Master!A324</f>
        <v>0</v>
      </c>
      <c r="J87" s="23">
        <f>Master!B324</f>
        <v>0</v>
      </c>
      <c r="K87" s="23">
        <f>Master!D324</f>
        <v>0</v>
      </c>
      <c r="L87" s="23">
        <f>Master!F324</f>
        <v>0</v>
      </c>
      <c r="M87" s="23">
        <f>Master!M324</f>
        <v>0</v>
      </c>
      <c r="N87" s="23">
        <f>Master!X324</f>
        <v>0</v>
      </c>
      <c r="O87" s="23">
        <f t="shared" si="4"/>
        <v>0</v>
      </c>
      <c r="P87" s="23">
        <f t="shared" si="5"/>
        <v>0</v>
      </c>
      <c r="Q87" s="23">
        <f t="shared" si="6"/>
        <v>0</v>
      </c>
      <c r="R87" s="23">
        <f>IF(N87="YES",0,IF(OR(K87="Class IV",P87&lt;5),0,IF(K87="State Service",ROUND('GA55 Main'!$J$14*2/30,0),ROUND('GA55 Main'!$J$14/30,0))))</f>
        <v>0</v>
      </c>
      <c r="S87" s="23">
        <f>IF(N87="YES",0,IF(OR(K87="Class IV",P87&lt;5),0,IF(K87="State Service",ROUND('GA55 Main'!$J$15*2/31,0),ROUND('GA55 Main'!$J$15/31,0))))</f>
        <v>0</v>
      </c>
      <c r="T87" s="23">
        <f>IF(N87="YES",0,IF(OR(K87="Class IV",P87&lt;5),0,IF(K87="State Service",ROUND('GA55 Main'!$J$16*2/30,0),ROUND('GA55 Main'!$J$16/30,0))))</f>
        <v>0</v>
      </c>
      <c r="U87" s="23">
        <f>IF(N87="YES",0,IF(OR(K87="Class IV",P87&lt;5),0,IF(K87="State Service",ROUND('GA55 Main'!$J$17*2/31,0),ROUND('GA55 Main'!$J$17/31,0))))</f>
        <v>0</v>
      </c>
      <c r="V87" s="23">
        <f>IF(N87="YES",0,IF(OR(K87="Class IV",P87&lt;5),0,IF(K87="State Service",ROUND('GA55 Main'!$J$18*2/31,0),ROUND('GA55 Main'!$J$18/31,0))))</f>
        <v>0</v>
      </c>
      <c r="W87" s="23">
        <f>IF(N87="YES",0,IF(OR(K87="Class IV",P87&lt;5),0,IF(K87="State Service",ROUND('GA55 Main'!$J$19*2/28,0),ROUND('GA55 Main'!$J$19/28,0))))</f>
        <v>0</v>
      </c>
      <c r="X87" s="22">
        <f t="shared" si="7"/>
        <v>0</v>
      </c>
    </row>
    <row r="88" spans="9:24">
      <c r="I88" s="23">
        <f>Master!A325</f>
        <v>0</v>
      </c>
      <c r="J88" s="23">
        <f>Master!B325</f>
        <v>0</v>
      </c>
      <c r="K88" s="23">
        <f>Master!D325</f>
        <v>0</v>
      </c>
      <c r="L88" s="23">
        <f>Master!F325</f>
        <v>0</v>
      </c>
      <c r="M88" s="23">
        <f>Master!M325</f>
        <v>0</v>
      </c>
      <c r="N88" s="23">
        <f>Master!X325</f>
        <v>0</v>
      </c>
      <c r="O88" s="23">
        <f t="shared" si="4"/>
        <v>0</v>
      </c>
      <c r="P88" s="23">
        <f t="shared" si="5"/>
        <v>0</v>
      </c>
      <c r="Q88" s="23">
        <f t="shared" si="6"/>
        <v>0</v>
      </c>
      <c r="R88" s="23">
        <f>IF(N88="YES",0,IF(OR(K88="Class IV",P88&lt;5),0,IF(K88="State Service",ROUND('GA55 Main'!$J$14*2/30,0),ROUND('GA55 Main'!$J$14/30,0))))</f>
        <v>0</v>
      </c>
      <c r="S88" s="23">
        <f>IF(N88="YES",0,IF(OR(K88="Class IV",P88&lt;5),0,IF(K88="State Service",ROUND('GA55 Main'!$J$15*2/31,0),ROUND('GA55 Main'!$J$15/31,0))))</f>
        <v>0</v>
      </c>
      <c r="T88" s="23">
        <f>IF(N88="YES",0,IF(OR(K88="Class IV",P88&lt;5),0,IF(K88="State Service",ROUND('GA55 Main'!$J$16*2/30,0),ROUND('GA55 Main'!$J$16/30,0))))</f>
        <v>0</v>
      </c>
      <c r="U88" s="23">
        <f>IF(N88="YES",0,IF(OR(K88="Class IV",P88&lt;5),0,IF(K88="State Service",ROUND('GA55 Main'!$J$17*2/31,0),ROUND('GA55 Main'!$J$17/31,0))))</f>
        <v>0</v>
      </c>
      <c r="V88" s="23">
        <f>IF(N88="YES",0,IF(OR(K88="Class IV",P88&lt;5),0,IF(K88="State Service",ROUND('GA55 Main'!$J$18*2/31,0),ROUND('GA55 Main'!$J$18/31,0))))</f>
        <v>0</v>
      </c>
      <c r="W88" s="23">
        <f>IF(N88="YES",0,IF(OR(K88="Class IV",P88&lt;5),0,IF(K88="State Service",ROUND('GA55 Main'!$J$19*2/28,0),ROUND('GA55 Main'!$J$19/28,0))))</f>
        <v>0</v>
      </c>
      <c r="X88" s="22">
        <f t="shared" si="7"/>
        <v>0</v>
      </c>
    </row>
    <row r="89" spans="9:24">
      <c r="I89" s="23">
        <f>Master!A326</f>
        <v>0</v>
      </c>
      <c r="J89" s="23">
        <f>Master!B326</f>
        <v>0</v>
      </c>
      <c r="K89" s="23">
        <f>Master!D326</f>
        <v>0</v>
      </c>
      <c r="L89" s="23">
        <f>Master!F326</f>
        <v>0</v>
      </c>
      <c r="M89" s="23">
        <f>Master!M326</f>
        <v>0</v>
      </c>
      <c r="N89" s="23">
        <f>Master!X326</f>
        <v>0</v>
      </c>
      <c r="O89" s="23">
        <f t="shared" si="4"/>
        <v>0</v>
      </c>
      <c r="P89" s="23">
        <f t="shared" si="5"/>
        <v>0</v>
      </c>
      <c r="Q89" s="23">
        <f t="shared" si="6"/>
        <v>0</v>
      </c>
      <c r="R89" s="23">
        <f>IF(N89="YES",0,IF(OR(K89="Class IV",P89&lt;5),0,IF(K89="State Service",ROUND('GA55 Main'!$J$14*2/30,0),ROUND('GA55 Main'!$J$14/30,0))))</f>
        <v>0</v>
      </c>
      <c r="S89" s="23">
        <f>IF(N89="YES",0,IF(OR(K89="Class IV",P89&lt;5),0,IF(K89="State Service",ROUND('GA55 Main'!$J$15*2/31,0),ROUND('GA55 Main'!$J$15/31,0))))</f>
        <v>0</v>
      </c>
      <c r="T89" s="23">
        <f>IF(N89="YES",0,IF(OR(K89="Class IV",P89&lt;5),0,IF(K89="State Service",ROUND('GA55 Main'!$J$16*2/30,0),ROUND('GA55 Main'!$J$16/30,0))))</f>
        <v>0</v>
      </c>
      <c r="U89" s="23">
        <f>IF(N89="YES",0,IF(OR(K89="Class IV",P89&lt;5),0,IF(K89="State Service",ROUND('GA55 Main'!$J$17*2/31,0),ROUND('GA55 Main'!$J$17/31,0))))</f>
        <v>0</v>
      </c>
      <c r="V89" s="23">
        <f>IF(N89="YES",0,IF(OR(K89="Class IV",P89&lt;5),0,IF(K89="State Service",ROUND('GA55 Main'!$J$18*2/31,0),ROUND('GA55 Main'!$J$18/31,0))))</f>
        <v>0</v>
      </c>
      <c r="W89" s="23">
        <f>IF(N89="YES",0,IF(OR(K89="Class IV",P89&lt;5),0,IF(K89="State Service",ROUND('GA55 Main'!$J$19*2/28,0),ROUND('GA55 Main'!$J$19/28,0))))</f>
        <v>0</v>
      </c>
      <c r="X89" s="22">
        <f t="shared" si="7"/>
        <v>0</v>
      </c>
    </row>
    <row r="90" spans="9:24">
      <c r="I90" s="23">
        <f>Master!A327</f>
        <v>0</v>
      </c>
      <c r="J90" s="23">
        <f>Master!B327</f>
        <v>0</v>
      </c>
      <c r="K90" s="23">
        <f>Master!D327</f>
        <v>0</v>
      </c>
      <c r="L90" s="23">
        <f>Master!F327</f>
        <v>0</v>
      </c>
      <c r="M90" s="23">
        <f>Master!M327</f>
        <v>0</v>
      </c>
      <c r="N90" s="23">
        <f>Master!X327</f>
        <v>0</v>
      </c>
      <c r="O90" s="23">
        <f t="shared" si="4"/>
        <v>0</v>
      </c>
      <c r="P90" s="23">
        <f t="shared" si="5"/>
        <v>0</v>
      </c>
      <c r="Q90" s="23">
        <f t="shared" si="6"/>
        <v>0</v>
      </c>
      <c r="R90" s="23">
        <f>IF(N90="YES",0,IF(OR(K90="Class IV",P90&lt;5),0,IF(K90="State Service",ROUND('GA55 Main'!$J$14*2/30,0),ROUND('GA55 Main'!$J$14/30,0))))</f>
        <v>0</v>
      </c>
      <c r="S90" s="23">
        <f>IF(N90="YES",0,IF(OR(K90="Class IV",P90&lt;5),0,IF(K90="State Service",ROUND('GA55 Main'!$J$15*2/31,0),ROUND('GA55 Main'!$J$15/31,0))))</f>
        <v>0</v>
      </c>
      <c r="T90" s="23">
        <f>IF(N90="YES",0,IF(OR(K90="Class IV",P90&lt;5),0,IF(K90="State Service",ROUND('GA55 Main'!$J$16*2/30,0),ROUND('GA55 Main'!$J$16/30,0))))</f>
        <v>0</v>
      </c>
      <c r="U90" s="23">
        <f>IF(N90="YES",0,IF(OR(K90="Class IV",P90&lt;5),0,IF(K90="State Service",ROUND('GA55 Main'!$J$17*2/31,0),ROUND('GA55 Main'!$J$17/31,0))))</f>
        <v>0</v>
      </c>
      <c r="V90" s="23">
        <f>IF(N90="YES",0,IF(OR(K90="Class IV",P90&lt;5),0,IF(K90="State Service",ROUND('GA55 Main'!$J$18*2/31,0),ROUND('GA55 Main'!$J$18/31,0))))</f>
        <v>0</v>
      </c>
      <c r="W90" s="23">
        <f>IF(N90="YES",0,IF(OR(K90="Class IV",P90&lt;5),0,IF(K90="State Service",ROUND('GA55 Main'!$J$19*2/28,0),ROUND('GA55 Main'!$J$19/28,0))))</f>
        <v>0</v>
      </c>
      <c r="X90" s="22">
        <f t="shared" si="7"/>
        <v>0</v>
      </c>
    </row>
    <row r="91" spans="9:24">
      <c r="I91" s="23">
        <f>Master!A328</f>
        <v>0</v>
      </c>
      <c r="J91" s="23">
        <f>Master!B328</f>
        <v>0</v>
      </c>
      <c r="K91" s="23">
        <f>Master!D328</f>
        <v>0</v>
      </c>
      <c r="L91" s="23">
        <f>Master!F328</f>
        <v>0</v>
      </c>
      <c r="M91" s="23">
        <f>Master!M328</f>
        <v>0</v>
      </c>
      <c r="N91" s="23">
        <f>Master!X328</f>
        <v>0</v>
      </c>
      <c r="O91" s="23">
        <f t="shared" si="4"/>
        <v>0</v>
      </c>
      <c r="P91" s="23">
        <f t="shared" si="5"/>
        <v>0</v>
      </c>
      <c r="Q91" s="23">
        <f t="shared" si="6"/>
        <v>0</v>
      </c>
      <c r="R91" s="23">
        <f>IF(N91="YES",0,IF(OR(K91="Class IV",P91&lt;5),0,IF(K91="State Service",ROUND('GA55 Main'!$J$14*2/30,0),ROUND('GA55 Main'!$J$14/30,0))))</f>
        <v>0</v>
      </c>
      <c r="S91" s="23">
        <f>IF(N91="YES",0,IF(OR(K91="Class IV",P91&lt;5),0,IF(K91="State Service",ROUND('GA55 Main'!$J$15*2/31,0),ROUND('GA55 Main'!$J$15/31,0))))</f>
        <v>0</v>
      </c>
      <c r="T91" s="23">
        <f>IF(N91="YES",0,IF(OR(K91="Class IV",P91&lt;5),0,IF(K91="State Service",ROUND('GA55 Main'!$J$16*2/30,0),ROUND('GA55 Main'!$J$16/30,0))))</f>
        <v>0</v>
      </c>
      <c r="U91" s="23">
        <f>IF(N91="YES",0,IF(OR(K91="Class IV",P91&lt;5),0,IF(K91="State Service",ROUND('GA55 Main'!$J$17*2/31,0),ROUND('GA55 Main'!$J$17/31,0))))</f>
        <v>0</v>
      </c>
      <c r="V91" s="23">
        <f>IF(N91="YES",0,IF(OR(K91="Class IV",P91&lt;5),0,IF(K91="State Service",ROUND('GA55 Main'!$J$18*2/31,0),ROUND('GA55 Main'!$J$18/31,0))))</f>
        <v>0</v>
      </c>
      <c r="W91" s="23">
        <f>IF(N91="YES",0,IF(OR(K91="Class IV",P91&lt;5),0,IF(K91="State Service",ROUND('GA55 Main'!$J$19*2/28,0),ROUND('GA55 Main'!$J$19/28,0))))</f>
        <v>0</v>
      </c>
      <c r="X91" s="22">
        <f t="shared" si="7"/>
        <v>0</v>
      </c>
    </row>
    <row r="92" spans="9:24">
      <c r="I92" s="23">
        <f>Master!A329</f>
        <v>0</v>
      </c>
      <c r="J92" s="23">
        <f>Master!B329</f>
        <v>0</v>
      </c>
      <c r="K92" s="23">
        <f>Master!D329</f>
        <v>0</v>
      </c>
      <c r="L92" s="23">
        <f>Master!F329</f>
        <v>0</v>
      </c>
      <c r="M92" s="23">
        <f>Master!M329</f>
        <v>0</v>
      </c>
      <c r="N92" s="23">
        <f>Master!X329</f>
        <v>0</v>
      </c>
      <c r="O92" s="23">
        <f t="shared" si="4"/>
        <v>0</v>
      </c>
      <c r="P92" s="23">
        <f t="shared" si="5"/>
        <v>0</v>
      </c>
      <c r="Q92" s="23">
        <f t="shared" si="6"/>
        <v>0</v>
      </c>
      <c r="R92" s="23">
        <f>IF(N92="YES",0,IF(OR(K92="Class IV",P92&lt;5),0,IF(K92="State Service",ROUND('GA55 Main'!$J$14*2/30,0),ROUND('GA55 Main'!$J$14/30,0))))</f>
        <v>0</v>
      </c>
      <c r="S92" s="23">
        <f>IF(N92="YES",0,IF(OR(K92="Class IV",P92&lt;5),0,IF(K92="State Service",ROUND('GA55 Main'!$J$15*2/31,0),ROUND('GA55 Main'!$J$15/31,0))))</f>
        <v>0</v>
      </c>
      <c r="T92" s="23">
        <f>IF(N92="YES",0,IF(OR(K92="Class IV",P92&lt;5),0,IF(K92="State Service",ROUND('GA55 Main'!$J$16*2/30,0),ROUND('GA55 Main'!$J$16/30,0))))</f>
        <v>0</v>
      </c>
      <c r="U92" s="23">
        <f>IF(N92="YES",0,IF(OR(K92="Class IV",P92&lt;5),0,IF(K92="State Service",ROUND('GA55 Main'!$J$17*2/31,0),ROUND('GA55 Main'!$J$17/31,0))))</f>
        <v>0</v>
      </c>
      <c r="V92" s="23">
        <f>IF(N92="YES",0,IF(OR(K92="Class IV",P92&lt;5),0,IF(K92="State Service",ROUND('GA55 Main'!$J$18*2/31,0),ROUND('GA55 Main'!$J$18/31,0))))</f>
        <v>0</v>
      </c>
      <c r="W92" s="23">
        <f>IF(N92="YES",0,IF(OR(K92="Class IV",P92&lt;5),0,IF(K92="State Service",ROUND('GA55 Main'!$J$19*2/28,0),ROUND('GA55 Main'!$J$19/28,0))))</f>
        <v>0</v>
      </c>
      <c r="X92" s="22">
        <f t="shared" si="7"/>
        <v>0</v>
      </c>
    </row>
    <row r="93" spans="9:24">
      <c r="I93" s="23">
        <f>Master!A330</f>
        <v>0</v>
      </c>
      <c r="J93" s="23">
        <f>Master!B330</f>
        <v>0</v>
      </c>
      <c r="K93" s="23">
        <f>Master!D330</f>
        <v>0</v>
      </c>
      <c r="L93" s="23">
        <f>Master!F330</f>
        <v>0</v>
      </c>
      <c r="M93" s="23">
        <f>Master!M330</f>
        <v>0</v>
      </c>
      <c r="N93" s="23">
        <f>Master!X330</f>
        <v>0</v>
      </c>
      <c r="O93" s="23">
        <f t="shared" si="4"/>
        <v>0</v>
      </c>
      <c r="P93" s="23">
        <f t="shared" si="5"/>
        <v>0</v>
      </c>
      <c r="Q93" s="23">
        <f t="shared" si="6"/>
        <v>0</v>
      </c>
      <c r="R93" s="23">
        <f>IF(N93="YES",0,IF(OR(K93="Class IV",P93&lt;5),0,IF(K93="State Service",ROUND('GA55 Main'!$J$14*2/30,0),ROUND('GA55 Main'!$J$14/30,0))))</f>
        <v>0</v>
      </c>
      <c r="S93" s="23">
        <f>IF(N93="YES",0,IF(OR(K93="Class IV",P93&lt;5),0,IF(K93="State Service",ROUND('GA55 Main'!$J$15*2/31,0),ROUND('GA55 Main'!$J$15/31,0))))</f>
        <v>0</v>
      </c>
      <c r="T93" s="23">
        <f>IF(N93="YES",0,IF(OR(K93="Class IV",P93&lt;5),0,IF(K93="State Service",ROUND('GA55 Main'!$J$16*2/30,0),ROUND('GA55 Main'!$J$16/30,0))))</f>
        <v>0</v>
      </c>
      <c r="U93" s="23">
        <f>IF(N93="YES",0,IF(OR(K93="Class IV",P93&lt;5),0,IF(K93="State Service",ROUND('GA55 Main'!$J$17*2/31,0),ROUND('GA55 Main'!$J$17/31,0))))</f>
        <v>0</v>
      </c>
      <c r="V93" s="23">
        <f>IF(N93="YES",0,IF(OR(K93="Class IV",P93&lt;5),0,IF(K93="State Service",ROUND('GA55 Main'!$J$18*2/31,0),ROUND('GA55 Main'!$J$18/31,0))))</f>
        <v>0</v>
      </c>
      <c r="W93" s="23">
        <f>IF(N93="YES",0,IF(OR(K93="Class IV",P93&lt;5),0,IF(K93="State Service",ROUND('GA55 Main'!$J$19*2/28,0),ROUND('GA55 Main'!$J$19/28,0))))</f>
        <v>0</v>
      </c>
      <c r="X93" s="22">
        <f t="shared" si="7"/>
        <v>0</v>
      </c>
    </row>
    <row r="94" spans="9:24">
      <c r="I94" s="23">
        <f>Master!A331</f>
        <v>0</v>
      </c>
      <c r="J94" s="23">
        <f>Master!B331</f>
        <v>0</v>
      </c>
      <c r="K94" s="23">
        <f>Master!D331</f>
        <v>0</v>
      </c>
      <c r="L94" s="23">
        <f>Master!F331</f>
        <v>0</v>
      </c>
      <c r="M94" s="23">
        <f>Master!M331</f>
        <v>0</v>
      </c>
      <c r="N94" s="23">
        <f>Master!X331</f>
        <v>0</v>
      </c>
      <c r="O94" s="23">
        <f t="shared" si="4"/>
        <v>0</v>
      </c>
      <c r="P94" s="23">
        <f t="shared" si="5"/>
        <v>0</v>
      </c>
      <c r="Q94" s="23">
        <f t="shared" si="6"/>
        <v>0</v>
      </c>
      <c r="R94" s="23">
        <f>IF(N94="YES",0,IF(OR(K94="Class IV",P94&lt;5),0,IF(K94="State Service",ROUND('GA55 Main'!$J$14*2/30,0),ROUND('GA55 Main'!$J$14/30,0))))</f>
        <v>0</v>
      </c>
      <c r="S94" s="23">
        <f>IF(N94="YES",0,IF(OR(K94="Class IV",P94&lt;5),0,IF(K94="State Service",ROUND('GA55 Main'!$J$15*2/31,0),ROUND('GA55 Main'!$J$15/31,0))))</f>
        <v>0</v>
      </c>
      <c r="T94" s="23">
        <f>IF(N94="YES",0,IF(OR(K94="Class IV",P94&lt;5),0,IF(K94="State Service",ROUND('GA55 Main'!$J$16*2/30,0),ROUND('GA55 Main'!$J$16/30,0))))</f>
        <v>0</v>
      </c>
      <c r="U94" s="23">
        <f>IF(N94="YES",0,IF(OR(K94="Class IV",P94&lt;5),0,IF(K94="State Service",ROUND('GA55 Main'!$J$17*2/31,0),ROUND('GA55 Main'!$J$17/31,0))))</f>
        <v>0</v>
      </c>
      <c r="V94" s="23">
        <f>IF(N94="YES",0,IF(OR(K94="Class IV",P94&lt;5),0,IF(K94="State Service",ROUND('GA55 Main'!$J$18*2/31,0),ROUND('GA55 Main'!$J$18/31,0))))</f>
        <v>0</v>
      </c>
      <c r="W94" s="23">
        <f>IF(N94="YES",0,IF(OR(K94="Class IV",P94&lt;5),0,IF(K94="State Service",ROUND('GA55 Main'!$J$19*2/28,0),ROUND('GA55 Main'!$J$19/28,0))))</f>
        <v>0</v>
      </c>
      <c r="X94" s="22">
        <f t="shared" si="7"/>
        <v>0</v>
      </c>
    </row>
    <row r="95" spans="9:24">
      <c r="I95" s="23">
        <f>Master!A332</f>
        <v>0</v>
      </c>
      <c r="J95" s="23">
        <f>Master!B332</f>
        <v>0</v>
      </c>
      <c r="K95" s="23">
        <f>Master!D332</f>
        <v>0</v>
      </c>
      <c r="L95" s="23">
        <f>Master!F332</f>
        <v>0</v>
      </c>
      <c r="M95" s="23">
        <f>Master!M332</f>
        <v>0</v>
      </c>
      <c r="N95" s="23">
        <f>Master!X332</f>
        <v>0</v>
      </c>
      <c r="O95" s="23">
        <f t="shared" si="4"/>
        <v>0</v>
      </c>
      <c r="P95" s="23">
        <f t="shared" si="5"/>
        <v>0</v>
      </c>
      <c r="Q95" s="23">
        <f t="shared" si="6"/>
        <v>0</v>
      </c>
      <c r="R95" s="23">
        <f>IF(N95="YES",0,IF(OR(K95="Class IV",P95&lt;5),0,IF(K95="State Service",ROUND('GA55 Main'!$J$14*2/30,0),ROUND('GA55 Main'!$J$14/30,0))))</f>
        <v>0</v>
      </c>
      <c r="S95" s="23">
        <f>IF(N95="YES",0,IF(OR(K95="Class IV",P95&lt;5),0,IF(K95="State Service",ROUND('GA55 Main'!$J$15*2/31,0),ROUND('GA55 Main'!$J$15/31,0))))</f>
        <v>0</v>
      </c>
      <c r="T95" s="23">
        <f>IF(N95="YES",0,IF(OR(K95="Class IV",P95&lt;5),0,IF(K95="State Service",ROUND('GA55 Main'!$J$16*2/30,0),ROUND('GA55 Main'!$J$16/30,0))))</f>
        <v>0</v>
      </c>
      <c r="U95" s="23">
        <f>IF(N95="YES",0,IF(OR(K95="Class IV",P95&lt;5),0,IF(K95="State Service",ROUND('GA55 Main'!$J$17*2/31,0),ROUND('GA55 Main'!$J$17/31,0))))</f>
        <v>0</v>
      </c>
      <c r="V95" s="23">
        <f>IF(N95="YES",0,IF(OR(K95="Class IV",P95&lt;5),0,IF(K95="State Service",ROUND('GA55 Main'!$J$18*2/31,0),ROUND('GA55 Main'!$J$18/31,0))))</f>
        <v>0</v>
      </c>
      <c r="W95" s="23">
        <f>IF(N95="YES",0,IF(OR(K95="Class IV",P95&lt;5),0,IF(K95="State Service",ROUND('GA55 Main'!$J$19*2/28,0),ROUND('GA55 Main'!$J$19/28,0))))</f>
        <v>0</v>
      </c>
      <c r="X95" s="22">
        <f t="shared" si="7"/>
        <v>0</v>
      </c>
    </row>
    <row r="96" spans="9:24">
      <c r="I96" s="23">
        <f>Master!A333</f>
        <v>0</v>
      </c>
      <c r="J96" s="23">
        <f>Master!B333</f>
        <v>0</v>
      </c>
      <c r="K96" s="23">
        <f>Master!D333</f>
        <v>0</v>
      </c>
      <c r="L96" s="23">
        <f>Master!F333</f>
        <v>0</v>
      </c>
      <c r="M96" s="23">
        <f>Master!M333</f>
        <v>0</v>
      </c>
      <c r="N96" s="23">
        <f>Master!X333</f>
        <v>0</v>
      </c>
      <c r="O96" s="23">
        <f t="shared" si="4"/>
        <v>0</v>
      </c>
      <c r="P96" s="23">
        <f t="shared" si="5"/>
        <v>0</v>
      </c>
      <c r="Q96" s="23">
        <f t="shared" si="6"/>
        <v>0</v>
      </c>
      <c r="R96" s="23">
        <f>IF(N96="YES",0,IF(OR(K96="Class IV",P96&lt;5),0,IF(K96="State Service",ROUND('GA55 Main'!$J$14*2/30,0),ROUND('GA55 Main'!$J$14/30,0))))</f>
        <v>0</v>
      </c>
      <c r="S96" s="23">
        <f>IF(N96="YES",0,IF(OR(K96="Class IV",P96&lt;5),0,IF(K96="State Service",ROUND('GA55 Main'!$J$15*2/31,0),ROUND('GA55 Main'!$J$15/31,0))))</f>
        <v>0</v>
      </c>
      <c r="T96" s="23">
        <f>IF(N96="YES",0,IF(OR(K96="Class IV",P96&lt;5),0,IF(K96="State Service",ROUND('GA55 Main'!$J$16*2/30,0),ROUND('GA55 Main'!$J$16/30,0))))</f>
        <v>0</v>
      </c>
      <c r="U96" s="23">
        <f>IF(N96="YES",0,IF(OR(K96="Class IV",P96&lt;5),0,IF(K96="State Service",ROUND('GA55 Main'!$J$17*2/31,0),ROUND('GA55 Main'!$J$17/31,0))))</f>
        <v>0</v>
      </c>
      <c r="V96" s="23">
        <f>IF(N96="YES",0,IF(OR(K96="Class IV",P96&lt;5),0,IF(K96="State Service",ROUND('GA55 Main'!$J$18*2/31,0),ROUND('GA55 Main'!$J$18/31,0))))</f>
        <v>0</v>
      </c>
      <c r="W96" s="23">
        <f>IF(N96="YES",0,IF(OR(K96="Class IV",P96&lt;5),0,IF(K96="State Service",ROUND('GA55 Main'!$J$19*2/28,0),ROUND('GA55 Main'!$J$19/28,0))))</f>
        <v>0</v>
      </c>
      <c r="X96" s="22">
        <f t="shared" si="7"/>
        <v>0</v>
      </c>
    </row>
    <row r="97" spans="9:24">
      <c r="I97" s="23">
        <f>Master!A334</f>
        <v>0</v>
      </c>
      <c r="J97" s="23">
        <f>Master!B334</f>
        <v>0</v>
      </c>
      <c r="K97" s="23">
        <f>Master!D334</f>
        <v>0</v>
      </c>
      <c r="L97" s="23">
        <f>Master!F334</f>
        <v>0</v>
      </c>
      <c r="M97" s="23">
        <f>Master!M334</f>
        <v>0</v>
      </c>
      <c r="N97" s="23">
        <f>Master!X334</f>
        <v>0</v>
      </c>
      <c r="O97" s="23">
        <f t="shared" si="4"/>
        <v>0</v>
      </c>
      <c r="P97" s="23">
        <f t="shared" si="5"/>
        <v>0</v>
      </c>
      <c r="Q97" s="23">
        <f t="shared" si="6"/>
        <v>0</v>
      </c>
      <c r="R97" s="23">
        <f>IF(N97="YES",0,IF(OR(K97="Class IV",P97&lt;5),0,IF(K97="State Service",ROUND('GA55 Main'!$J$14*2/30,0),ROUND('GA55 Main'!$J$14/30,0))))</f>
        <v>0</v>
      </c>
      <c r="S97" s="23">
        <f>IF(N97="YES",0,IF(OR(K97="Class IV",P97&lt;5),0,IF(K97="State Service",ROUND('GA55 Main'!$J$15*2/31,0),ROUND('GA55 Main'!$J$15/31,0))))</f>
        <v>0</v>
      </c>
      <c r="T97" s="23">
        <f>IF(N97="YES",0,IF(OR(K97="Class IV",P97&lt;5),0,IF(K97="State Service",ROUND('GA55 Main'!$J$16*2/30,0),ROUND('GA55 Main'!$J$16/30,0))))</f>
        <v>0</v>
      </c>
      <c r="U97" s="23">
        <f>IF(N97="YES",0,IF(OR(K97="Class IV",P97&lt;5),0,IF(K97="State Service",ROUND('GA55 Main'!$J$17*2/31,0),ROUND('GA55 Main'!$J$17/31,0))))</f>
        <v>0</v>
      </c>
      <c r="V97" s="23">
        <f>IF(N97="YES",0,IF(OR(K97="Class IV",P97&lt;5),0,IF(K97="State Service",ROUND('GA55 Main'!$J$18*2/31,0),ROUND('GA55 Main'!$J$18/31,0))))</f>
        <v>0</v>
      </c>
      <c r="W97" s="23">
        <f>IF(N97="YES",0,IF(OR(K97="Class IV",P97&lt;5),0,IF(K97="State Service",ROUND('GA55 Main'!$J$19*2/28,0),ROUND('GA55 Main'!$J$19/28,0))))</f>
        <v>0</v>
      </c>
      <c r="X97" s="22">
        <f t="shared" si="7"/>
        <v>0</v>
      </c>
    </row>
    <row r="98" spans="9:24">
      <c r="I98" s="23">
        <f>Master!A335</f>
        <v>0</v>
      </c>
      <c r="J98" s="23">
        <f>Master!B335</f>
        <v>0</v>
      </c>
      <c r="K98" s="23">
        <f>Master!D335</f>
        <v>0</v>
      </c>
      <c r="L98" s="23">
        <f>Master!F335</f>
        <v>0</v>
      </c>
      <c r="M98" s="23">
        <f>Master!M335</f>
        <v>0</v>
      </c>
      <c r="N98" s="23">
        <f>Master!X335</f>
        <v>0</v>
      </c>
      <c r="O98" s="23">
        <f t="shared" si="4"/>
        <v>0</v>
      </c>
      <c r="P98" s="23">
        <f t="shared" si="5"/>
        <v>0</v>
      </c>
      <c r="Q98" s="23">
        <f t="shared" si="6"/>
        <v>0</v>
      </c>
      <c r="R98" s="23">
        <f>IF(N98="YES",0,IF(OR(K98="Class IV",P98&lt;5),0,IF(K98="State Service",ROUND('GA55 Main'!$J$14*2/30,0),ROUND('GA55 Main'!$J$14/30,0))))</f>
        <v>0</v>
      </c>
      <c r="S98" s="23">
        <f>IF(N98="YES",0,IF(OR(K98="Class IV",P98&lt;5),0,IF(K98="State Service",ROUND('GA55 Main'!$J$15*2/31,0),ROUND('GA55 Main'!$J$15/31,0))))</f>
        <v>0</v>
      </c>
      <c r="T98" s="23">
        <f>IF(N98="YES",0,IF(OR(K98="Class IV",P98&lt;5),0,IF(K98="State Service",ROUND('GA55 Main'!$J$16*2/30,0),ROUND('GA55 Main'!$J$16/30,0))))</f>
        <v>0</v>
      </c>
      <c r="U98" s="23">
        <f>IF(N98="YES",0,IF(OR(K98="Class IV",P98&lt;5),0,IF(K98="State Service",ROUND('GA55 Main'!$J$17*2/31,0),ROUND('GA55 Main'!$J$17/31,0))))</f>
        <v>0</v>
      </c>
      <c r="V98" s="23">
        <f>IF(N98="YES",0,IF(OR(K98="Class IV",P98&lt;5),0,IF(K98="State Service",ROUND('GA55 Main'!$J$18*2/31,0),ROUND('GA55 Main'!$J$18/31,0))))</f>
        <v>0</v>
      </c>
      <c r="W98" s="23">
        <f>IF(N98="YES",0,IF(OR(K98="Class IV",P98&lt;5),0,IF(K98="State Service",ROUND('GA55 Main'!$J$19*2/28,0),ROUND('GA55 Main'!$J$19/28,0))))</f>
        <v>0</v>
      </c>
      <c r="X98" s="22">
        <f t="shared" si="7"/>
        <v>0</v>
      </c>
    </row>
    <row r="99" spans="9:24">
      <c r="I99" s="23">
        <f>Master!A336</f>
        <v>0</v>
      </c>
      <c r="J99" s="23">
        <f>Master!B336</f>
        <v>0</v>
      </c>
      <c r="K99" s="23">
        <f>Master!D336</f>
        <v>0</v>
      </c>
      <c r="L99" s="23">
        <f>Master!F336</f>
        <v>0</v>
      </c>
      <c r="M99" s="23">
        <f>Master!M336</f>
        <v>0</v>
      </c>
      <c r="N99" s="23">
        <f>Master!X336</f>
        <v>0</v>
      </c>
      <c r="O99" s="23">
        <f t="shared" si="4"/>
        <v>0</v>
      </c>
      <c r="P99" s="23">
        <f t="shared" si="5"/>
        <v>0</v>
      </c>
      <c r="Q99" s="23">
        <f t="shared" si="6"/>
        <v>0</v>
      </c>
      <c r="R99" s="23">
        <f>IF(N99="YES",0,IF(OR(K99="Class IV",P99&lt;5),0,IF(K99="State Service",ROUND('GA55 Main'!$J$14*2/30,0),ROUND('GA55 Main'!$J$14/30,0))))</f>
        <v>0</v>
      </c>
      <c r="S99" s="23">
        <f>IF(N99="YES",0,IF(OR(K99="Class IV",P99&lt;5),0,IF(K99="State Service",ROUND('GA55 Main'!$J$15*2/31,0),ROUND('GA55 Main'!$J$15/31,0))))</f>
        <v>0</v>
      </c>
      <c r="T99" s="23">
        <f>IF(N99="YES",0,IF(OR(K99="Class IV",P99&lt;5),0,IF(K99="State Service",ROUND('GA55 Main'!$J$16*2/30,0),ROUND('GA55 Main'!$J$16/30,0))))</f>
        <v>0</v>
      </c>
      <c r="U99" s="23">
        <f>IF(N99="YES",0,IF(OR(K99="Class IV",P99&lt;5),0,IF(K99="State Service",ROUND('GA55 Main'!$J$17*2/31,0),ROUND('GA55 Main'!$J$17/31,0))))</f>
        <v>0</v>
      </c>
      <c r="V99" s="23">
        <f>IF(N99="YES",0,IF(OR(K99="Class IV",P99&lt;5),0,IF(K99="State Service",ROUND('GA55 Main'!$J$18*2/31,0),ROUND('GA55 Main'!$J$18/31,0))))</f>
        <v>0</v>
      </c>
      <c r="W99" s="23">
        <f>IF(N99="YES",0,IF(OR(K99="Class IV",P99&lt;5),0,IF(K99="State Service",ROUND('GA55 Main'!$J$19*2/28,0),ROUND('GA55 Main'!$J$19/28,0))))</f>
        <v>0</v>
      </c>
      <c r="X99" s="22">
        <f t="shared" si="7"/>
        <v>0</v>
      </c>
    </row>
    <row r="100" spans="9:24">
      <c r="I100" s="23">
        <f>Master!A337</f>
        <v>0</v>
      </c>
      <c r="J100" s="23">
        <f>Master!B337</f>
        <v>0</v>
      </c>
      <c r="K100" s="23">
        <f>Master!D337</f>
        <v>0</v>
      </c>
      <c r="L100" s="23">
        <f>Master!F337</f>
        <v>0</v>
      </c>
      <c r="M100" s="23">
        <f>Master!M337</f>
        <v>0</v>
      </c>
      <c r="N100" s="23">
        <f>Master!X337</f>
        <v>0</v>
      </c>
      <c r="O100" s="23">
        <f t="shared" si="4"/>
        <v>0</v>
      </c>
      <c r="P100" s="23">
        <f t="shared" si="5"/>
        <v>0</v>
      </c>
      <c r="Q100" s="23">
        <f t="shared" si="6"/>
        <v>0</v>
      </c>
      <c r="R100" s="23">
        <f>IF(N100="YES",0,IF(OR(K100="Class IV",P100&lt;5),0,IF(K100="State Service",ROUND('GA55 Main'!$J$14*2/30,0),ROUND('GA55 Main'!$J$14/30,0))))</f>
        <v>0</v>
      </c>
      <c r="S100" s="23">
        <f>IF(N100="YES",0,IF(OR(K100="Class IV",P100&lt;5),0,IF(K100="State Service",ROUND('GA55 Main'!$J$15*2/31,0),ROUND('GA55 Main'!$J$15/31,0))))</f>
        <v>0</v>
      </c>
      <c r="T100" s="23">
        <f>IF(N100="YES",0,IF(OR(K100="Class IV",P100&lt;5),0,IF(K100="State Service",ROUND('GA55 Main'!$J$16*2/30,0),ROUND('GA55 Main'!$J$16/30,0))))</f>
        <v>0</v>
      </c>
      <c r="U100" s="23">
        <f>IF(N100="YES",0,IF(OR(K100="Class IV",P100&lt;5),0,IF(K100="State Service",ROUND('GA55 Main'!$J$17*2/31,0),ROUND('GA55 Main'!$J$17/31,0))))</f>
        <v>0</v>
      </c>
      <c r="V100" s="23">
        <f>IF(N100="YES",0,IF(OR(K100="Class IV",P100&lt;5),0,IF(K100="State Service",ROUND('GA55 Main'!$J$18*2/31,0),ROUND('GA55 Main'!$J$18/31,0))))</f>
        <v>0</v>
      </c>
      <c r="W100" s="23">
        <f>IF(N100="YES",0,IF(OR(K100="Class IV",P100&lt;5),0,IF(K100="State Service",ROUND('GA55 Main'!$J$19*2/28,0),ROUND('GA55 Main'!$J$19/28,0))))</f>
        <v>0</v>
      </c>
      <c r="X100" s="22">
        <f t="shared" si="7"/>
        <v>0</v>
      </c>
    </row>
    <row r="101" spans="9:24">
      <c r="I101" s="23">
        <f>Master!A338</f>
        <v>0</v>
      </c>
      <c r="J101" s="23">
        <f>Master!B338</f>
        <v>0</v>
      </c>
      <c r="K101" s="23">
        <f>Master!D338</f>
        <v>0</v>
      </c>
      <c r="L101" s="23">
        <f>Master!F338</f>
        <v>0</v>
      </c>
      <c r="M101" s="23">
        <f>Master!M338</f>
        <v>0</v>
      </c>
      <c r="N101" s="23">
        <f>Master!X338</f>
        <v>0</v>
      </c>
      <c r="O101" s="23">
        <f t="shared" si="4"/>
        <v>0</v>
      </c>
      <c r="P101" s="23">
        <f t="shared" si="5"/>
        <v>0</v>
      </c>
      <c r="Q101" s="23">
        <f t="shared" si="6"/>
        <v>0</v>
      </c>
      <c r="R101" s="23">
        <f>IF(N101="YES",0,IF(OR(K101="Class IV",P101&lt;5),0,IF(K101="State Service",ROUND('GA55 Main'!$J$14*2/30,0),ROUND('GA55 Main'!$J$14/30,0))))</f>
        <v>0</v>
      </c>
      <c r="S101" s="23">
        <f>IF(N101="YES",0,IF(OR(K101="Class IV",P101&lt;5),0,IF(K101="State Service",ROUND('GA55 Main'!$J$15*2/31,0),ROUND('GA55 Main'!$J$15/31,0))))</f>
        <v>0</v>
      </c>
      <c r="T101" s="23">
        <f>IF(N101="YES",0,IF(OR(K101="Class IV",P101&lt;5),0,IF(K101="State Service",ROUND('GA55 Main'!$J$16*2/30,0),ROUND('GA55 Main'!$J$16/30,0))))</f>
        <v>0</v>
      </c>
      <c r="U101" s="23">
        <f>IF(N101="YES",0,IF(OR(K101="Class IV",P101&lt;5),0,IF(K101="State Service",ROUND('GA55 Main'!$J$17*2/31,0),ROUND('GA55 Main'!$J$17/31,0))))</f>
        <v>0</v>
      </c>
      <c r="V101" s="23">
        <f>IF(N101="YES",0,IF(OR(K101="Class IV",P101&lt;5),0,IF(K101="State Service",ROUND('GA55 Main'!$J$18*2/31,0),ROUND('GA55 Main'!$J$18/31,0))))</f>
        <v>0</v>
      </c>
      <c r="W101" s="23">
        <f>IF(N101="YES",0,IF(OR(K101="Class IV",P101&lt;5),0,IF(K101="State Service",ROUND('GA55 Main'!$J$19*2/28,0),ROUND('GA55 Main'!$J$19/28,0))))</f>
        <v>0</v>
      </c>
      <c r="X101" s="22">
        <f t="shared" si="7"/>
        <v>0</v>
      </c>
    </row>
    <row r="102" spans="9:24">
      <c r="I102" s="23">
        <f>Master!A339</f>
        <v>0</v>
      </c>
      <c r="J102" s="23">
        <f>Master!B339</f>
        <v>0</v>
      </c>
      <c r="K102" s="23">
        <f>Master!D339</f>
        <v>0</v>
      </c>
      <c r="L102" s="23">
        <f>Master!F339</f>
        <v>0</v>
      </c>
      <c r="M102" s="23">
        <f>Master!M339</f>
        <v>0</v>
      </c>
      <c r="N102" s="23">
        <f>Master!X339</f>
        <v>0</v>
      </c>
      <c r="O102" s="23">
        <f t="shared" si="4"/>
        <v>0</v>
      </c>
      <c r="P102" s="23">
        <f t="shared" si="5"/>
        <v>0</v>
      </c>
      <c r="Q102" s="23">
        <f t="shared" si="6"/>
        <v>0</v>
      </c>
      <c r="R102" s="23">
        <f>IF(N102="YES",0,IF(OR(K102="Class IV",P102&lt;5),0,IF(K102="State Service",ROUND('GA55 Main'!$J$14*2/30,0),ROUND('GA55 Main'!$J$14/30,0))))</f>
        <v>0</v>
      </c>
      <c r="S102" s="23">
        <f>IF(N102="YES",0,IF(OR(K102="Class IV",P102&lt;5),0,IF(K102="State Service",ROUND('GA55 Main'!$J$15*2/31,0),ROUND('GA55 Main'!$J$15/31,0))))</f>
        <v>0</v>
      </c>
      <c r="T102" s="23">
        <f>IF(N102="YES",0,IF(OR(K102="Class IV",P102&lt;5),0,IF(K102="State Service",ROUND('GA55 Main'!$J$16*2/30,0),ROUND('GA55 Main'!$J$16/30,0))))</f>
        <v>0</v>
      </c>
      <c r="U102" s="23">
        <f>IF(N102="YES",0,IF(OR(K102="Class IV",P102&lt;5),0,IF(K102="State Service",ROUND('GA55 Main'!$J$17*2/31,0),ROUND('GA55 Main'!$J$17/31,0))))</f>
        <v>0</v>
      </c>
      <c r="V102" s="23">
        <f>IF(N102="YES",0,IF(OR(K102="Class IV",P102&lt;5),0,IF(K102="State Service",ROUND('GA55 Main'!$J$18*2/31,0),ROUND('GA55 Main'!$J$18/31,0))))</f>
        <v>0</v>
      </c>
      <c r="W102" s="23">
        <f>IF(N102="YES",0,IF(OR(K102="Class IV",P102&lt;5),0,IF(K102="State Service",ROUND('GA55 Main'!$J$19*2/28,0),ROUND('GA55 Main'!$J$19/28,0))))</f>
        <v>0</v>
      </c>
      <c r="X102" s="22">
        <f t="shared" si="7"/>
        <v>0</v>
      </c>
    </row>
    <row r="103" spans="9:24">
      <c r="I103" s="23">
        <f>Master!A340</f>
        <v>0</v>
      </c>
      <c r="J103" s="23">
        <f>Master!B340</f>
        <v>0</v>
      </c>
      <c r="K103" s="23">
        <f>Master!D340</f>
        <v>0</v>
      </c>
      <c r="L103" s="23">
        <f>Master!F340</f>
        <v>0</v>
      </c>
      <c r="M103" s="23">
        <f>Master!M340</f>
        <v>0</v>
      </c>
      <c r="N103" s="23">
        <f>Master!X340</f>
        <v>0</v>
      </c>
      <c r="O103" s="23">
        <f t="shared" si="4"/>
        <v>0</v>
      </c>
      <c r="P103" s="23">
        <f t="shared" si="5"/>
        <v>0</v>
      </c>
      <c r="Q103" s="23">
        <f t="shared" si="6"/>
        <v>0</v>
      </c>
      <c r="R103" s="23">
        <f>IF(N103="YES",0,IF(OR(K103="Class IV",P103&lt;5),0,IF(K103="State Service",ROUND('GA55 Main'!$J$14*2/30,0),ROUND('GA55 Main'!$J$14/30,0))))</f>
        <v>0</v>
      </c>
      <c r="S103" s="23">
        <f>IF(N103="YES",0,IF(OR(K103="Class IV",P103&lt;5),0,IF(K103="State Service",ROUND('GA55 Main'!$J$15*2/31,0),ROUND('GA55 Main'!$J$15/31,0))))</f>
        <v>0</v>
      </c>
      <c r="T103" s="23">
        <f>IF(N103="YES",0,IF(OR(K103="Class IV",P103&lt;5),0,IF(K103="State Service",ROUND('GA55 Main'!$J$16*2/30,0),ROUND('GA55 Main'!$J$16/30,0))))</f>
        <v>0</v>
      </c>
      <c r="U103" s="23">
        <f>IF(N103="YES",0,IF(OR(K103="Class IV",P103&lt;5),0,IF(K103="State Service",ROUND('GA55 Main'!$J$17*2/31,0),ROUND('GA55 Main'!$J$17/31,0))))</f>
        <v>0</v>
      </c>
      <c r="V103" s="23">
        <f>IF(N103="YES",0,IF(OR(K103="Class IV",P103&lt;5),0,IF(K103="State Service",ROUND('GA55 Main'!$J$18*2/31,0),ROUND('GA55 Main'!$J$18/31,0))))</f>
        <v>0</v>
      </c>
      <c r="W103" s="23">
        <f>IF(N103="YES",0,IF(OR(K103="Class IV",P103&lt;5),0,IF(K103="State Service",ROUND('GA55 Main'!$J$19*2/28,0),ROUND('GA55 Main'!$J$19/28,0))))</f>
        <v>0</v>
      </c>
      <c r="X103" s="22">
        <f t="shared" si="7"/>
        <v>0</v>
      </c>
    </row>
    <row r="104" spans="9:24">
      <c r="I104" s="23">
        <f>Master!A341</f>
        <v>0</v>
      </c>
      <c r="J104" s="23">
        <f>Master!B341</f>
        <v>0</v>
      </c>
      <c r="K104" s="23">
        <f>Master!D341</f>
        <v>0</v>
      </c>
      <c r="L104" s="23">
        <f>Master!F341</f>
        <v>0</v>
      </c>
      <c r="M104" s="23">
        <f>Master!M341</f>
        <v>0</v>
      </c>
      <c r="N104" s="23">
        <f>Master!X341</f>
        <v>0</v>
      </c>
      <c r="O104" s="23">
        <f t="shared" si="4"/>
        <v>0</v>
      </c>
      <c r="P104" s="23">
        <f t="shared" si="5"/>
        <v>0</v>
      </c>
      <c r="Q104" s="23">
        <f t="shared" si="6"/>
        <v>0</v>
      </c>
      <c r="R104" s="23">
        <f>IF(N104="YES",0,IF(OR(K104="Class IV",P104&lt;5),0,IF(K104="State Service",ROUND('GA55 Main'!$J$14*2/30,0),ROUND('GA55 Main'!$J$14/30,0))))</f>
        <v>0</v>
      </c>
      <c r="S104" s="23">
        <f>IF(N104="YES",0,IF(OR(K104="Class IV",P104&lt;5),0,IF(K104="State Service",ROUND('GA55 Main'!$J$15*2/31,0),ROUND('GA55 Main'!$J$15/31,0))))</f>
        <v>0</v>
      </c>
      <c r="T104" s="23">
        <f>IF(N104="YES",0,IF(OR(K104="Class IV",P104&lt;5),0,IF(K104="State Service",ROUND('GA55 Main'!$J$16*2/30,0),ROUND('GA55 Main'!$J$16/30,0))))</f>
        <v>0</v>
      </c>
      <c r="U104" s="23">
        <f>IF(N104="YES",0,IF(OR(K104="Class IV",P104&lt;5),0,IF(K104="State Service",ROUND('GA55 Main'!$J$17*2/31,0),ROUND('GA55 Main'!$J$17/31,0))))</f>
        <v>0</v>
      </c>
      <c r="V104" s="23">
        <f>IF(N104="YES",0,IF(OR(K104="Class IV",P104&lt;5),0,IF(K104="State Service",ROUND('GA55 Main'!$J$18*2/31,0),ROUND('GA55 Main'!$J$18/31,0))))</f>
        <v>0</v>
      </c>
      <c r="W104" s="23">
        <f>IF(N104="YES",0,IF(OR(K104="Class IV",P104&lt;5),0,IF(K104="State Service",ROUND('GA55 Main'!$J$19*2/28,0),ROUND('GA55 Main'!$J$19/28,0))))</f>
        <v>0</v>
      </c>
      <c r="X104" s="22">
        <f t="shared" si="7"/>
        <v>0</v>
      </c>
    </row>
    <row r="105" spans="9:24">
      <c r="I105" s="23">
        <f>Master!A342</f>
        <v>0</v>
      </c>
      <c r="J105" s="23">
        <f>Master!B342</f>
        <v>0</v>
      </c>
      <c r="K105" s="23">
        <f>Master!D342</f>
        <v>0</v>
      </c>
      <c r="L105" s="23">
        <f>Master!F342</f>
        <v>0</v>
      </c>
      <c r="M105" s="23">
        <f>Master!M342</f>
        <v>0</v>
      </c>
      <c r="N105" s="23">
        <f>Master!X342</f>
        <v>0</v>
      </c>
      <c r="O105" s="23">
        <f t="shared" si="4"/>
        <v>0</v>
      </c>
      <c r="P105" s="23">
        <f t="shared" si="5"/>
        <v>0</v>
      </c>
      <c r="Q105" s="23">
        <f t="shared" si="6"/>
        <v>0</v>
      </c>
      <c r="R105" s="23">
        <f>IF(N105="YES",0,IF(OR(K105="Class IV",P105&lt;5),0,IF(K105="State Service",ROUND('GA55 Main'!$J$14*2/30,0),ROUND('GA55 Main'!$J$14/30,0))))</f>
        <v>0</v>
      </c>
      <c r="S105" s="23">
        <f>IF(N105="YES",0,IF(OR(K105="Class IV",P105&lt;5),0,IF(K105="State Service",ROUND('GA55 Main'!$J$15*2/31,0),ROUND('GA55 Main'!$J$15/31,0))))</f>
        <v>0</v>
      </c>
      <c r="T105" s="23">
        <f>IF(N105="YES",0,IF(OR(K105="Class IV",P105&lt;5),0,IF(K105="State Service",ROUND('GA55 Main'!$J$16*2/30,0),ROUND('GA55 Main'!$J$16/30,0))))</f>
        <v>0</v>
      </c>
      <c r="U105" s="23">
        <f>IF(N105="YES",0,IF(OR(K105="Class IV",P105&lt;5),0,IF(K105="State Service",ROUND('GA55 Main'!$J$17*2/31,0),ROUND('GA55 Main'!$J$17/31,0))))</f>
        <v>0</v>
      </c>
      <c r="V105" s="23">
        <f>IF(N105="YES",0,IF(OR(K105="Class IV",P105&lt;5),0,IF(K105="State Service",ROUND('GA55 Main'!$J$18*2/31,0),ROUND('GA55 Main'!$J$18/31,0))))</f>
        <v>0</v>
      </c>
      <c r="W105" s="23">
        <f>IF(N105="YES",0,IF(OR(K105="Class IV",P105&lt;5),0,IF(K105="State Service",ROUND('GA55 Main'!$J$19*2/28,0),ROUND('GA55 Main'!$J$19/28,0))))</f>
        <v>0</v>
      </c>
      <c r="X105" s="22">
        <f t="shared" si="7"/>
        <v>0</v>
      </c>
    </row>
    <row r="106" spans="9:24">
      <c r="I106" s="23">
        <f>Master!A343</f>
        <v>0</v>
      </c>
      <c r="J106" s="23">
        <f>Master!B343</f>
        <v>0</v>
      </c>
      <c r="K106" s="23">
        <f>Master!D343</f>
        <v>0</v>
      </c>
      <c r="L106" s="23">
        <f>Master!F343</f>
        <v>0</v>
      </c>
      <c r="M106" s="23">
        <f>Master!M343</f>
        <v>0</v>
      </c>
      <c r="N106" s="23">
        <f>Master!X343</f>
        <v>0</v>
      </c>
      <c r="O106" s="23">
        <f t="shared" si="4"/>
        <v>0</v>
      </c>
      <c r="P106" s="23">
        <f t="shared" si="5"/>
        <v>0</v>
      </c>
      <c r="Q106" s="23">
        <f t="shared" si="6"/>
        <v>0</v>
      </c>
      <c r="R106" s="23">
        <f>IF(N106="YES",0,IF(OR(K106="Class IV",P106&lt;5),0,IF(K106="State Service",ROUND('GA55 Main'!$J$14*2/30,0),ROUND('GA55 Main'!$J$14/30,0))))</f>
        <v>0</v>
      </c>
      <c r="S106" s="23">
        <f>IF(N106="YES",0,IF(OR(K106="Class IV",P106&lt;5),0,IF(K106="State Service",ROUND('GA55 Main'!$J$15*2/31,0),ROUND('GA55 Main'!$J$15/31,0))))</f>
        <v>0</v>
      </c>
      <c r="T106" s="23">
        <f>IF(N106="YES",0,IF(OR(K106="Class IV",P106&lt;5),0,IF(K106="State Service",ROUND('GA55 Main'!$J$16*2/30,0),ROUND('GA55 Main'!$J$16/30,0))))</f>
        <v>0</v>
      </c>
      <c r="U106" s="23">
        <f>IF(N106="YES",0,IF(OR(K106="Class IV",P106&lt;5),0,IF(K106="State Service",ROUND('GA55 Main'!$J$17*2/31,0),ROUND('GA55 Main'!$J$17/31,0))))</f>
        <v>0</v>
      </c>
      <c r="V106" s="23">
        <f>IF(N106="YES",0,IF(OR(K106="Class IV",P106&lt;5),0,IF(K106="State Service",ROUND('GA55 Main'!$J$18*2/31,0),ROUND('GA55 Main'!$J$18/31,0))))</f>
        <v>0</v>
      </c>
      <c r="W106" s="23">
        <f>IF(N106="YES",0,IF(OR(K106="Class IV",P106&lt;5),0,IF(K106="State Service",ROUND('GA55 Main'!$J$19*2/28,0),ROUND('GA55 Main'!$J$19/28,0))))</f>
        <v>0</v>
      </c>
      <c r="X106" s="22">
        <f t="shared" si="7"/>
        <v>0</v>
      </c>
    </row>
    <row r="107" spans="9:24">
      <c r="I107" s="23">
        <f>Master!A344</f>
        <v>0</v>
      </c>
      <c r="J107" s="23">
        <f>Master!B344</f>
        <v>0</v>
      </c>
      <c r="K107" s="23">
        <f>Master!D344</f>
        <v>0</v>
      </c>
      <c r="L107" s="23">
        <f>Master!F344</f>
        <v>0</v>
      </c>
      <c r="M107" s="23">
        <f>Master!M344</f>
        <v>0</v>
      </c>
      <c r="N107" s="23">
        <f>Master!X344</f>
        <v>0</v>
      </c>
      <c r="O107" s="23">
        <f t="shared" si="4"/>
        <v>0</v>
      </c>
      <c r="P107" s="23">
        <f t="shared" si="5"/>
        <v>0</v>
      </c>
      <c r="Q107" s="23">
        <f t="shared" si="6"/>
        <v>0</v>
      </c>
      <c r="R107" s="23">
        <f>IF(N107="YES",0,IF(OR(K107="Class IV",P107&lt;5),0,IF(K107="State Service",ROUND('GA55 Main'!$J$14*2/30,0),ROUND('GA55 Main'!$J$14/30,0))))</f>
        <v>0</v>
      </c>
      <c r="S107" s="23">
        <f>IF(N107="YES",0,IF(OR(K107="Class IV",P107&lt;5),0,IF(K107="State Service",ROUND('GA55 Main'!$J$15*2/31,0),ROUND('GA55 Main'!$J$15/31,0))))</f>
        <v>0</v>
      </c>
      <c r="T107" s="23">
        <f>IF(N107="YES",0,IF(OR(K107="Class IV",P107&lt;5),0,IF(K107="State Service",ROUND('GA55 Main'!$J$16*2/30,0),ROUND('GA55 Main'!$J$16/30,0))))</f>
        <v>0</v>
      </c>
      <c r="U107" s="23">
        <f>IF(N107="YES",0,IF(OR(K107="Class IV",P107&lt;5),0,IF(K107="State Service",ROUND('GA55 Main'!$J$17*2/31,0),ROUND('GA55 Main'!$J$17/31,0))))</f>
        <v>0</v>
      </c>
      <c r="V107" s="23">
        <f>IF(N107="YES",0,IF(OR(K107="Class IV",P107&lt;5),0,IF(K107="State Service",ROUND('GA55 Main'!$J$18*2/31,0),ROUND('GA55 Main'!$J$18/31,0))))</f>
        <v>0</v>
      </c>
      <c r="W107" s="23">
        <f>IF(N107="YES",0,IF(OR(K107="Class IV",P107&lt;5),0,IF(K107="State Service",ROUND('GA55 Main'!$J$19*2/28,0),ROUND('GA55 Main'!$J$19/28,0))))</f>
        <v>0</v>
      </c>
      <c r="X107" s="22">
        <f t="shared" si="7"/>
        <v>0</v>
      </c>
    </row>
    <row r="108" spans="9:24">
      <c r="I108" s="23">
        <f>Master!A345</f>
        <v>0</v>
      </c>
      <c r="J108" s="23">
        <f>Master!B345</f>
        <v>0</v>
      </c>
      <c r="K108" s="23">
        <f>Master!D345</f>
        <v>0</v>
      </c>
      <c r="L108" s="23">
        <f>Master!F345</f>
        <v>0</v>
      </c>
      <c r="M108" s="23">
        <f>Master!M345</f>
        <v>0</v>
      </c>
      <c r="N108" s="23">
        <f>Master!X345</f>
        <v>0</v>
      </c>
      <c r="O108" s="23">
        <f t="shared" si="4"/>
        <v>0</v>
      </c>
      <c r="P108" s="23">
        <f t="shared" si="5"/>
        <v>0</v>
      </c>
      <c r="Q108" s="23">
        <f t="shared" si="6"/>
        <v>0</v>
      </c>
      <c r="R108" s="23">
        <f>IF(N108="YES",0,IF(OR(K108="Class IV",P108&lt;5),0,IF(K108="State Service",ROUND('GA55 Main'!$J$14*2/30,0),ROUND('GA55 Main'!$J$14/30,0))))</f>
        <v>0</v>
      </c>
      <c r="S108" s="23">
        <f>IF(N108="YES",0,IF(OR(K108="Class IV",P108&lt;5),0,IF(K108="State Service",ROUND('GA55 Main'!$J$15*2/31,0),ROUND('GA55 Main'!$J$15/31,0))))</f>
        <v>0</v>
      </c>
      <c r="T108" s="23">
        <f>IF(N108="YES",0,IF(OR(K108="Class IV",P108&lt;5),0,IF(K108="State Service",ROUND('GA55 Main'!$J$16*2/30,0),ROUND('GA55 Main'!$J$16/30,0))))</f>
        <v>0</v>
      </c>
      <c r="U108" s="23">
        <f>IF(N108="YES",0,IF(OR(K108="Class IV",P108&lt;5),0,IF(K108="State Service",ROUND('GA55 Main'!$J$17*2/31,0),ROUND('GA55 Main'!$J$17/31,0))))</f>
        <v>0</v>
      </c>
      <c r="V108" s="23">
        <f>IF(N108="YES",0,IF(OR(K108="Class IV",P108&lt;5),0,IF(K108="State Service",ROUND('GA55 Main'!$J$18*2/31,0),ROUND('GA55 Main'!$J$18/31,0))))</f>
        <v>0</v>
      </c>
      <c r="W108" s="23">
        <f>IF(N108="YES",0,IF(OR(K108="Class IV",P108&lt;5),0,IF(K108="State Service",ROUND('GA55 Main'!$J$19*2/28,0),ROUND('GA55 Main'!$J$19/28,0))))</f>
        <v>0</v>
      </c>
      <c r="X108" s="22">
        <f t="shared" si="7"/>
        <v>0</v>
      </c>
    </row>
    <row r="109" spans="9:24">
      <c r="I109" s="23">
        <f>Master!A346</f>
        <v>0</v>
      </c>
      <c r="J109" s="23">
        <f>Master!B346</f>
        <v>0</v>
      </c>
      <c r="K109" s="23">
        <f>Master!D346</f>
        <v>0</v>
      </c>
      <c r="L109" s="23">
        <f>Master!F346</f>
        <v>0</v>
      </c>
      <c r="M109" s="23">
        <f>Master!M346</f>
        <v>0</v>
      </c>
      <c r="N109" s="23">
        <f>Master!X346</f>
        <v>0</v>
      </c>
      <c r="O109" s="23">
        <f t="shared" si="4"/>
        <v>0</v>
      </c>
      <c r="P109" s="23">
        <f t="shared" si="5"/>
        <v>0</v>
      </c>
      <c r="Q109" s="23">
        <f t="shared" si="6"/>
        <v>0</v>
      </c>
      <c r="R109" s="23">
        <f>IF(N109="YES",0,IF(OR(K109="Class IV",P109&lt;5),0,IF(K109="State Service",ROUND('GA55 Main'!$J$14*2/30,0),ROUND('GA55 Main'!$J$14/30,0))))</f>
        <v>0</v>
      </c>
      <c r="S109" s="23">
        <f>IF(N109="YES",0,IF(OR(K109="Class IV",P109&lt;5),0,IF(K109="State Service",ROUND('GA55 Main'!$J$15*2/31,0),ROUND('GA55 Main'!$J$15/31,0))))</f>
        <v>0</v>
      </c>
      <c r="T109" s="23">
        <f>IF(N109="YES",0,IF(OR(K109="Class IV",P109&lt;5),0,IF(K109="State Service",ROUND('GA55 Main'!$J$16*2/30,0),ROUND('GA55 Main'!$J$16/30,0))))</f>
        <v>0</v>
      </c>
      <c r="U109" s="23">
        <f>IF(N109="YES",0,IF(OR(K109="Class IV",P109&lt;5),0,IF(K109="State Service",ROUND('GA55 Main'!$J$17*2/31,0),ROUND('GA55 Main'!$J$17/31,0))))</f>
        <v>0</v>
      </c>
      <c r="V109" s="23">
        <f>IF(N109="YES",0,IF(OR(K109="Class IV",P109&lt;5),0,IF(K109="State Service",ROUND('GA55 Main'!$J$18*2/31,0),ROUND('GA55 Main'!$J$18/31,0))))</f>
        <v>0</v>
      </c>
      <c r="W109" s="23">
        <f>IF(N109="YES",0,IF(OR(K109="Class IV",P109&lt;5),0,IF(K109="State Service",ROUND('GA55 Main'!$J$19*2/28,0),ROUND('GA55 Main'!$J$19/28,0))))</f>
        <v>0</v>
      </c>
      <c r="X109" s="22">
        <f t="shared" si="7"/>
        <v>0</v>
      </c>
    </row>
    <row r="110" spans="9:24">
      <c r="I110" s="23">
        <f>Master!A347</f>
        <v>0</v>
      </c>
      <c r="J110" s="23">
        <f>Master!B347</f>
        <v>0</v>
      </c>
      <c r="K110" s="23">
        <f>Master!D347</f>
        <v>0</v>
      </c>
      <c r="L110" s="23">
        <f>Master!F347</f>
        <v>0</v>
      </c>
      <c r="M110" s="23">
        <f>Master!M347</f>
        <v>0</v>
      </c>
      <c r="N110" s="23">
        <f>Master!X347</f>
        <v>0</v>
      </c>
      <c r="O110" s="23">
        <f t="shared" si="4"/>
        <v>0</v>
      </c>
      <c r="P110" s="23">
        <f t="shared" si="5"/>
        <v>0</v>
      </c>
      <c r="Q110" s="23">
        <f t="shared" si="6"/>
        <v>0</v>
      </c>
      <c r="R110" s="23">
        <f>IF(N110="YES",0,IF(OR(K110="Class IV",P110&lt;5),0,IF(K110="State Service",ROUND('GA55 Main'!$J$14*2/30,0),ROUND('GA55 Main'!$J$14/30,0))))</f>
        <v>0</v>
      </c>
      <c r="S110" s="23">
        <f>IF(N110="YES",0,IF(OR(K110="Class IV",P110&lt;5),0,IF(K110="State Service",ROUND('GA55 Main'!$J$15*2/31,0),ROUND('GA55 Main'!$J$15/31,0))))</f>
        <v>0</v>
      </c>
      <c r="T110" s="23">
        <f>IF(N110="YES",0,IF(OR(K110="Class IV",P110&lt;5),0,IF(K110="State Service",ROUND('GA55 Main'!$J$16*2/30,0),ROUND('GA55 Main'!$J$16/30,0))))</f>
        <v>0</v>
      </c>
      <c r="U110" s="23">
        <f>IF(N110="YES",0,IF(OR(K110="Class IV",P110&lt;5),0,IF(K110="State Service",ROUND('GA55 Main'!$J$17*2/31,0),ROUND('GA55 Main'!$J$17/31,0))))</f>
        <v>0</v>
      </c>
      <c r="V110" s="23">
        <f>IF(N110="YES",0,IF(OR(K110="Class IV",P110&lt;5),0,IF(K110="State Service",ROUND('GA55 Main'!$J$18*2/31,0),ROUND('GA55 Main'!$J$18/31,0))))</f>
        <v>0</v>
      </c>
      <c r="W110" s="23">
        <f>IF(N110="YES",0,IF(OR(K110="Class IV",P110&lt;5),0,IF(K110="State Service",ROUND('GA55 Main'!$J$19*2/28,0),ROUND('GA55 Main'!$J$19/28,0))))</f>
        <v>0</v>
      </c>
      <c r="X110" s="22">
        <f t="shared" si="7"/>
        <v>0</v>
      </c>
    </row>
    <row r="111" spans="9:24">
      <c r="I111" s="23">
        <f>Master!A348</f>
        <v>0</v>
      </c>
      <c r="J111" s="23">
        <f>Master!B348</f>
        <v>0</v>
      </c>
      <c r="K111" s="23">
        <f>Master!D348</f>
        <v>0</v>
      </c>
      <c r="L111" s="23">
        <f>Master!F348</f>
        <v>0</v>
      </c>
      <c r="M111" s="23">
        <f>Master!M348</f>
        <v>0</v>
      </c>
      <c r="N111" s="23">
        <f>Master!X348</f>
        <v>0</v>
      </c>
      <c r="O111" s="23">
        <f t="shared" si="4"/>
        <v>0</v>
      </c>
      <c r="P111" s="23">
        <f t="shared" si="5"/>
        <v>0</v>
      </c>
      <c r="Q111" s="23">
        <f t="shared" si="6"/>
        <v>0</v>
      </c>
      <c r="R111" s="23">
        <f>IF(N111="YES",0,IF(OR(K111="Class IV",P111&lt;5),0,IF(K111="State Service",ROUND('GA55 Main'!$J$14*2/30,0),ROUND('GA55 Main'!$J$14/30,0))))</f>
        <v>0</v>
      </c>
      <c r="S111" s="23">
        <f>IF(N111="YES",0,IF(OR(K111="Class IV",P111&lt;5),0,IF(K111="State Service",ROUND('GA55 Main'!$J$15*2/31,0),ROUND('GA55 Main'!$J$15/31,0))))</f>
        <v>0</v>
      </c>
      <c r="T111" s="23">
        <f>IF(N111="YES",0,IF(OR(K111="Class IV",P111&lt;5),0,IF(K111="State Service",ROUND('GA55 Main'!$J$16*2/30,0),ROUND('GA55 Main'!$J$16/30,0))))</f>
        <v>0</v>
      </c>
      <c r="U111" s="23">
        <f>IF(N111="YES",0,IF(OR(K111="Class IV",P111&lt;5),0,IF(K111="State Service",ROUND('GA55 Main'!$J$17*2/31,0),ROUND('GA55 Main'!$J$17/31,0))))</f>
        <v>0</v>
      </c>
      <c r="V111" s="23">
        <f>IF(N111="YES",0,IF(OR(K111="Class IV",P111&lt;5),0,IF(K111="State Service",ROUND('GA55 Main'!$J$18*2/31,0),ROUND('GA55 Main'!$J$18/31,0))))</f>
        <v>0</v>
      </c>
      <c r="W111" s="23">
        <f>IF(N111="YES",0,IF(OR(K111="Class IV",P111&lt;5),0,IF(K111="State Service",ROUND('GA55 Main'!$J$19*2/28,0),ROUND('GA55 Main'!$J$19/28,0))))</f>
        <v>0</v>
      </c>
      <c r="X111" s="22">
        <f t="shared" si="7"/>
        <v>0</v>
      </c>
    </row>
    <row r="112" spans="9:24">
      <c r="I112" s="23">
        <f>Master!A349</f>
        <v>0</v>
      </c>
      <c r="J112" s="23">
        <f>Master!B349</f>
        <v>0</v>
      </c>
      <c r="K112" s="23">
        <f>Master!D349</f>
        <v>0</v>
      </c>
      <c r="L112" s="23">
        <f>Master!F349</f>
        <v>0</v>
      </c>
      <c r="M112" s="23">
        <f>Master!M349</f>
        <v>0</v>
      </c>
      <c r="N112" s="23">
        <f>Master!X349</f>
        <v>0</v>
      </c>
      <c r="O112" s="23">
        <f t="shared" si="4"/>
        <v>0</v>
      </c>
      <c r="P112" s="23">
        <f t="shared" si="5"/>
        <v>0</v>
      </c>
      <c r="Q112" s="23">
        <f t="shared" si="6"/>
        <v>0</v>
      </c>
      <c r="R112" s="23">
        <f>IF(N112="YES",0,IF(OR(K112="Class IV",P112&lt;5),0,IF(K112="State Service",ROUND('GA55 Main'!$J$14*2/30,0),ROUND('GA55 Main'!$J$14/30,0))))</f>
        <v>0</v>
      </c>
      <c r="S112" s="23">
        <f>IF(N112="YES",0,IF(OR(K112="Class IV",P112&lt;5),0,IF(K112="State Service",ROUND('GA55 Main'!$J$15*2/31,0),ROUND('GA55 Main'!$J$15/31,0))))</f>
        <v>0</v>
      </c>
      <c r="T112" s="23">
        <f>IF(N112="YES",0,IF(OR(K112="Class IV",P112&lt;5),0,IF(K112="State Service",ROUND('GA55 Main'!$J$16*2/30,0),ROUND('GA55 Main'!$J$16/30,0))))</f>
        <v>0</v>
      </c>
      <c r="U112" s="23">
        <f>IF(N112="YES",0,IF(OR(K112="Class IV",P112&lt;5),0,IF(K112="State Service",ROUND('GA55 Main'!$J$17*2/31,0),ROUND('GA55 Main'!$J$17/31,0))))</f>
        <v>0</v>
      </c>
      <c r="V112" s="23">
        <f>IF(N112="YES",0,IF(OR(K112="Class IV",P112&lt;5),0,IF(K112="State Service",ROUND('GA55 Main'!$J$18*2/31,0),ROUND('GA55 Main'!$J$18/31,0))))</f>
        <v>0</v>
      </c>
      <c r="W112" s="23">
        <f>IF(N112="YES",0,IF(OR(K112="Class IV",P112&lt;5),0,IF(K112="State Service",ROUND('GA55 Main'!$J$19*2/28,0),ROUND('GA55 Main'!$J$19/28,0))))</f>
        <v>0</v>
      </c>
      <c r="X112" s="22">
        <f t="shared" si="7"/>
        <v>0</v>
      </c>
    </row>
    <row r="113" spans="9:24">
      <c r="I113" s="23">
        <f>Master!A350</f>
        <v>0</v>
      </c>
      <c r="J113" s="23">
        <f>Master!B350</f>
        <v>0</v>
      </c>
      <c r="K113" s="23">
        <f>Master!D350</f>
        <v>0</v>
      </c>
      <c r="L113" s="23">
        <f>Master!F350</f>
        <v>0</v>
      </c>
      <c r="M113" s="23">
        <f>Master!M350</f>
        <v>0</v>
      </c>
      <c r="N113" s="23">
        <f>Master!X350</f>
        <v>0</v>
      </c>
      <c r="O113" s="23">
        <f t="shared" si="4"/>
        <v>0</v>
      </c>
      <c r="P113" s="23">
        <f t="shared" si="5"/>
        <v>0</v>
      </c>
      <c r="Q113" s="23">
        <f t="shared" si="6"/>
        <v>0</v>
      </c>
      <c r="R113" s="23">
        <f>IF(N113="YES",0,IF(OR(K113="Class IV",P113&lt;5),0,IF(K113="State Service",ROUND('GA55 Main'!$J$14*2/30,0),ROUND('GA55 Main'!$J$14/30,0))))</f>
        <v>0</v>
      </c>
      <c r="S113" s="23">
        <f>IF(N113="YES",0,IF(OR(K113="Class IV",P113&lt;5),0,IF(K113="State Service",ROUND('GA55 Main'!$J$15*2/31,0),ROUND('GA55 Main'!$J$15/31,0))))</f>
        <v>0</v>
      </c>
      <c r="T113" s="23">
        <f>IF(N113="YES",0,IF(OR(K113="Class IV",P113&lt;5),0,IF(K113="State Service",ROUND('GA55 Main'!$J$16*2/30,0),ROUND('GA55 Main'!$J$16/30,0))))</f>
        <v>0</v>
      </c>
      <c r="U113" s="23">
        <f>IF(N113="YES",0,IF(OR(K113="Class IV",P113&lt;5),0,IF(K113="State Service",ROUND('GA55 Main'!$J$17*2/31,0),ROUND('GA55 Main'!$J$17/31,0))))</f>
        <v>0</v>
      </c>
      <c r="V113" s="23">
        <f>IF(N113="YES",0,IF(OR(K113="Class IV",P113&lt;5),0,IF(K113="State Service",ROUND('GA55 Main'!$J$18*2/31,0),ROUND('GA55 Main'!$J$18/31,0))))</f>
        <v>0</v>
      </c>
      <c r="W113" s="23">
        <f>IF(N113="YES",0,IF(OR(K113="Class IV",P113&lt;5),0,IF(K113="State Service",ROUND('GA55 Main'!$J$19*2/28,0),ROUND('GA55 Main'!$J$19/28,0))))</f>
        <v>0</v>
      </c>
      <c r="X113" s="22">
        <f t="shared" si="7"/>
        <v>0</v>
      </c>
    </row>
    <row r="114" spans="9:24">
      <c r="I114" s="23">
        <f>Master!A351</f>
        <v>0</v>
      </c>
      <c r="J114" s="23">
        <f>Master!B351</f>
        <v>0</v>
      </c>
      <c r="K114" s="23">
        <f>Master!D351</f>
        <v>0</v>
      </c>
      <c r="L114" s="23">
        <f>Master!F351</f>
        <v>0</v>
      </c>
      <c r="M114" s="23">
        <f>Master!M351</f>
        <v>0</v>
      </c>
      <c r="N114" s="23">
        <f>Master!X351</f>
        <v>0</v>
      </c>
      <c r="O114" s="23">
        <f t="shared" si="4"/>
        <v>0</v>
      </c>
      <c r="P114" s="23">
        <f t="shared" si="5"/>
        <v>0</v>
      </c>
      <c r="Q114" s="23">
        <f t="shared" si="6"/>
        <v>0</v>
      </c>
      <c r="R114" s="23">
        <f>IF(N114="YES",0,IF(OR(K114="Class IV",P114&lt;5),0,IF(K114="State Service",ROUND('GA55 Main'!$J$14*2/30,0),ROUND('GA55 Main'!$J$14/30,0))))</f>
        <v>0</v>
      </c>
      <c r="S114" s="23">
        <f>IF(N114="YES",0,IF(OR(K114="Class IV",P114&lt;5),0,IF(K114="State Service",ROUND('GA55 Main'!$J$15*2/31,0),ROUND('GA55 Main'!$J$15/31,0))))</f>
        <v>0</v>
      </c>
      <c r="T114" s="23">
        <f>IF(N114="YES",0,IF(OR(K114="Class IV",P114&lt;5),0,IF(K114="State Service",ROUND('GA55 Main'!$J$16*2/30,0),ROUND('GA55 Main'!$J$16/30,0))))</f>
        <v>0</v>
      </c>
      <c r="U114" s="23">
        <f>IF(N114="YES",0,IF(OR(K114="Class IV",P114&lt;5),0,IF(K114="State Service",ROUND('GA55 Main'!$J$17*2/31,0),ROUND('GA55 Main'!$J$17/31,0))))</f>
        <v>0</v>
      </c>
      <c r="V114" s="23">
        <f>IF(N114="YES",0,IF(OR(K114="Class IV",P114&lt;5),0,IF(K114="State Service",ROUND('GA55 Main'!$J$18*2/31,0),ROUND('GA55 Main'!$J$18/31,0))))</f>
        <v>0</v>
      </c>
      <c r="W114" s="23">
        <f>IF(N114="YES",0,IF(OR(K114="Class IV",P114&lt;5),0,IF(K114="State Service",ROUND('GA55 Main'!$J$19*2/28,0),ROUND('GA55 Main'!$J$19/28,0))))</f>
        <v>0</v>
      </c>
      <c r="X114" s="22">
        <f t="shared" si="7"/>
        <v>0</v>
      </c>
    </row>
    <row r="115" spans="9:24">
      <c r="I115" s="23">
        <f>Master!A352</f>
        <v>0</v>
      </c>
      <c r="J115" s="23">
        <f>Master!B352</f>
        <v>0</v>
      </c>
      <c r="K115" s="23">
        <f>Master!D352</f>
        <v>0</v>
      </c>
      <c r="L115" s="23">
        <f>Master!F352</f>
        <v>0</v>
      </c>
      <c r="M115" s="23">
        <f>Master!M352</f>
        <v>0</v>
      </c>
      <c r="N115" s="23">
        <f>Master!X352</f>
        <v>0</v>
      </c>
      <c r="O115" s="23">
        <f t="shared" si="4"/>
        <v>0</v>
      </c>
      <c r="P115" s="23">
        <f t="shared" si="5"/>
        <v>0</v>
      </c>
      <c r="Q115" s="23">
        <f t="shared" si="6"/>
        <v>0</v>
      </c>
      <c r="R115" s="23">
        <f>IF(N115="YES",0,IF(OR(K115="Class IV",P115&lt;5),0,IF(K115="State Service",ROUND('GA55 Main'!$J$14*2/30,0),ROUND('GA55 Main'!$J$14/30,0))))</f>
        <v>0</v>
      </c>
      <c r="S115" s="23">
        <f>IF(N115="YES",0,IF(OR(K115="Class IV",P115&lt;5),0,IF(K115="State Service",ROUND('GA55 Main'!$J$15*2/31,0),ROUND('GA55 Main'!$J$15/31,0))))</f>
        <v>0</v>
      </c>
      <c r="T115" s="23">
        <f>IF(N115="YES",0,IF(OR(K115="Class IV",P115&lt;5),0,IF(K115="State Service",ROUND('GA55 Main'!$J$16*2/30,0),ROUND('GA55 Main'!$J$16/30,0))))</f>
        <v>0</v>
      </c>
      <c r="U115" s="23">
        <f>IF(N115="YES",0,IF(OR(K115="Class IV",P115&lt;5),0,IF(K115="State Service",ROUND('GA55 Main'!$J$17*2/31,0),ROUND('GA55 Main'!$J$17/31,0))))</f>
        <v>0</v>
      </c>
      <c r="V115" s="23">
        <f>IF(N115="YES",0,IF(OR(K115="Class IV",P115&lt;5),0,IF(K115="State Service",ROUND('GA55 Main'!$J$18*2/31,0),ROUND('GA55 Main'!$J$18/31,0))))</f>
        <v>0</v>
      </c>
      <c r="W115" s="23">
        <f>IF(N115="YES",0,IF(OR(K115="Class IV",P115&lt;5),0,IF(K115="State Service",ROUND('GA55 Main'!$J$19*2/28,0),ROUND('GA55 Main'!$J$19/28,0))))</f>
        <v>0</v>
      </c>
      <c r="X115" s="22">
        <f t="shared" si="7"/>
        <v>0</v>
      </c>
    </row>
    <row r="116" spans="9:24">
      <c r="I116" s="23">
        <f>Master!A353</f>
        <v>0</v>
      </c>
      <c r="J116" s="23">
        <f>Master!B353</f>
        <v>0</v>
      </c>
      <c r="K116" s="23">
        <f>Master!D353</f>
        <v>0</v>
      </c>
      <c r="L116" s="23">
        <f>Master!F353</f>
        <v>0</v>
      </c>
      <c r="M116" s="23">
        <f>Master!M353</f>
        <v>0</v>
      </c>
      <c r="N116" s="23">
        <f>Master!X353</f>
        <v>0</v>
      </c>
      <c r="O116" s="23">
        <f t="shared" si="4"/>
        <v>0</v>
      </c>
      <c r="P116" s="23">
        <f t="shared" si="5"/>
        <v>0</v>
      </c>
      <c r="Q116" s="23">
        <f t="shared" si="6"/>
        <v>0</v>
      </c>
      <c r="R116" s="23">
        <f>IF(N116="YES",0,IF(OR(K116="Class IV",P116&lt;5),0,IF(K116="State Service",ROUND('GA55 Main'!$J$14*2/30,0),ROUND('GA55 Main'!$J$14/30,0))))</f>
        <v>0</v>
      </c>
      <c r="S116" s="23">
        <f>IF(N116="YES",0,IF(OR(K116="Class IV",P116&lt;5),0,IF(K116="State Service",ROUND('GA55 Main'!$J$15*2/31,0),ROUND('GA55 Main'!$J$15/31,0))))</f>
        <v>0</v>
      </c>
      <c r="T116" s="23">
        <f>IF(N116="YES",0,IF(OR(K116="Class IV",P116&lt;5),0,IF(K116="State Service",ROUND('GA55 Main'!$J$16*2/30,0),ROUND('GA55 Main'!$J$16/30,0))))</f>
        <v>0</v>
      </c>
      <c r="U116" s="23">
        <f>IF(N116="YES",0,IF(OR(K116="Class IV",P116&lt;5),0,IF(K116="State Service",ROUND('GA55 Main'!$J$17*2/31,0),ROUND('GA55 Main'!$J$17/31,0))))</f>
        <v>0</v>
      </c>
      <c r="V116" s="23">
        <f>IF(N116="YES",0,IF(OR(K116="Class IV",P116&lt;5),0,IF(K116="State Service",ROUND('GA55 Main'!$J$18*2/31,0),ROUND('GA55 Main'!$J$18/31,0))))</f>
        <v>0</v>
      </c>
      <c r="W116" s="23">
        <f>IF(N116="YES",0,IF(OR(K116="Class IV",P116&lt;5),0,IF(K116="State Service",ROUND('GA55 Main'!$J$19*2/28,0),ROUND('GA55 Main'!$J$19/28,0))))</f>
        <v>0</v>
      </c>
      <c r="X116" s="22">
        <f t="shared" si="7"/>
        <v>0</v>
      </c>
    </row>
    <row r="117" spans="9:24">
      <c r="I117" s="23">
        <f>Master!A354</f>
        <v>0</v>
      </c>
      <c r="J117" s="23">
        <f>Master!B354</f>
        <v>0</v>
      </c>
      <c r="K117" s="23">
        <f>Master!D354</f>
        <v>0</v>
      </c>
      <c r="L117" s="23">
        <f>Master!F354</f>
        <v>0</v>
      </c>
      <c r="M117" s="23">
        <f>Master!M354</f>
        <v>0</v>
      </c>
      <c r="N117" s="23">
        <f>Master!X354</f>
        <v>0</v>
      </c>
      <c r="O117" s="23">
        <f t="shared" si="4"/>
        <v>0</v>
      </c>
      <c r="P117" s="23">
        <f t="shared" si="5"/>
        <v>0</v>
      </c>
      <c r="Q117" s="23">
        <f t="shared" si="6"/>
        <v>0</v>
      </c>
      <c r="R117" s="23">
        <f>IF(N117="YES",0,IF(OR(K117="Class IV",P117&lt;5),0,IF(K117="State Service",ROUND('GA55 Main'!$J$14*2/30,0),ROUND('GA55 Main'!$J$14/30,0))))</f>
        <v>0</v>
      </c>
      <c r="S117" s="23">
        <f>IF(N117="YES",0,IF(OR(K117="Class IV",P117&lt;5),0,IF(K117="State Service",ROUND('GA55 Main'!$J$15*2/31,0),ROUND('GA55 Main'!$J$15/31,0))))</f>
        <v>0</v>
      </c>
      <c r="T117" s="23">
        <f>IF(N117="YES",0,IF(OR(K117="Class IV",P117&lt;5),0,IF(K117="State Service",ROUND('GA55 Main'!$J$16*2/30,0),ROUND('GA55 Main'!$J$16/30,0))))</f>
        <v>0</v>
      </c>
      <c r="U117" s="23">
        <f>IF(N117="YES",0,IF(OR(K117="Class IV",P117&lt;5),0,IF(K117="State Service",ROUND('GA55 Main'!$J$17*2/31,0),ROUND('GA55 Main'!$J$17/31,0))))</f>
        <v>0</v>
      </c>
      <c r="V117" s="23">
        <f>IF(N117="YES",0,IF(OR(K117="Class IV",P117&lt;5),0,IF(K117="State Service",ROUND('GA55 Main'!$J$18*2/31,0),ROUND('GA55 Main'!$J$18/31,0))))</f>
        <v>0</v>
      </c>
      <c r="W117" s="23">
        <f>IF(N117="YES",0,IF(OR(K117="Class IV",P117&lt;5),0,IF(K117="State Service",ROUND('GA55 Main'!$J$19*2/28,0),ROUND('GA55 Main'!$J$19/28,0))))</f>
        <v>0</v>
      </c>
      <c r="X117" s="22">
        <f t="shared" si="7"/>
        <v>0</v>
      </c>
    </row>
    <row r="118" spans="9:24">
      <c r="I118" s="23">
        <f>Master!A355</f>
        <v>0</v>
      </c>
      <c r="J118" s="23">
        <f>Master!B355</f>
        <v>0</v>
      </c>
      <c r="K118" s="23">
        <f>Master!D355</f>
        <v>0</v>
      </c>
      <c r="L118" s="23">
        <f>Master!F355</f>
        <v>0</v>
      </c>
      <c r="M118" s="23">
        <f>Master!M355</f>
        <v>0</v>
      </c>
      <c r="N118" s="23">
        <f>Master!X355</f>
        <v>0</v>
      </c>
      <c r="O118" s="23">
        <f t="shared" si="4"/>
        <v>0</v>
      </c>
      <c r="P118" s="23">
        <f t="shared" si="5"/>
        <v>0</v>
      </c>
      <c r="Q118" s="23">
        <f t="shared" si="6"/>
        <v>0</v>
      </c>
      <c r="R118" s="23">
        <f>IF(N118="YES",0,IF(OR(K118="Class IV",P118&lt;5),0,IF(K118="State Service",ROUND('GA55 Main'!$J$14*2/30,0),ROUND('GA55 Main'!$J$14/30,0))))</f>
        <v>0</v>
      </c>
      <c r="S118" s="23">
        <f>IF(N118="YES",0,IF(OR(K118="Class IV",P118&lt;5),0,IF(K118="State Service",ROUND('GA55 Main'!$J$15*2/31,0),ROUND('GA55 Main'!$J$15/31,0))))</f>
        <v>0</v>
      </c>
      <c r="T118" s="23">
        <f>IF(N118="YES",0,IF(OR(K118="Class IV",P118&lt;5),0,IF(K118="State Service",ROUND('GA55 Main'!$J$16*2/30,0),ROUND('GA55 Main'!$J$16/30,0))))</f>
        <v>0</v>
      </c>
      <c r="U118" s="23">
        <f>IF(N118="YES",0,IF(OR(K118="Class IV",P118&lt;5),0,IF(K118="State Service",ROUND('GA55 Main'!$J$17*2/31,0),ROUND('GA55 Main'!$J$17/31,0))))</f>
        <v>0</v>
      </c>
      <c r="V118" s="23">
        <f>IF(N118="YES",0,IF(OR(K118="Class IV",P118&lt;5),0,IF(K118="State Service",ROUND('GA55 Main'!$J$18*2/31,0),ROUND('GA55 Main'!$J$18/31,0))))</f>
        <v>0</v>
      </c>
      <c r="W118" s="23">
        <f>IF(N118="YES",0,IF(OR(K118="Class IV",P118&lt;5),0,IF(K118="State Service",ROUND('GA55 Main'!$J$19*2/28,0),ROUND('GA55 Main'!$J$19/28,0))))</f>
        <v>0</v>
      </c>
      <c r="X118" s="22">
        <f t="shared" si="7"/>
        <v>0</v>
      </c>
    </row>
    <row r="119" spans="9:24">
      <c r="I119" s="23">
        <f>Master!A356</f>
        <v>0</v>
      </c>
      <c r="J119" s="23">
        <f>Master!B356</f>
        <v>0</v>
      </c>
      <c r="K119" s="23">
        <f>Master!D356</f>
        <v>0</v>
      </c>
      <c r="L119" s="23">
        <f>Master!F356</f>
        <v>0</v>
      </c>
      <c r="M119" s="23">
        <f>Master!M356</f>
        <v>0</v>
      </c>
      <c r="N119" s="23">
        <f>Master!X356</f>
        <v>0</v>
      </c>
      <c r="O119" s="23">
        <f t="shared" si="4"/>
        <v>0</v>
      </c>
      <c r="P119" s="23">
        <f t="shared" si="5"/>
        <v>0</v>
      </c>
      <c r="Q119" s="23">
        <f t="shared" si="6"/>
        <v>0</v>
      </c>
      <c r="R119" s="23">
        <f>IF(N119="YES",0,IF(OR(K119="Class IV",P119&lt;5),0,IF(K119="State Service",ROUND('GA55 Main'!$J$14*2/30,0),ROUND('GA55 Main'!$J$14/30,0))))</f>
        <v>0</v>
      </c>
      <c r="S119" s="23">
        <f>IF(N119="YES",0,IF(OR(K119="Class IV",P119&lt;5),0,IF(K119="State Service",ROUND('GA55 Main'!$J$15*2/31,0),ROUND('GA55 Main'!$J$15/31,0))))</f>
        <v>0</v>
      </c>
      <c r="T119" s="23">
        <f>IF(N119="YES",0,IF(OR(K119="Class IV",P119&lt;5),0,IF(K119="State Service",ROUND('GA55 Main'!$J$16*2/30,0),ROUND('GA55 Main'!$J$16/30,0))))</f>
        <v>0</v>
      </c>
      <c r="U119" s="23">
        <f>IF(N119="YES",0,IF(OR(K119="Class IV",P119&lt;5),0,IF(K119="State Service",ROUND('GA55 Main'!$J$17*2/31,0),ROUND('GA55 Main'!$J$17/31,0))))</f>
        <v>0</v>
      </c>
      <c r="V119" s="23">
        <f>IF(N119="YES",0,IF(OR(K119="Class IV",P119&lt;5),0,IF(K119="State Service",ROUND('GA55 Main'!$J$18*2/31,0),ROUND('GA55 Main'!$J$18/31,0))))</f>
        <v>0</v>
      </c>
      <c r="W119" s="23">
        <f>IF(N119="YES",0,IF(OR(K119="Class IV",P119&lt;5),0,IF(K119="State Service",ROUND('GA55 Main'!$J$19*2/28,0),ROUND('GA55 Main'!$J$19/28,0))))</f>
        <v>0</v>
      </c>
      <c r="X119" s="22">
        <f t="shared" si="7"/>
        <v>0</v>
      </c>
    </row>
    <row r="120" spans="9:24">
      <c r="I120" s="23">
        <f>Master!A357</f>
        <v>0</v>
      </c>
      <c r="J120" s="23">
        <f>Master!B357</f>
        <v>0</v>
      </c>
      <c r="K120" s="23">
        <f>Master!D357</f>
        <v>0</v>
      </c>
      <c r="L120" s="23">
        <f>Master!F357</f>
        <v>0</v>
      </c>
      <c r="M120" s="23">
        <f>Master!M357</f>
        <v>0</v>
      </c>
      <c r="N120" s="23">
        <f>Master!X357</f>
        <v>0</v>
      </c>
      <c r="O120" s="23">
        <f t="shared" si="4"/>
        <v>0</v>
      </c>
      <c r="P120" s="23">
        <f t="shared" si="5"/>
        <v>0</v>
      </c>
      <c r="Q120" s="23">
        <f t="shared" si="6"/>
        <v>0</v>
      </c>
      <c r="R120" s="23">
        <f>IF(N120="YES",0,IF(OR(K120="Class IV",P120&lt;5),0,IF(K120="State Service",ROUND('GA55 Main'!$J$14*2/30,0),ROUND('GA55 Main'!$J$14/30,0))))</f>
        <v>0</v>
      </c>
      <c r="S120" s="23">
        <f>IF(N120="YES",0,IF(OR(K120="Class IV",P120&lt;5),0,IF(K120="State Service",ROUND('GA55 Main'!$J$15*2/31,0),ROUND('GA55 Main'!$J$15/31,0))))</f>
        <v>0</v>
      </c>
      <c r="T120" s="23">
        <f>IF(N120="YES",0,IF(OR(K120="Class IV",P120&lt;5),0,IF(K120="State Service",ROUND('GA55 Main'!$J$16*2/30,0),ROUND('GA55 Main'!$J$16/30,0))))</f>
        <v>0</v>
      </c>
      <c r="U120" s="23">
        <f>IF(N120="YES",0,IF(OR(K120="Class IV",P120&lt;5),0,IF(K120="State Service",ROUND('GA55 Main'!$J$17*2/31,0),ROUND('GA55 Main'!$J$17/31,0))))</f>
        <v>0</v>
      </c>
      <c r="V120" s="23">
        <f>IF(N120="YES",0,IF(OR(K120="Class IV",P120&lt;5),0,IF(K120="State Service",ROUND('GA55 Main'!$J$18*2/31,0),ROUND('GA55 Main'!$J$18/31,0))))</f>
        <v>0</v>
      </c>
      <c r="W120" s="23">
        <f>IF(N120="YES",0,IF(OR(K120="Class IV",P120&lt;5),0,IF(K120="State Service",ROUND('GA55 Main'!$J$19*2/28,0),ROUND('GA55 Main'!$J$19/28,0))))</f>
        <v>0</v>
      </c>
      <c r="X120" s="22">
        <f t="shared" si="7"/>
        <v>0</v>
      </c>
    </row>
    <row r="121" spans="9:24">
      <c r="I121" s="23">
        <f>Master!A358</f>
        <v>0</v>
      </c>
      <c r="J121" s="23">
        <f>Master!B358</f>
        <v>0</v>
      </c>
      <c r="K121" s="23">
        <f>Master!D358</f>
        <v>0</v>
      </c>
      <c r="L121" s="23">
        <f>Master!F358</f>
        <v>0</v>
      </c>
      <c r="M121" s="23">
        <f>Master!M358</f>
        <v>0</v>
      </c>
      <c r="N121" s="23">
        <f>Master!X358</f>
        <v>0</v>
      </c>
      <c r="O121" s="23">
        <f t="shared" si="4"/>
        <v>0</v>
      </c>
      <c r="P121" s="23">
        <f t="shared" si="5"/>
        <v>0</v>
      </c>
      <c r="Q121" s="23">
        <f t="shared" si="6"/>
        <v>0</v>
      </c>
      <c r="R121" s="23">
        <f>IF(N121="YES",0,IF(OR(K121="Class IV",P121&lt;5),0,IF(K121="State Service",ROUND('GA55 Main'!$J$14*2/30,0),ROUND('GA55 Main'!$J$14/30,0))))</f>
        <v>0</v>
      </c>
      <c r="S121" s="23">
        <f>IF(N121="YES",0,IF(OR(K121="Class IV",P121&lt;5),0,IF(K121="State Service",ROUND('GA55 Main'!$J$15*2/31,0),ROUND('GA55 Main'!$J$15/31,0))))</f>
        <v>0</v>
      </c>
      <c r="T121" s="23">
        <f>IF(N121="YES",0,IF(OR(K121="Class IV",P121&lt;5),0,IF(K121="State Service",ROUND('GA55 Main'!$J$16*2/30,0),ROUND('GA55 Main'!$J$16/30,0))))</f>
        <v>0</v>
      </c>
      <c r="U121" s="23">
        <f>IF(N121="YES",0,IF(OR(K121="Class IV",P121&lt;5),0,IF(K121="State Service",ROUND('GA55 Main'!$J$17*2/31,0),ROUND('GA55 Main'!$J$17/31,0))))</f>
        <v>0</v>
      </c>
      <c r="V121" s="23">
        <f>IF(N121="YES",0,IF(OR(K121="Class IV",P121&lt;5),0,IF(K121="State Service",ROUND('GA55 Main'!$J$18*2/31,0),ROUND('GA55 Main'!$J$18/31,0))))</f>
        <v>0</v>
      </c>
      <c r="W121" s="23">
        <f>IF(N121="YES",0,IF(OR(K121="Class IV",P121&lt;5),0,IF(K121="State Service",ROUND('GA55 Main'!$J$19*2/28,0),ROUND('GA55 Main'!$J$19/28,0))))</f>
        <v>0</v>
      </c>
      <c r="X121" s="22">
        <f t="shared" si="7"/>
        <v>0</v>
      </c>
    </row>
    <row r="122" spans="9:24">
      <c r="I122" s="23">
        <f>Master!A359</f>
        <v>0</v>
      </c>
      <c r="J122" s="23">
        <f>Master!B359</f>
        <v>0</v>
      </c>
      <c r="K122" s="23">
        <f>Master!D359</f>
        <v>0</v>
      </c>
      <c r="L122" s="23">
        <f>Master!F359</f>
        <v>0</v>
      </c>
      <c r="M122" s="23">
        <f>Master!M359</f>
        <v>0</v>
      </c>
      <c r="N122" s="23">
        <f>Master!X359</f>
        <v>0</v>
      </c>
      <c r="O122" s="23">
        <f t="shared" si="4"/>
        <v>0</v>
      </c>
      <c r="P122" s="23">
        <f t="shared" si="5"/>
        <v>0</v>
      </c>
      <c r="Q122" s="23">
        <f t="shared" si="6"/>
        <v>0</v>
      </c>
      <c r="R122" s="23">
        <f>IF(N122="YES",0,IF(OR(K122="Class IV",P122&lt;5),0,IF(K122="State Service",ROUND('GA55 Main'!$J$14*2/30,0),ROUND('GA55 Main'!$J$14/30,0))))</f>
        <v>0</v>
      </c>
      <c r="S122" s="23">
        <f>IF(N122="YES",0,IF(OR(K122="Class IV",P122&lt;5),0,IF(K122="State Service",ROUND('GA55 Main'!$J$15*2/31,0),ROUND('GA55 Main'!$J$15/31,0))))</f>
        <v>0</v>
      </c>
      <c r="T122" s="23">
        <f>IF(N122="YES",0,IF(OR(K122="Class IV",P122&lt;5),0,IF(K122="State Service",ROUND('GA55 Main'!$J$16*2/30,0),ROUND('GA55 Main'!$J$16/30,0))))</f>
        <v>0</v>
      </c>
      <c r="U122" s="23">
        <f>IF(N122="YES",0,IF(OR(K122="Class IV",P122&lt;5),0,IF(K122="State Service",ROUND('GA55 Main'!$J$17*2/31,0),ROUND('GA55 Main'!$J$17/31,0))))</f>
        <v>0</v>
      </c>
      <c r="V122" s="23">
        <f>IF(N122="YES",0,IF(OR(K122="Class IV",P122&lt;5),0,IF(K122="State Service",ROUND('GA55 Main'!$J$18*2/31,0),ROUND('GA55 Main'!$J$18/31,0))))</f>
        <v>0</v>
      </c>
      <c r="W122" s="23">
        <f>IF(N122="YES",0,IF(OR(K122="Class IV",P122&lt;5),0,IF(K122="State Service",ROUND('GA55 Main'!$J$19*2/28,0),ROUND('GA55 Main'!$J$19/28,0))))</f>
        <v>0</v>
      </c>
      <c r="X122" s="22">
        <f t="shared" si="7"/>
        <v>0</v>
      </c>
    </row>
    <row r="123" spans="9:24">
      <c r="I123" s="23">
        <f>Master!A360</f>
        <v>0</v>
      </c>
      <c r="J123" s="23">
        <f>Master!B360</f>
        <v>0</v>
      </c>
      <c r="K123" s="23">
        <f>Master!D360</f>
        <v>0</v>
      </c>
      <c r="L123" s="23">
        <f>Master!F360</f>
        <v>0</v>
      </c>
      <c r="M123" s="23">
        <f>Master!M360</f>
        <v>0</v>
      </c>
      <c r="N123" s="23">
        <f>Master!X360</f>
        <v>0</v>
      </c>
      <c r="O123" s="23">
        <f t="shared" si="4"/>
        <v>0</v>
      </c>
      <c r="P123" s="23">
        <f t="shared" si="5"/>
        <v>0</v>
      </c>
      <c r="Q123" s="23">
        <f t="shared" si="6"/>
        <v>0</v>
      </c>
      <c r="R123" s="23">
        <f>IF(N123="YES",0,IF(OR(K123="Class IV",P123&lt;5),0,IF(K123="State Service",ROUND('GA55 Main'!$J$14*2/30,0),ROUND('GA55 Main'!$J$14/30,0))))</f>
        <v>0</v>
      </c>
      <c r="S123" s="23">
        <f>IF(N123="YES",0,IF(OR(K123="Class IV",P123&lt;5),0,IF(K123="State Service",ROUND('GA55 Main'!$J$15*2/31,0),ROUND('GA55 Main'!$J$15/31,0))))</f>
        <v>0</v>
      </c>
      <c r="T123" s="23">
        <f>IF(N123="YES",0,IF(OR(K123="Class IV",P123&lt;5),0,IF(K123="State Service",ROUND('GA55 Main'!$J$16*2/30,0),ROUND('GA55 Main'!$J$16/30,0))))</f>
        <v>0</v>
      </c>
      <c r="U123" s="23">
        <f>IF(N123="YES",0,IF(OR(K123="Class IV",P123&lt;5),0,IF(K123="State Service",ROUND('GA55 Main'!$J$17*2/31,0),ROUND('GA55 Main'!$J$17/31,0))))</f>
        <v>0</v>
      </c>
      <c r="V123" s="23">
        <f>IF(N123="YES",0,IF(OR(K123="Class IV",P123&lt;5),0,IF(K123="State Service",ROUND('GA55 Main'!$J$18*2/31,0),ROUND('GA55 Main'!$J$18/31,0))))</f>
        <v>0</v>
      </c>
      <c r="W123" s="23">
        <f>IF(N123="YES",0,IF(OR(K123="Class IV",P123&lt;5),0,IF(K123="State Service",ROUND('GA55 Main'!$J$19*2/28,0),ROUND('GA55 Main'!$J$19/28,0))))</f>
        <v>0</v>
      </c>
      <c r="X123" s="22">
        <f t="shared" si="7"/>
        <v>0</v>
      </c>
    </row>
    <row r="124" spans="9:24">
      <c r="I124" s="23">
        <f>Master!A361</f>
        <v>0</v>
      </c>
      <c r="J124" s="23">
        <f>Master!B361</f>
        <v>0</v>
      </c>
      <c r="K124" s="23">
        <f>Master!D361</f>
        <v>0</v>
      </c>
      <c r="L124" s="23">
        <f>Master!F361</f>
        <v>0</v>
      </c>
      <c r="M124" s="23">
        <f>Master!M361</f>
        <v>0</v>
      </c>
      <c r="N124" s="23">
        <f>Master!X361</f>
        <v>0</v>
      </c>
      <c r="O124" s="23">
        <f t="shared" si="4"/>
        <v>0</v>
      </c>
      <c r="P124" s="23">
        <f t="shared" si="5"/>
        <v>0</v>
      </c>
      <c r="Q124" s="23">
        <f t="shared" si="6"/>
        <v>0</v>
      </c>
      <c r="R124" s="23">
        <f>IF(N124="YES",0,IF(OR(K124="Class IV",P124&lt;5),0,IF(K124="State Service",ROUND('GA55 Main'!$J$14*2/30,0),ROUND('GA55 Main'!$J$14/30,0))))</f>
        <v>0</v>
      </c>
      <c r="S124" s="23">
        <f>IF(N124="YES",0,IF(OR(K124="Class IV",P124&lt;5),0,IF(K124="State Service",ROUND('GA55 Main'!$J$15*2/31,0),ROUND('GA55 Main'!$J$15/31,0))))</f>
        <v>0</v>
      </c>
      <c r="T124" s="23">
        <f>IF(N124="YES",0,IF(OR(K124="Class IV",P124&lt;5),0,IF(K124="State Service",ROUND('GA55 Main'!$J$16*2/30,0),ROUND('GA55 Main'!$J$16/30,0))))</f>
        <v>0</v>
      </c>
      <c r="U124" s="23">
        <f>IF(N124="YES",0,IF(OR(K124="Class IV",P124&lt;5),0,IF(K124="State Service",ROUND('GA55 Main'!$J$17*2/31,0),ROUND('GA55 Main'!$J$17/31,0))))</f>
        <v>0</v>
      </c>
      <c r="V124" s="23">
        <f>IF(N124="YES",0,IF(OR(K124="Class IV",P124&lt;5),0,IF(K124="State Service",ROUND('GA55 Main'!$J$18*2/31,0),ROUND('GA55 Main'!$J$18/31,0))))</f>
        <v>0</v>
      </c>
      <c r="W124" s="23">
        <f>IF(N124="YES",0,IF(OR(K124="Class IV",P124&lt;5),0,IF(K124="State Service",ROUND('GA55 Main'!$J$19*2/28,0),ROUND('GA55 Main'!$J$19/28,0))))</f>
        <v>0</v>
      </c>
      <c r="X124" s="22">
        <f t="shared" si="7"/>
        <v>0</v>
      </c>
    </row>
    <row r="125" spans="9:24">
      <c r="I125" s="23">
        <f>Master!A362</f>
        <v>0</v>
      </c>
      <c r="J125" s="23">
        <f>Master!B362</f>
        <v>0</v>
      </c>
      <c r="K125" s="23">
        <f>Master!D362</f>
        <v>0</v>
      </c>
      <c r="L125" s="23">
        <f>Master!F362</f>
        <v>0</v>
      </c>
      <c r="M125" s="23">
        <f>Master!M362</f>
        <v>0</v>
      </c>
      <c r="N125" s="23">
        <f>Master!X362</f>
        <v>0</v>
      </c>
      <c r="O125" s="23">
        <f t="shared" si="4"/>
        <v>0</v>
      </c>
      <c r="P125" s="23">
        <f t="shared" si="5"/>
        <v>0</v>
      </c>
      <c r="Q125" s="23">
        <f t="shared" si="6"/>
        <v>0</v>
      </c>
      <c r="R125" s="23">
        <f>IF(N125="YES",0,IF(OR(K125="Class IV",P125&lt;5),0,IF(K125="State Service",ROUND('GA55 Main'!$J$14*2/30,0),ROUND('GA55 Main'!$J$14/30,0))))</f>
        <v>0</v>
      </c>
      <c r="S125" s="23">
        <f>IF(N125="YES",0,IF(OR(K125="Class IV",P125&lt;5),0,IF(K125="State Service",ROUND('GA55 Main'!$J$15*2/31,0),ROUND('GA55 Main'!$J$15/31,0))))</f>
        <v>0</v>
      </c>
      <c r="T125" s="23">
        <f>IF(N125="YES",0,IF(OR(K125="Class IV",P125&lt;5),0,IF(K125="State Service",ROUND('GA55 Main'!$J$16*2/30,0),ROUND('GA55 Main'!$J$16/30,0))))</f>
        <v>0</v>
      </c>
      <c r="U125" s="23">
        <f>IF(N125="YES",0,IF(OR(K125="Class IV",P125&lt;5),0,IF(K125="State Service",ROUND('GA55 Main'!$J$17*2/31,0),ROUND('GA55 Main'!$J$17/31,0))))</f>
        <v>0</v>
      </c>
      <c r="V125" s="23">
        <f>IF(N125="YES",0,IF(OR(K125="Class IV",P125&lt;5),0,IF(K125="State Service",ROUND('GA55 Main'!$J$18*2/31,0),ROUND('GA55 Main'!$J$18/31,0))))</f>
        <v>0</v>
      </c>
      <c r="W125" s="23">
        <f>IF(N125="YES",0,IF(OR(K125="Class IV",P125&lt;5),0,IF(K125="State Service",ROUND('GA55 Main'!$J$19*2/28,0),ROUND('GA55 Main'!$J$19/28,0))))</f>
        <v>0</v>
      </c>
      <c r="X125" s="22">
        <f t="shared" si="7"/>
        <v>0</v>
      </c>
    </row>
    <row r="126" spans="9:24">
      <c r="I126" s="23">
        <f>Master!A363</f>
        <v>0</v>
      </c>
      <c r="J126" s="23">
        <f>Master!B363</f>
        <v>0</v>
      </c>
      <c r="K126" s="23">
        <f>Master!D363</f>
        <v>0</v>
      </c>
      <c r="L126" s="23">
        <f>Master!F363</f>
        <v>0</v>
      </c>
      <c r="M126" s="23">
        <f>Master!M363</f>
        <v>0</v>
      </c>
      <c r="N126" s="23">
        <f>Master!X363</f>
        <v>0</v>
      </c>
      <c r="O126" s="23">
        <f t="shared" si="4"/>
        <v>0</v>
      </c>
      <c r="P126" s="23">
        <f t="shared" si="5"/>
        <v>0</v>
      </c>
      <c r="Q126" s="23">
        <f t="shared" si="6"/>
        <v>0</v>
      </c>
      <c r="R126" s="23">
        <f>IF(N126="YES",0,IF(OR(K126="Class IV",P126&lt;5),0,IF(K126="State Service",ROUND('GA55 Main'!$J$14*2/30,0),ROUND('GA55 Main'!$J$14/30,0))))</f>
        <v>0</v>
      </c>
      <c r="S126" s="23">
        <f>IF(N126="YES",0,IF(OR(K126="Class IV",P126&lt;5),0,IF(K126="State Service",ROUND('GA55 Main'!$J$15*2/31,0),ROUND('GA55 Main'!$J$15/31,0))))</f>
        <v>0</v>
      </c>
      <c r="T126" s="23">
        <f>IF(N126="YES",0,IF(OR(K126="Class IV",P126&lt;5),0,IF(K126="State Service",ROUND('GA55 Main'!$J$16*2/30,0),ROUND('GA55 Main'!$J$16/30,0))))</f>
        <v>0</v>
      </c>
      <c r="U126" s="23">
        <f>IF(N126="YES",0,IF(OR(K126="Class IV",P126&lt;5),0,IF(K126="State Service",ROUND('GA55 Main'!$J$17*2/31,0),ROUND('GA55 Main'!$J$17/31,0))))</f>
        <v>0</v>
      </c>
      <c r="V126" s="23">
        <f>IF(N126="YES",0,IF(OR(K126="Class IV",P126&lt;5),0,IF(K126="State Service",ROUND('GA55 Main'!$J$18*2/31,0),ROUND('GA55 Main'!$J$18/31,0))))</f>
        <v>0</v>
      </c>
      <c r="W126" s="23">
        <f>IF(N126="YES",0,IF(OR(K126="Class IV",P126&lt;5),0,IF(K126="State Service",ROUND('GA55 Main'!$J$19*2/28,0),ROUND('GA55 Main'!$J$19/28,0))))</f>
        <v>0</v>
      </c>
      <c r="X126" s="22">
        <f t="shared" si="7"/>
        <v>0</v>
      </c>
    </row>
    <row r="127" spans="9:24">
      <c r="I127" s="23">
        <f>Master!A364</f>
        <v>0</v>
      </c>
      <c r="J127" s="23">
        <f>Master!B364</f>
        <v>0</v>
      </c>
      <c r="K127" s="23">
        <f>Master!D364</f>
        <v>0</v>
      </c>
      <c r="L127" s="23">
        <f>Master!F364</f>
        <v>0</v>
      </c>
      <c r="M127" s="23">
        <f>Master!M364</f>
        <v>0</v>
      </c>
      <c r="N127" s="23">
        <f>Master!X364</f>
        <v>0</v>
      </c>
      <c r="O127" s="23">
        <f t="shared" si="4"/>
        <v>0</v>
      </c>
      <c r="P127" s="23">
        <f t="shared" si="5"/>
        <v>0</v>
      </c>
      <c r="Q127" s="23">
        <f t="shared" si="6"/>
        <v>0</v>
      </c>
      <c r="R127" s="23">
        <f>IF(N127="YES",0,IF(OR(K127="Class IV",P127&lt;5),0,IF(K127="State Service",ROUND('GA55 Main'!$J$14*2/30,0),ROUND('GA55 Main'!$J$14/30,0))))</f>
        <v>0</v>
      </c>
      <c r="S127" s="23">
        <f>IF(N127="YES",0,IF(OR(K127="Class IV",P127&lt;5),0,IF(K127="State Service",ROUND('GA55 Main'!$J$15*2/31,0),ROUND('GA55 Main'!$J$15/31,0))))</f>
        <v>0</v>
      </c>
      <c r="T127" s="23">
        <f>IF(N127="YES",0,IF(OR(K127="Class IV",P127&lt;5),0,IF(K127="State Service",ROUND('GA55 Main'!$J$16*2/30,0),ROUND('GA55 Main'!$J$16/30,0))))</f>
        <v>0</v>
      </c>
      <c r="U127" s="23">
        <f>IF(N127="YES",0,IF(OR(K127="Class IV",P127&lt;5),0,IF(K127="State Service",ROUND('GA55 Main'!$J$17*2/31,0),ROUND('GA55 Main'!$J$17/31,0))))</f>
        <v>0</v>
      </c>
      <c r="V127" s="23">
        <f>IF(N127="YES",0,IF(OR(K127="Class IV",P127&lt;5),0,IF(K127="State Service",ROUND('GA55 Main'!$J$18*2/31,0),ROUND('GA55 Main'!$J$18/31,0))))</f>
        <v>0</v>
      </c>
      <c r="W127" s="23">
        <f>IF(N127="YES",0,IF(OR(K127="Class IV",P127&lt;5),0,IF(K127="State Service",ROUND('GA55 Main'!$J$19*2/28,0),ROUND('GA55 Main'!$J$19/28,0))))</f>
        <v>0</v>
      </c>
      <c r="X127" s="22">
        <f t="shared" si="7"/>
        <v>0</v>
      </c>
    </row>
    <row r="128" spans="9:24">
      <c r="I128" s="23">
        <f>Master!A365</f>
        <v>0</v>
      </c>
      <c r="J128" s="23">
        <f>Master!B365</f>
        <v>0</v>
      </c>
      <c r="K128" s="23">
        <f>Master!D365</f>
        <v>0</v>
      </c>
      <c r="L128" s="23">
        <f>Master!F365</f>
        <v>0</v>
      </c>
      <c r="M128" s="23">
        <f>Master!M365</f>
        <v>0</v>
      </c>
      <c r="N128" s="23">
        <f>Master!X365</f>
        <v>0</v>
      </c>
      <c r="O128" s="23">
        <f t="shared" si="4"/>
        <v>0</v>
      </c>
      <c r="P128" s="23">
        <f t="shared" si="5"/>
        <v>0</v>
      </c>
      <c r="Q128" s="23">
        <f t="shared" si="6"/>
        <v>0</v>
      </c>
      <c r="R128" s="23">
        <f>IF(N128="YES",0,IF(OR(K128="Class IV",P128&lt;5),0,IF(K128="State Service",ROUND('GA55 Main'!$J$14*2/30,0),ROUND('GA55 Main'!$J$14/30,0))))</f>
        <v>0</v>
      </c>
      <c r="S128" s="23">
        <f>IF(N128="YES",0,IF(OR(K128="Class IV",P128&lt;5),0,IF(K128="State Service",ROUND('GA55 Main'!$J$15*2/31,0),ROUND('GA55 Main'!$J$15/31,0))))</f>
        <v>0</v>
      </c>
      <c r="T128" s="23">
        <f>IF(N128="YES",0,IF(OR(K128="Class IV",P128&lt;5),0,IF(K128="State Service",ROUND('GA55 Main'!$J$16*2/30,0),ROUND('GA55 Main'!$J$16/30,0))))</f>
        <v>0</v>
      </c>
      <c r="U128" s="23">
        <f>IF(N128="YES",0,IF(OR(K128="Class IV",P128&lt;5),0,IF(K128="State Service",ROUND('GA55 Main'!$J$17*2/31,0),ROUND('GA55 Main'!$J$17/31,0))))</f>
        <v>0</v>
      </c>
      <c r="V128" s="23">
        <f>IF(N128="YES",0,IF(OR(K128="Class IV",P128&lt;5),0,IF(K128="State Service",ROUND('GA55 Main'!$J$18*2/31,0),ROUND('GA55 Main'!$J$18/31,0))))</f>
        <v>0</v>
      </c>
      <c r="W128" s="23">
        <f>IF(N128="YES",0,IF(OR(K128="Class IV",P128&lt;5),0,IF(K128="State Service",ROUND('GA55 Main'!$J$19*2/28,0),ROUND('GA55 Main'!$J$19/28,0))))</f>
        <v>0</v>
      </c>
      <c r="X128" s="22">
        <f t="shared" si="7"/>
        <v>0</v>
      </c>
    </row>
    <row r="129" spans="9:24">
      <c r="I129" s="23">
        <f>Master!A366</f>
        <v>0</v>
      </c>
      <c r="J129" s="23">
        <f>Master!B366</f>
        <v>0</v>
      </c>
      <c r="K129" s="23">
        <f>Master!D366</f>
        <v>0</v>
      </c>
      <c r="L129" s="23">
        <f>Master!F366</f>
        <v>0</v>
      </c>
      <c r="M129" s="23">
        <f>Master!M366</f>
        <v>0</v>
      </c>
      <c r="N129" s="23">
        <f>Master!X366</f>
        <v>0</v>
      </c>
      <c r="O129" s="23">
        <f t="shared" si="4"/>
        <v>0</v>
      </c>
      <c r="P129" s="23">
        <f t="shared" si="5"/>
        <v>0</v>
      </c>
      <c r="Q129" s="23">
        <f t="shared" si="6"/>
        <v>0</v>
      </c>
      <c r="R129" s="23">
        <f>IF(N129="YES",0,IF(OR(K129="Class IV",P129&lt;5),0,IF(K129="State Service",ROUND('GA55 Main'!$J$14*2/30,0),ROUND('GA55 Main'!$J$14/30,0))))</f>
        <v>0</v>
      </c>
      <c r="S129" s="23">
        <f>IF(N129="YES",0,IF(OR(K129="Class IV",P129&lt;5),0,IF(K129="State Service",ROUND('GA55 Main'!$J$15*2/31,0),ROUND('GA55 Main'!$J$15/31,0))))</f>
        <v>0</v>
      </c>
      <c r="T129" s="23">
        <f>IF(N129="YES",0,IF(OR(K129="Class IV",P129&lt;5),0,IF(K129="State Service",ROUND('GA55 Main'!$J$16*2/30,0),ROUND('GA55 Main'!$J$16/30,0))))</f>
        <v>0</v>
      </c>
      <c r="U129" s="23">
        <f>IF(N129="YES",0,IF(OR(K129="Class IV",P129&lt;5),0,IF(K129="State Service",ROUND('GA55 Main'!$J$17*2/31,0),ROUND('GA55 Main'!$J$17/31,0))))</f>
        <v>0</v>
      </c>
      <c r="V129" s="23">
        <f>IF(N129="YES",0,IF(OR(K129="Class IV",P129&lt;5),0,IF(K129="State Service",ROUND('GA55 Main'!$J$18*2/31,0),ROUND('GA55 Main'!$J$18/31,0))))</f>
        <v>0</v>
      </c>
      <c r="W129" s="23">
        <f>IF(N129="YES",0,IF(OR(K129="Class IV",P129&lt;5),0,IF(K129="State Service",ROUND('GA55 Main'!$J$19*2/28,0),ROUND('GA55 Main'!$J$19/28,0))))</f>
        <v>0</v>
      </c>
      <c r="X129" s="22">
        <f t="shared" si="7"/>
        <v>0</v>
      </c>
    </row>
    <row r="130" spans="9:24">
      <c r="I130" s="23">
        <f>Master!A367</f>
        <v>0</v>
      </c>
      <c r="J130" s="23">
        <f>Master!B367</f>
        <v>0</v>
      </c>
      <c r="K130" s="23">
        <f>Master!D367</f>
        <v>0</v>
      </c>
      <c r="L130" s="23">
        <f>Master!F367</f>
        <v>0</v>
      </c>
      <c r="M130" s="23">
        <f>Master!M367</f>
        <v>0</v>
      </c>
      <c r="N130" s="23">
        <f>Master!X367</f>
        <v>0</v>
      </c>
      <c r="O130" s="23">
        <f t="shared" si="4"/>
        <v>0</v>
      </c>
      <c r="P130" s="23">
        <f t="shared" si="5"/>
        <v>0</v>
      </c>
      <c r="Q130" s="23">
        <f t="shared" si="6"/>
        <v>0</v>
      </c>
      <c r="R130" s="23">
        <f>IF(N130="YES",0,IF(OR(K130="Class IV",P130&lt;5),0,IF(K130="State Service",ROUND('GA55 Main'!$J$14*2/30,0),ROUND('GA55 Main'!$J$14/30,0))))</f>
        <v>0</v>
      </c>
      <c r="S130" s="23">
        <f>IF(N130="YES",0,IF(OR(K130="Class IV",P130&lt;5),0,IF(K130="State Service",ROUND('GA55 Main'!$J$15*2/31,0),ROUND('GA55 Main'!$J$15/31,0))))</f>
        <v>0</v>
      </c>
      <c r="T130" s="23">
        <f>IF(N130="YES",0,IF(OR(K130="Class IV",P130&lt;5),0,IF(K130="State Service",ROUND('GA55 Main'!$J$16*2/30,0),ROUND('GA55 Main'!$J$16/30,0))))</f>
        <v>0</v>
      </c>
      <c r="U130" s="23">
        <f>IF(N130="YES",0,IF(OR(K130="Class IV",P130&lt;5),0,IF(K130="State Service",ROUND('GA55 Main'!$J$17*2/31,0),ROUND('GA55 Main'!$J$17/31,0))))</f>
        <v>0</v>
      </c>
      <c r="V130" s="23">
        <f>IF(N130="YES",0,IF(OR(K130="Class IV",P130&lt;5),0,IF(K130="State Service",ROUND('GA55 Main'!$J$18*2/31,0),ROUND('GA55 Main'!$J$18/31,0))))</f>
        <v>0</v>
      </c>
      <c r="W130" s="23">
        <f>IF(N130="YES",0,IF(OR(K130="Class IV",P130&lt;5),0,IF(K130="State Service",ROUND('GA55 Main'!$J$19*2/28,0),ROUND('GA55 Main'!$J$19/28,0))))</f>
        <v>0</v>
      </c>
      <c r="X130" s="22">
        <f t="shared" si="7"/>
        <v>0</v>
      </c>
    </row>
    <row r="131" spans="9:24">
      <c r="I131" s="23">
        <f>Master!A368</f>
        <v>0</v>
      </c>
      <c r="J131" s="23">
        <f>Master!B368</f>
        <v>0</v>
      </c>
      <c r="K131" s="23">
        <f>Master!D368</f>
        <v>0</v>
      </c>
      <c r="L131" s="23">
        <f>Master!F368</f>
        <v>0</v>
      </c>
      <c r="M131" s="23">
        <f>Master!M368</f>
        <v>0</v>
      </c>
      <c r="N131" s="23">
        <f>Master!X368</f>
        <v>0</v>
      </c>
      <c r="O131" s="23">
        <f t="shared" si="4"/>
        <v>0</v>
      </c>
      <c r="P131" s="23">
        <f t="shared" si="5"/>
        <v>0</v>
      </c>
      <c r="Q131" s="23">
        <f t="shared" si="6"/>
        <v>0</v>
      </c>
      <c r="R131" s="23">
        <f>IF(N131="YES",0,IF(OR(K131="Class IV",P131&lt;5),0,IF(K131="State Service",ROUND('GA55 Main'!$J$14*2/30,0),ROUND('GA55 Main'!$J$14/30,0))))</f>
        <v>0</v>
      </c>
      <c r="S131" s="23">
        <f>IF(N131="YES",0,IF(OR(K131="Class IV",P131&lt;5),0,IF(K131="State Service",ROUND('GA55 Main'!$J$15*2/31,0),ROUND('GA55 Main'!$J$15/31,0))))</f>
        <v>0</v>
      </c>
      <c r="T131" s="23">
        <f>IF(N131="YES",0,IF(OR(K131="Class IV",P131&lt;5),0,IF(K131="State Service",ROUND('GA55 Main'!$J$16*2/30,0),ROUND('GA55 Main'!$J$16/30,0))))</f>
        <v>0</v>
      </c>
      <c r="U131" s="23">
        <f>IF(N131="YES",0,IF(OR(K131="Class IV",P131&lt;5),0,IF(K131="State Service",ROUND('GA55 Main'!$J$17*2/31,0),ROUND('GA55 Main'!$J$17/31,0))))</f>
        <v>0</v>
      </c>
      <c r="V131" s="23">
        <f>IF(N131="YES",0,IF(OR(K131="Class IV",P131&lt;5),0,IF(K131="State Service",ROUND('GA55 Main'!$J$18*2/31,0),ROUND('GA55 Main'!$J$18/31,0))))</f>
        <v>0</v>
      </c>
      <c r="W131" s="23">
        <f>IF(N131="YES",0,IF(OR(K131="Class IV",P131&lt;5),0,IF(K131="State Service",ROUND('GA55 Main'!$J$19*2/28,0),ROUND('GA55 Main'!$J$19/28,0))))</f>
        <v>0</v>
      </c>
      <c r="X131" s="22">
        <f t="shared" si="7"/>
        <v>0</v>
      </c>
    </row>
    <row r="132" spans="9:24">
      <c r="I132" s="23">
        <f>Master!A369</f>
        <v>0</v>
      </c>
      <c r="J132" s="23">
        <f>Master!B369</f>
        <v>0</v>
      </c>
      <c r="K132" s="23">
        <f>Master!D369</f>
        <v>0</v>
      </c>
      <c r="L132" s="23">
        <f>Master!F369</f>
        <v>0</v>
      </c>
      <c r="M132" s="23">
        <f>Master!M369</f>
        <v>0</v>
      </c>
      <c r="N132" s="23">
        <f>Master!X369</f>
        <v>0</v>
      </c>
      <c r="O132" s="23">
        <f t="shared" si="4"/>
        <v>0</v>
      </c>
      <c r="P132" s="23">
        <f t="shared" si="5"/>
        <v>0</v>
      </c>
      <c r="Q132" s="23">
        <f t="shared" si="6"/>
        <v>0</v>
      </c>
      <c r="R132" s="23">
        <f>IF(N132="YES",0,IF(OR(K132="Class IV",P132&lt;5),0,IF(K132="State Service",ROUND('GA55 Main'!$J$14*2/30,0),ROUND('GA55 Main'!$J$14/30,0))))</f>
        <v>0</v>
      </c>
      <c r="S132" s="23">
        <f>IF(N132="YES",0,IF(OR(K132="Class IV",P132&lt;5),0,IF(K132="State Service",ROUND('GA55 Main'!$J$15*2/31,0),ROUND('GA55 Main'!$J$15/31,0))))</f>
        <v>0</v>
      </c>
      <c r="T132" s="23">
        <f>IF(N132="YES",0,IF(OR(K132="Class IV",P132&lt;5),0,IF(K132="State Service",ROUND('GA55 Main'!$J$16*2/30,0),ROUND('GA55 Main'!$J$16/30,0))))</f>
        <v>0</v>
      </c>
      <c r="U132" s="23">
        <f>IF(N132="YES",0,IF(OR(K132="Class IV",P132&lt;5),0,IF(K132="State Service",ROUND('GA55 Main'!$J$17*2/31,0),ROUND('GA55 Main'!$J$17/31,0))))</f>
        <v>0</v>
      </c>
      <c r="V132" s="23">
        <f>IF(N132="YES",0,IF(OR(K132="Class IV",P132&lt;5),0,IF(K132="State Service",ROUND('GA55 Main'!$J$18*2/31,0),ROUND('GA55 Main'!$J$18/31,0))))</f>
        <v>0</v>
      </c>
      <c r="W132" s="23">
        <f>IF(N132="YES",0,IF(OR(K132="Class IV",P132&lt;5),0,IF(K132="State Service",ROUND('GA55 Main'!$J$19*2/28,0),ROUND('GA55 Main'!$J$19/28,0))))</f>
        <v>0</v>
      </c>
      <c r="X132" s="22">
        <f t="shared" si="7"/>
        <v>0</v>
      </c>
    </row>
    <row r="133" spans="9:24">
      <c r="I133" s="23">
        <f>Master!A370</f>
        <v>0</v>
      </c>
      <c r="J133" s="23">
        <f>Master!B370</f>
        <v>0</v>
      </c>
      <c r="K133" s="23">
        <f>Master!D370</f>
        <v>0</v>
      </c>
      <c r="L133" s="23">
        <f>Master!F370</f>
        <v>0</v>
      </c>
      <c r="M133" s="23">
        <f>Master!M370</f>
        <v>0</v>
      </c>
      <c r="N133" s="23">
        <f>Master!X370</f>
        <v>0</v>
      </c>
      <c r="O133" s="23">
        <f t="shared" si="4"/>
        <v>0</v>
      </c>
      <c r="P133" s="23">
        <f t="shared" si="5"/>
        <v>0</v>
      </c>
      <c r="Q133" s="23">
        <f t="shared" si="6"/>
        <v>0</v>
      </c>
      <c r="R133" s="23">
        <f>IF(N133="YES",0,IF(OR(K133="Class IV",P133&lt;5),0,IF(K133="State Service",ROUND('GA55 Main'!$J$14*2/30,0),ROUND('GA55 Main'!$J$14/30,0))))</f>
        <v>0</v>
      </c>
      <c r="S133" s="23">
        <f>IF(N133="YES",0,IF(OR(K133="Class IV",P133&lt;5),0,IF(K133="State Service",ROUND('GA55 Main'!$J$15*2/31,0),ROUND('GA55 Main'!$J$15/31,0))))</f>
        <v>0</v>
      </c>
      <c r="T133" s="23">
        <f>IF(N133="YES",0,IF(OR(K133="Class IV",P133&lt;5),0,IF(K133="State Service",ROUND('GA55 Main'!$J$16*2/30,0),ROUND('GA55 Main'!$J$16/30,0))))</f>
        <v>0</v>
      </c>
      <c r="U133" s="23">
        <f>IF(N133="YES",0,IF(OR(K133="Class IV",P133&lt;5),0,IF(K133="State Service",ROUND('GA55 Main'!$J$17*2/31,0),ROUND('GA55 Main'!$J$17/31,0))))</f>
        <v>0</v>
      </c>
      <c r="V133" s="23">
        <f>IF(N133="YES",0,IF(OR(K133="Class IV",P133&lt;5),0,IF(K133="State Service",ROUND('GA55 Main'!$J$18*2/31,0),ROUND('GA55 Main'!$J$18/31,0))))</f>
        <v>0</v>
      </c>
      <c r="W133" s="23">
        <f>IF(N133="YES",0,IF(OR(K133="Class IV",P133&lt;5),0,IF(K133="State Service",ROUND('GA55 Main'!$J$19*2/28,0),ROUND('GA55 Main'!$J$19/28,0))))</f>
        <v>0</v>
      </c>
      <c r="X133" s="22">
        <f t="shared" si="7"/>
        <v>0</v>
      </c>
    </row>
    <row r="134" spans="9:24">
      <c r="I134" s="23">
        <f>Master!A371</f>
        <v>0</v>
      </c>
      <c r="J134" s="23">
        <f>Master!B371</f>
        <v>0</v>
      </c>
      <c r="K134" s="23">
        <f>Master!D371</f>
        <v>0</v>
      </c>
      <c r="L134" s="23">
        <f>Master!F371</f>
        <v>0</v>
      </c>
      <c r="M134" s="23">
        <f>Master!M371</f>
        <v>0</v>
      </c>
      <c r="N134" s="23">
        <f>Master!X371</f>
        <v>0</v>
      </c>
      <c r="O134" s="23">
        <f t="shared" ref="O134:O197" si="8">IF(K134="State Service",ROUND(M134*15/31,0),IF(AND(K134="Subordinate",OR(L134=$Z$9,L139=$Z$7,L134=$Z$11,L134=$Z$12,L134=$Z$13)),ROUND(M134*22/31,0),IF(AND(K134="Subordinate",OR(L134=$Z$14,L134=$Z$15,L134=$Z$16,L134=$Z$17,L134=$Z$18,L134=$Z$19)),ROUND(M134*15/31,0),IF(K134="Ministerial",ROUND(M134*22/31,0),M134))))</f>
        <v>0</v>
      </c>
      <c r="P134" s="23">
        <f t="shared" ref="P134:P197" si="9">IFERROR(VLOOKUP(L134,$Z$5:$AA$30,2,FALSE),0)</f>
        <v>0</v>
      </c>
      <c r="Q134" s="23">
        <f t="shared" ref="Q134:Q197" si="10">IF(N134="YES",0,IF(K134="State Service",ROUND(M134*5/31,0),IF(AND(K134="Subordinate",P134&lt;10),ROUND(M134*2/31,0),IF(AND(K134="Subordinate",OR(P134&lt;5,P134&gt;9)),ROUND(M134*3/31,0),IF(K134="Ministerial",ROUND(M134*2/31,0),IF(OR(K134="Class IV",P134&lt;5),ROUND(M134/31,0),""))))))</f>
        <v>0</v>
      </c>
      <c r="R134" s="23">
        <f>IF(N134="YES",0,IF(OR(K134="Class IV",P134&lt;5),0,IF(K134="State Service",ROUND('GA55 Main'!$J$14*2/30,0),ROUND('GA55 Main'!$J$14/30,0))))</f>
        <v>0</v>
      </c>
      <c r="S134" s="23">
        <f>IF(N134="YES",0,IF(OR(K134="Class IV",P134&lt;5),0,IF(K134="State Service",ROUND('GA55 Main'!$J$15*2/31,0),ROUND('GA55 Main'!$J$15/31,0))))</f>
        <v>0</v>
      </c>
      <c r="T134" s="23">
        <f>IF(N134="YES",0,IF(OR(K134="Class IV",P134&lt;5),0,IF(K134="State Service",ROUND('GA55 Main'!$J$16*2/30,0),ROUND('GA55 Main'!$J$16/30,0))))</f>
        <v>0</v>
      </c>
      <c r="U134" s="23">
        <f>IF(N134="YES",0,IF(OR(K134="Class IV",P134&lt;5),0,IF(K134="State Service",ROUND('GA55 Main'!$J$17*2/31,0),ROUND('GA55 Main'!$J$17/31,0))))</f>
        <v>0</v>
      </c>
      <c r="V134" s="23">
        <f>IF(N134="YES",0,IF(OR(K134="Class IV",P134&lt;5),0,IF(K134="State Service",ROUND('GA55 Main'!$J$18*2/31,0),ROUND('GA55 Main'!$J$18/31,0))))</f>
        <v>0</v>
      </c>
      <c r="W134" s="23">
        <f>IF(N134="YES",0,IF(OR(K134="Class IV",P134&lt;5),0,IF(K134="State Service",ROUND('GA55 Main'!$J$19*2/28,0),ROUND('GA55 Main'!$J$19/28,0))))</f>
        <v>0</v>
      </c>
      <c r="X134" s="22">
        <f t="shared" ref="X134:X197" si="11">SUM(Q134:W134)</f>
        <v>0</v>
      </c>
    </row>
    <row r="135" spans="9:24">
      <c r="I135" s="23">
        <f>Master!A372</f>
        <v>0</v>
      </c>
      <c r="J135" s="23">
        <f>Master!B372</f>
        <v>0</v>
      </c>
      <c r="K135" s="23">
        <f>Master!D372</f>
        <v>0</v>
      </c>
      <c r="L135" s="23">
        <f>Master!F372</f>
        <v>0</v>
      </c>
      <c r="M135" s="23">
        <f>Master!M372</f>
        <v>0</v>
      </c>
      <c r="N135" s="23">
        <f>Master!X372</f>
        <v>0</v>
      </c>
      <c r="O135" s="23">
        <f t="shared" si="8"/>
        <v>0</v>
      </c>
      <c r="P135" s="23">
        <f t="shared" si="9"/>
        <v>0</v>
      </c>
      <c r="Q135" s="23">
        <f t="shared" si="10"/>
        <v>0</v>
      </c>
      <c r="R135" s="23">
        <f>IF(N135="YES",0,IF(OR(K135="Class IV",P135&lt;5),0,IF(K135="State Service",ROUND('GA55 Main'!$J$14*2/30,0),ROUND('GA55 Main'!$J$14/30,0))))</f>
        <v>0</v>
      </c>
      <c r="S135" s="23">
        <f>IF(N135="YES",0,IF(OR(K135="Class IV",P135&lt;5),0,IF(K135="State Service",ROUND('GA55 Main'!$J$15*2/31,0),ROUND('GA55 Main'!$J$15/31,0))))</f>
        <v>0</v>
      </c>
      <c r="T135" s="23">
        <f>IF(N135="YES",0,IF(OR(K135="Class IV",P135&lt;5),0,IF(K135="State Service",ROUND('GA55 Main'!$J$16*2/30,0),ROUND('GA55 Main'!$J$16/30,0))))</f>
        <v>0</v>
      </c>
      <c r="U135" s="23">
        <f>IF(N135="YES",0,IF(OR(K135="Class IV",P135&lt;5),0,IF(K135="State Service",ROUND('GA55 Main'!$J$17*2/31,0),ROUND('GA55 Main'!$J$17/31,0))))</f>
        <v>0</v>
      </c>
      <c r="V135" s="23">
        <f>IF(N135="YES",0,IF(OR(K135="Class IV",P135&lt;5),0,IF(K135="State Service",ROUND('GA55 Main'!$J$18*2/31,0),ROUND('GA55 Main'!$J$18/31,0))))</f>
        <v>0</v>
      </c>
      <c r="W135" s="23">
        <f>IF(N135="YES",0,IF(OR(K135="Class IV",P135&lt;5),0,IF(K135="State Service",ROUND('GA55 Main'!$J$19*2/28,0),ROUND('GA55 Main'!$J$19/28,0))))</f>
        <v>0</v>
      </c>
      <c r="X135" s="22">
        <f t="shared" si="11"/>
        <v>0</v>
      </c>
    </row>
    <row r="136" spans="9:24">
      <c r="I136" s="23">
        <f>Master!A373</f>
        <v>0</v>
      </c>
      <c r="J136" s="23">
        <f>Master!B373</f>
        <v>0</v>
      </c>
      <c r="K136" s="23">
        <f>Master!D373</f>
        <v>0</v>
      </c>
      <c r="L136" s="23">
        <f>Master!F373</f>
        <v>0</v>
      </c>
      <c r="M136" s="23">
        <f>Master!M373</f>
        <v>0</v>
      </c>
      <c r="N136" s="23">
        <f>Master!X373</f>
        <v>0</v>
      </c>
      <c r="O136" s="23">
        <f t="shared" si="8"/>
        <v>0</v>
      </c>
      <c r="P136" s="23">
        <f t="shared" si="9"/>
        <v>0</v>
      </c>
      <c r="Q136" s="23">
        <f t="shared" si="10"/>
        <v>0</v>
      </c>
      <c r="R136" s="23">
        <f>IF(N136="YES",0,IF(OR(K136="Class IV",P136&lt;5),0,IF(K136="State Service",ROUND('GA55 Main'!$J$14*2/30,0),ROUND('GA55 Main'!$J$14/30,0))))</f>
        <v>0</v>
      </c>
      <c r="S136" s="23">
        <f>IF(N136="YES",0,IF(OR(K136="Class IV",P136&lt;5),0,IF(K136="State Service",ROUND('GA55 Main'!$J$15*2/31,0),ROUND('GA55 Main'!$J$15/31,0))))</f>
        <v>0</v>
      </c>
      <c r="T136" s="23">
        <f>IF(N136="YES",0,IF(OR(K136="Class IV",P136&lt;5),0,IF(K136="State Service",ROUND('GA55 Main'!$J$16*2/30,0),ROUND('GA55 Main'!$J$16/30,0))))</f>
        <v>0</v>
      </c>
      <c r="U136" s="23">
        <f>IF(N136="YES",0,IF(OR(K136="Class IV",P136&lt;5),0,IF(K136="State Service",ROUND('GA55 Main'!$J$17*2/31,0),ROUND('GA55 Main'!$J$17/31,0))))</f>
        <v>0</v>
      </c>
      <c r="V136" s="23">
        <f>IF(N136="YES",0,IF(OR(K136="Class IV",P136&lt;5),0,IF(K136="State Service",ROUND('GA55 Main'!$J$18*2/31,0),ROUND('GA55 Main'!$J$18/31,0))))</f>
        <v>0</v>
      </c>
      <c r="W136" s="23">
        <f>IF(N136="YES",0,IF(OR(K136="Class IV",P136&lt;5),0,IF(K136="State Service",ROUND('GA55 Main'!$J$19*2/28,0),ROUND('GA55 Main'!$J$19/28,0))))</f>
        <v>0</v>
      </c>
      <c r="X136" s="22">
        <f t="shared" si="11"/>
        <v>0</v>
      </c>
    </row>
    <row r="137" spans="9:24">
      <c r="I137" s="23">
        <f>Master!A374</f>
        <v>0</v>
      </c>
      <c r="J137" s="23">
        <f>Master!B374</f>
        <v>0</v>
      </c>
      <c r="K137" s="23">
        <f>Master!D374</f>
        <v>0</v>
      </c>
      <c r="L137" s="23">
        <f>Master!F374</f>
        <v>0</v>
      </c>
      <c r="M137" s="23">
        <f>Master!M374</f>
        <v>0</v>
      </c>
      <c r="N137" s="23">
        <f>Master!X374</f>
        <v>0</v>
      </c>
      <c r="O137" s="23">
        <f t="shared" si="8"/>
        <v>0</v>
      </c>
      <c r="P137" s="23">
        <f t="shared" si="9"/>
        <v>0</v>
      </c>
      <c r="Q137" s="23">
        <f t="shared" si="10"/>
        <v>0</v>
      </c>
      <c r="R137" s="23">
        <f>IF(N137="YES",0,IF(OR(K137="Class IV",P137&lt;5),0,IF(K137="State Service",ROUND('GA55 Main'!$J$14*2/30,0),ROUND('GA55 Main'!$J$14/30,0))))</f>
        <v>0</v>
      </c>
      <c r="S137" s="23">
        <f>IF(N137="YES",0,IF(OR(K137="Class IV",P137&lt;5),0,IF(K137="State Service",ROUND('GA55 Main'!$J$15*2/31,0),ROUND('GA55 Main'!$J$15/31,0))))</f>
        <v>0</v>
      </c>
      <c r="T137" s="23">
        <f>IF(N137="YES",0,IF(OR(K137="Class IV",P137&lt;5),0,IF(K137="State Service",ROUND('GA55 Main'!$J$16*2/30,0),ROUND('GA55 Main'!$J$16/30,0))))</f>
        <v>0</v>
      </c>
      <c r="U137" s="23">
        <f>IF(N137="YES",0,IF(OR(K137="Class IV",P137&lt;5),0,IF(K137="State Service",ROUND('GA55 Main'!$J$17*2/31,0),ROUND('GA55 Main'!$J$17/31,0))))</f>
        <v>0</v>
      </c>
      <c r="V137" s="23">
        <f>IF(N137="YES",0,IF(OR(K137="Class IV",P137&lt;5),0,IF(K137="State Service",ROUND('GA55 Main'!$J$18*2/31,0),ROUND('GA55 Main'!$J$18/31,0))))</f>
        <v>0</v>
      </c>
      <c r="W137" s="23">
        <f>IF(N137="YES",0,IF(OR(K137="Class IV",P137&lt;5),0,IF(K137="State Service",ROUND('GA55 Main'!$J$19*2/28,0),ROUND('GA55 Main'!$J$19/28,0))))</f>
        <v>0</v>
      </c>
      <c r="X137" s="22">
        <f t="shared" si="11"/>
        <v>0</v>
      </c>
    </row>
    <row r="138" spans="9:24">
      <c r="I138" s="23">
        <f>Master!A375</f>
        <v>0</v>
      </c>
      <c r="J138" s="23">
        <f>Master!B375</f>
        <v>0</v>
      </c>
      <c r="K138" s="23">
        <f>Master!D375</f>
        <v>0</v>
      </c>
      <c r="L138" s="23">
        <f>Master!F375</f>
        <v>0</v>
      </c>
      <c r="M138" s="23">
        <f>Master!M375</f>
        <v>0</v>
      </c>
      <c r="N138" s="23">
        <f>Master!X375</f>
        <v>0</v>
      </c>
      <c r="O138" s="23">
        <f t="shared" si="8"/>
        <v>0</v>
      </c>
      <c r="P138" s="23">
        <f t="shared" si="9"/>
        <v>0</v>
      </c>
      <c r="Q138" s="23">
        <f t="shared" si="10"/>
        <v>0</v>
      </c>
      <c r="R138" s="23">
        <f>IF(N138="YES",0,IF(OR(K138="Class IV",P138&lt;5),0,IF(K138="State Service",ROUND('GA55 Main'!$J$14*2/30,0),ROUND('GA55 Main'!$J$14/30,0))))</f>
        <v>0</v>
      </c>
      <c r="S138" s="23">
        <f>IF(N138="YES",0,IF(OR(K138="Class IV",P138&lt;5),0,IF(K138="State Service",ROUND('GA55 Main'!$J$15*2/31,0),ROUND('GA55 Main'!$J$15/31,0))))</f>
        <v>0</v>
      </c>
      <c r="T138" s="23">
        <f>IF(N138="YES",0,IF(OR(K138="Class IV",P138&lt;5),0,IF(K138="State Service",ROUND('GA55 Main'!$J$16*2/30,0),ROUND('GA55 Main'!$J$16/30,0))))</f>
        <v>0</v>
      </c>
      <c r="U138" s="23">
        <f>IF(N138="YES",0,IF(OR(K138="Class IV",P138&lt;5),0,IF(K138="State Service",ROUND('GA55 Main'!$J$17*2/31,0),ROUND('GA55 Main'!$J$17/31,0))))</f>
        <v>0</v>
      </c>
      <c r="V138" s="23">
        <f>IF(N138="YES",0,IF(OR(K138="Class IV",P138&lt;5),0,IF(K138="State Service",ROUND('GA55 Main'!$J$18*2/31,0),ROUND('GA55 Main'!$J$18/31,0))))</f>
        <v>0</v>
      </c>
      <c r="W138" s="23">
        <f>IF(N138="YES",0,IF(OR(K138="Class IV",P138&lt;5),0,IF(K138="State Service",ROUND('GA55 Main'!$J$19*2/28,0),ROUND('GA55 Main'!$J$19/28,0))))</f>
        <v>0</v>
      </c>
      <c r="X138" s="22">
        <f t="shared" si="11"/>
        <v>0</v>
      </c>
    </row>
    <row r="139" spans="9:24">
      <c r="I139" s="23">
        <f>Master!A376</f>
        <v>0</v>
      </c>
      <c r="J139" s="23">
        <f>Master!B376</f>
        <v>0</v>
      </c>
      <c r="K139" s="23">
        <f>Master!D376</f>
        <v>0</v>
      </c>
      <c r="L139" s="23">
        <f>Master!F376</f>
        <v>0</v>
      </c>
      <c r="M139" s="23">
        <f>Master!M376</f>
        <v>0</v>
      </c>
      <c r="N139" s="23">
        <f>Master!X376</f>
        <v>0</v>
      </c>
      <c r="O139" s="23">
        <f t="shared" si="8"/>
        <v>0</v>
      </c>
      <c r="P139" s="23">
        <f t="shared" si="9"/>
        <v>0</v>
      </c>
      <c r="Q139" s="23">
        <f t="shared" si="10"/>
        <v>0</v>
      </c>
      <c r="R139" s="23">
        <f>IF(N139="YES",0,IF(OR(K139="Class IV",P139&lt;5),0,IF(K139="State Service",ROUND('GA55 Main'!$J$14*2/30,0),ROUND('GA55 Main'!$J$14/30,0))))</f>
        <v>0</v>
      </c>
      <c r="S139" s="23">
        <f>IF(N139="YES",0,IF(OR(K139="Class IV",P139&lt;5),0,IF(K139="State Service",ROUND('GA55 Main'!$J$15*2/31,0),ROUND('GA55 Main'!$J$15/31,0))))</f>
        <v>0</v>
      </c>
      <c r="T139" s="23">
        <f>IF(N139="YES",0,IF(OR(K139="Class IV",P139&lt;5),0,IF(K139="State Service",ROUND('GA55 Main'!$J$16*2/30,0),ROUND('GA55 Main'!$J$16/30,0))))</f>
        <v>0</v>
      </c>
      <c r="U139" s="23">
        <f>IF(N139="YES",0,IF(OR(K139="Class IV",P139&lt;5),0,IF(K139="State Service",ROUND('GA55 Main'!$J$17*2/31,0),ROUND('GA55 Main'!$J$17/31,0))))</f>
        <v>0</v>
      </c>
      <c r="V139" s="23">
        <f>IF(N139="YES",0,IF(OR(K139="Class IV",P139&lt;5),0,IF(K139="State Service",ROUND('GA55 Main'!$J$18*2/31,0),ROUND('GA55 Main'!$J$18/31,0))))</f>
        <v>0</v>
      </c>
      <c r="W139" s="23">
        <f>IF(N139="YES",0,IF(OR(K139="Class IV",P139&lt;5),0,IF(K139="State Service",ROUND('GA55 Main'!$J$19*2/28,0),ROUND('GA55 Main'!$J$19/28,0))))</f>
        <v>0</v>
      </c>
      <c r="X139" s="22">
        <f t="shared" si="11"/>
        <v>0</v>
      </c>
    </row>
    <row r="140" spans="9:24">
      <c r="I140" s="23">
        <f>Master!A377</f>
        <v>0</v>
      </c>
      <c r="J140" s="23">
        <f>Master!B377</f>
        <v>0</v>
      </c>
      <c r="K140" s="23">
        <f>Master!D377</f>
        <v>0</v>
      </c>
      <c r="L140" s="23">
        <f>Master!F377</f>
        <v>0</v>
      </c>
      <c r="M140" s="23">
        <f>Master!M377</f>
        <v>0</v>
      </c>
      <c r="N140" s="23">
        <f>Master!X377</f>
        <v>0</v>
      </c>
      <c r="O140" s="23">
        <f t="shared" si="8"/>
        <v>0</v>
      </c>
      <c r="P140" s="23">
        <f t="shared" si="9"/>
        <v>0</v>
      </c>
      <c r="Q140" s="23">
        <f t="shared" si="10"/>
        <v>0</v>
      </c>
      <c r="R140" s="23">
        <f>IF(N140="YES",0,IF(OR(K140="Class IV",P140&lt;5),0,IF(K140="State Service",ROUND('GA55 Main'!$J$14*2/30,0),ROUND('GA55 Main'!$J$14/30,0))))</f>
        <v>0</v>
      </c>
      <c r="S140" s="23">
        <f>IF(N140="YES",0,IF(OR(K140="Class IV",P140&lt;5),0,IF(K140="State Service",ROUND('GA55 Main'!$J$15*2/31,0),ROUND('GA55 Main'!$J$15/31,0))))</f>
        <v>0</v>
      </c>
      <c r="T140" s="23">
        <f>IF(N140="YES",0,IF(OR(K140="Class IV",P140&lt;5),0,IF(K140="State Service",ROUND('GA55 Main'!$J$16*2/30,0),ROUND('GA55 Main'!$J$16/30,0))))</f>
        <v>0</v>
      </c>
      <c r="U140" s="23">
        <f>IF(N140="YES",0,IF(OR(K140="Class IV",P140&lt;5),0,IF(K140="State Service",ROUND('GA55 Main'!$J$17*2/31,0),ROUND('GA55 Main'!$J$17/31,0))))</f>
        <v>0</v>
      </c>
      <c r="V140" s="23">
        <f>IF(N140="YES",0,IF(OR(K140="Class IV",P140&lt;5),0,IF(K140="State Service",ROUND('GA55 Main'!$J$18*2/31,0),ROUND('GA55 Main'!$J$18/31,0))))</f>
        <v>0</v>
      </c>
      <c r="W140" s="23">
        <f>IF(N140="YES",0,IF(OR(K140="Class IV",P140&lt;5),0,IF(K140="State Service",ROUND('GA55 Main'!$J$19*2/28,0),ROUND('GA55 Main'!$J$19/28,0))))</f>
        <v>0</v>
      </c>
      <c r="X140" s="22">
        <f t="shared" si="11"/>
        <v>0</v>
      </c>
    </row>
    <row r="141" spans="9:24">
      <c r="I141" s="23">
        <f>Master!A378</f>
        <v>0</v>
      </c>
      <c r="J141" s="23">
        <f>Master!B378</f>
        <v>0</v>
      </c>
      <c r="K141" s="23">
        <f>Master!D378</f>
        <v>0</v>
      </c>
      <c r="L141" s="23">
        <f>Master!F378</f>
        <v>0</v>
      </c>
      <c r="M141" s="23">
        <f>Master!M378</f>
        <v>0</v>
      </c>
      <c r="N141" s="23">
        <f>Master!X378</f>
        <v>0</v>
      </c>
      <c r="O141" s="23">
        <f t="shared" si="8"/>
        <v>0</v>
      </c>
      <c r="P141" s="23">
        <f t="shared" si="9"/>
        <v>0</v>
      </c>
      <c r="Q141" s="23">
        <f t="shared" si="10"/>
        <v>0</v>
      </c>
      <c r="R141" s="23">
        <f>IF(N141="YES",0,IF(OR(K141="Class IV",P141&lt;5),0,IF(K141="State Service",ROUND('GA55 Main'!$J$14*2/30,0),ROUND('GA55 Main'!$J$14/30,0))))</f>
        <v>0</v>
      </c>
      <c r="S141" s="23">
        <f>IF(N141="YES",0,IF(OR(K141="Class IV",P141&lt;5),0,IF(K141="State Service",ROUND('GA55 Main'!$J$15*2/31,0),ROUND('GA55 Main'!$J$15/31,0))))</f>
        <v>0</v>
      </c>
      <c r="T141" s="23">
        <f>IF(N141="YES",0,IF(OR(K141="Class IV",P141&lt;5),0,IF(K141="State Service",ROUND('GA55 Main'!$J$16*2/30,0),ROUND('GA55 Main'!$J$16/30,0))))</f>
        <v>0</v>
      </c>
      <c r="U141" s="23">
        <f>IF(N141="YES",0,IF(OR(K141="Class IV",P141&lt;5),0,IF(K141="State Service",ROUND('GA55 Main'!$J$17*2/31,0),ROUND('GA55 Main'!$J$17/31,0))))</f>
        <v>0</v>
      </c>
      <c r="V141" s="23">
        <f>IF(N141="YES",0,IF(OR(K141="Class IV",P141&lt;5),0,IF(K141="State Service",ROUND('GA55 Main'!$J$18*2/31,0),ROUND('GA55 Main'!$J$18/31,0))))</f>
        <v>0</v>
      </c>
      <c r="W141" s="23">
        <f>IF(N141="YES",0,IF(OR(K141="Class IV",P141&lt;5),0,IF(K141="State Service",ROUND('GA55 Main'!$J$19*2/28,0),ROUND('GA55 Main'!$J$19/28,0))))</f>
        <v>0</v>
      </c>
      <c r="X141" s="22">
        <f t="shared" si="11"/>
        <v>0</v>
      </c>
    </row>
    <row r="142" spans="9:24">
      <c r="I142" s="23">
        <f>Master!A379</f>
        <v>0</v>
      </c>
      <c r="J142" s="23">
        <f>Master!B379</f>
        <v>0</v>
      </c>
      <c r="K142" s="23">
        <f>Master!D379</f>
        <v>0</v>
      </c>
      <c r="L142" s="23">
        <f>Master!F379</f>
        <v>0</v>
      </c>
      <c r="M142" s="23">
        <f>Master!M379</f>
        <v>0</v>
      </c>
      <c r="N142" s="23">
        <f>Master!X379</f>
        <v>0</v>
      </c>
      <c r="O142" s="23">
        <f t="shared" si="8"/>
        <v>0</v>
      </c>
      <c r="P142" s="23">
        <f t="shared" si="9"/>
        <v>0</v>
      </c>
      <c r="Q142" s="23">
        <f t="shared" si="10"/>
        <v>0</v>
      </c>
      <c r="R142" s="23">
        <f>IF(N142="YES",0,IF(OR(K142="Class IV",P142&lt;5),0,IF(K142="State Service",ROUND('GA55 Main'!$J$14*2/30,0),ROUND('GA55 Main'!$J$14/30,0))))</f>
        <v>0</v>
      </c>
      <c r="S142" s="23">
        <f>IF(N142="YES",0,IF(OR(K142="Class IV",P142&lt;5),0,IF(K142="State Service",ROUND('GA55 Main'!$J$15*2/31,0),ROUND('GA55 Main'!$J$15/31,0))))</f>
        <v>0</v>
      </c>
      <c r="T142" s="23">
        <f>IF(N142="YES",0,IF(OR(K142="Class IV",P142&lt;5),0,IF(K142="State Service",ROUND('GA55 Main'!$J$16*2/30,0),ROUND('GA55 Main'!$J$16/30,0))))</f>
        <v>0</v>
      </c>
      <c r="U142" s="23">
        <f>IF(N142="YES",0,IF(OR(K142="Class IV",P142&lt;5),0,IF(K142="State Service",ROUND('GA55 Main'!$J$17*2/31,0),ROUND('GA55 Main'!$J$17/31,0))))</f>
        <v>0</v>
      </c>
      <c r="V142" s="23">
        <f>IF(N142="YES",0,IF(OR(K142="Class IV",P142&lt;5),0,IF(K142="State Service",ROUND('GA55 Main'!$J$18*2/31,0),ROUND('GA55 Main'!$J$18/31,0))))</f>
        <v>0</v>
      </c>
      <c r="W142" s="23">
        <f>IF(N142="YES",0,IF(OR(K142="Class IV",P142&lt;5),0,IF(K142="State Service",ROUND('GA55 Main'!$J$19*2/28,0),ROUND('GA55 Main'!$J$19/28,0))))</f>
        <v>0</v>
      </c>
      <c r="X142" s="22">
        <f t="shared" si="11"/>
        <v>0</v>
      </c>
    </row>
    <row r="143" spans="9:24">
      <c r="I143" s="23">
        <f>Master!A380</f>
        <v>0</v>
      </c>
      <c r="J143" s="23">
        <f>Master!B380</f>
        <v>0</v>
      </c>
      <c r="K143" s="23">
        <f>Master!D380</f>
        <v>0</v>
      </c>
      <c r="L143" s="23">
        <f>Master!F380</f>
        <v>0</v>
      </c>
      <c r="M143" s="23">
        <f>Master!M380</f>
        <v>0</v>
      </c>
      <c r="N143" s="23">
        <f>Master!X380</f>
        <v>0</v>
      </c>
      <c r="O143" s="23">
        <f t="shared" si="8"/>
        <v>0</v>
      </c>
      <c r="P143" s="23">
        <f t="shared" si="9"/>
        <v>0</v>
      </c>
      <c r="Q143" s="23">
        <f t="shared" si="10"/>
        <v>0</v>
      </c>
      <c r="R143" s="23">
        <f>IF(N143="YES",0,IF(OR(K143="Class IV",P143&lt;5),0,IF(K143="State Service",ROUND('GA55 Main'!$J$14*2/30,0),ROUND('GA55 Main'!$J$14/30,0))))</f>
        <v>0</v>
      </c>
      <c r="S143" s="23">
        <f>IF(N143="YES",0,IF(OR(K143="Class IV",P143&lt;5),0,IF(K143="State Service",ROUND('GA55 Main'!$J$15*2/31,0),ROUND('GA55 Main'!$J$15/31,0))))</f>
        <v>0</v>
      </c>
      <c r="T143" s="23">
        <f>IF(N143="YES",0,IF(OR(K143="Class IV",P143&lt;5),0,IF(K143="State Service",ROUND('GA55 Main'!$J$16*2/30,0),ROUND('GA55 Main'!$J$16/30,0))))</f>
        <v>0</v>
      </c>
      <c r="U143" s="23">
        <f>IF(N143="YES",0,IF(OR(K143="Class IV",P143&lt;5),0,IF(K143="State Service",ROUND('GA55 Main'!$J$17*2/31,0),ROUND('GA55 Main'!$J$17/31,0))))</f>
        <v>0</v>
      </c>
      <c r="V143" s="23">
        <f>IF(N143="YES",0,IF(OR(K143="Class IV",P143&lt;5),0,IF(K143="State Service",ROUND('GA55 Main'!$J$18*2/31,0),ROUND('GA55 Main'!$J$18/31,0))))</f>
        <v>0</v>
      </c>
      <c r="W143" s="23">
        <f>IF(N143="YES",0,IF(OR(K143="Class IV",P143&lt;5),0,IF(K143="State Service",ROUND('GA55 Main'!$J$19*2/28,0),ROUND('GA55 Main'!$J$19/28,0))))</f>
        <v>0</v>
      </c>
      <c r="X143" s="22">
        <f t="shared" si="11"/>
        <v>0</v>
      </c>
    </row>
    <row r="144" spans="9:24">
      <c r="I144" s="23">
        <f>Master!A381</f>
        <v>0</v>
      </c>
      <c r="J144" s="23">
        <f>Master!B381</f>
        <v>0</v>
      </c>
      <c r="K144" s="23">
        <f>Master!D381</f>
        <v>0</v>
      </c>
      <c r="L144" s="23">
        <f>Master!F381</f>
        <v>0</v>
      </c>
      <c r="M144" s="23">
        <f>Master!M381</f>
        <v>0</v>
      </c>
      <c r="N144" s="23">
        <f>Master!X381</f>
        <v>0</v>
      </c>
      <c r="O144" s="23">
        <f t="shared" si="8"/>
        <v>0</v>
      </c>
      <c r="P144" s="23">
        <f t="shared" si="9"/>
        <v>0</v>
      </c>
      <c r="Q144" s="23">
        <f t="shared" si="10"/>
        <v>0</v>
      </c>
      <c r="R144" s="23">
        <f>IF(N144="YES",0,IF(OR(K144="Class IV",P144&lt;5),0,IF(K144="State Service",ROUND('GA55 Main'!$J$14*2/30,0),ROUND('GA55 Main'!$J$14/30,0))))</f>
        <v>0</v>
      </c>
      <c r="S144" s="23">
        <f>IF(N144="YES",0,IF(OR(K144="Class IV",P144&lt;5),0,IF(K144="State Service",ROUND('GA55 Main'!$J$15*2/31,0),ROUND('GA55 Main'!$J$15/31,0))))</f>
        <v>0</v>
      </c>
      <c r="T144" s="23">
        <f>IF(N144="YES",0,IF(OR(K144="Class IV",P144&lt;5),0,IF(K144="State Service",ROUND('GA55 Main'!$J$16*2/30,0),ROUND('GA55 Main'!$J$16/30,0))))</f>
        <v>0</v>
      </c>
      <c r="U144" s="23">
        <f>IF(N144="YES",0,IF(OR(K144="Class IV",P144&lt;5),0,IF(K144="State Service",ROUND('GA55 Main'!$J$17*2/31,0),ROUND('GA55 Main'!$J$17/31,0))))</f>
        <v>0</v>
      </c>
      <c r="V144" s="23">
        <f>IF(N144="YES",0,IF(OR(K144="Class IV",P144&lt;5),0,IF(K144="State Service",ROUND('GA55 Main'!$J$18*2/31,0),ROUND('GA55 Main'!$J$18/31,0))))</f>
        <v>0</v>
      </c>
      <c r="W144" s="23">
        <f>IF(N144="YES",0,IF(OR(K144="Class IV",P144&lt;5),0,IF(K144="State Service",ROUND('GA55 Main'!$J$19*2/28,0),ROUND('GA55 Main'!$J$19/28,0))))</f>
        <v>0</v>
      </c>
      <c r="X144" s="22">
        <f t="shared" si="11"/>
        <v>0</v>
      </c>
    </row>
    <row r="145" spans="9:24">
      <c r="I145" s="23">
        <f>Master!A382</f>
        <v>0</v>
      </c>
      <c r="J145" s="23">
        <f>Master!B382</f>
        <v>0</v>
      </c>
      <c r="K145" s="23">
        <f>Master!D382</f>
        <v>0</v>
      </c>
      <c r="L145" s="23">
        <f>Master!F382</f>
        <v>0</v>
      </c>
      <c r="M145" s="23">
        <f>Master!M382</f>
        <v>0</v>
      </c>
      <c r="N145" s="23">
        <f>Master!X382</f>
        <v>0</v>
      </c>
      <c r="O145" s="23">
        <f t="shared" si="8"/>
        <v>0</v>
      </c>
      <c r="P145" s="23">
        <f t="shared" si="9"/>
        <v>0</v>
      </c>
      <c r="Q145" s="23">
        <f t="shared" si="10"/>
        <v>0</v>
      </c>
      <c r="R145" s="23">
        <f>IF(N145="YES",0,IF(OR(K145="Class IV",P145&lt;5),0,IF(K145="State Service",ROUND('GA55 Main'!$J$14*2/30,0),ROUND('GA55 Main'!$J$14/30,0))))</f>
        <v>0</v>
      </c>
      <c r="S145" s="23">
        <f>IF(N145="YES",0,IF(OR(K145="Class IV",P145&lt;5),0,IF(K145="State Service",ROUND('GA55 Main'!$J$15*2/31,0),ROUND('GA55 Main'!$J$15/31,0))))</f>
        <v>0</v>
      </c>
      <c r="T145" s="23">
        <f>IF(N145="YES",0,IF(OR(K145="Class IV",P145&lt;5),0,IF(K145="State Service",ROUND('GA55 Main'!$J$16*2/30,0),ROUND('GA55 Main'!$J$16/30,0))))</f>
        <v>0</v>
      </c>
      <c r="U145" s="23">
        <f>IF(N145="YES",0,IF(OR(K145="Class IV",P145&lt;5),0,IF(K145="State Service",ROUND('GA55 Main'!$J$17*2/31,0),ROUND('GA55 Main'!$J$17/31,0))))</f>
        <v>0</v>
      </c>
      <c r="V145" s="23">
        <f>IF(N145="YES",0,IF(OR(K145="Class IV",P145&lt;5),0,IF(K145="State Service",ROUND('GA55 Main'!$J$18*2/31,0),ROUND('GA55 Main'!$J$18/31,0))))</f>
        <v>0</v>
      </c>
      <c r="W145" s="23">
        <f>IF(N145="YES",0,IF(OR(K145="Class IV",P145&lt;5),0,IF(K145="State Service",ROUND('GA55 Main'!$J$19*2/28,0),ROUND('GA55 Main'!$J$19/28,0))))</f>
        <v>0</v>
      </c>
      <c r="X145" s="22">
        <f t="shared" si="11"/>
        <v>0</v>
      </c>
    </row>
    <row r="146" spans="9:24">
      <c r="I146" s="23">
        <f>Master!A383</f>
        <v>0</v>
      </c>
      <c r="J146" s="23">
        <f>Master!B383</f>
        <v>0</v>
      </c>
      <c r="K146" s="23">
        <f>Master!D383</f>
        <v>0</v>
      </c>
      <c r="L146" s="23">
        <f>Master!F383</f>
        <v>0</v>
      </c>
      <c r="M146" s="23">
        <f>Master!M383</f>
        <v>0</v>
      </c>
      <c r="N146" s="23">
        <f>Master!X383</f>
        <v>0</v>
      </c>
      <c r="O146" s="23">
        <f t="shared" si="8"/>
        <v>0</v>
      </c>
      <c r="P146" s="23">
        <f t="shared" si="9"/>
        <v>0</v>
      </c>
      <c r="Q146" s="23">
        <f t="shared" si="10"/>
        <v>0</v>
      </c>
      <c r="R146" s="23">
        <f>IF(N146="YES",0,IF(OR(K146="Class IV",P146&lt;5),0,IF(K146="State Service",ROUND('GA55 Main'!$J$14*2/30,0),ROUND('GA55 Main'!$J$14/30,0))))</f>
        <v>0</v>
      </c>
      <c r="S146" s="23">
        <f>IF(N146="YES",0,IF(OR(K146="Class IV",P146&lt;5),0,IF(K146="State Service",ROUND('GA55 Main'!$J$15*2/31,0),ROUND('GA55 Main'!$J$15/31,0))))</f>
        <v>0</v>
      </c>
      <c r="T146" s="23">
        <f>IF(N146="YES",0,IF(OR(K146="Class IV",P146&lt;5),0,IF(K146="State Service",ROUND('GA55 Main'!$J$16*2/30,0),ROUND('GA55 Main'!$J$16/30,0))))</f>
        <v>0</v>
      </c>
      <c r="U146" s="23">
        <f>IF(N146="YES",0,IF(OR(K146="Class IV",P146&lt;5),0,IF(K146="State Service",ROUND('GA55 Main'!$J$17*2/31,0),ROUND('GA55 Main'!$J$17/31,0))))</f>
        <v>0</v>
      </c>
      <c r="V146" s="23">
        <f>IF(N146="YES",0,IF(OR(K146="Class IV",P146&lt;5),0,IF(K146="State Service",ROUND('GA55 Main'!$J$18*2/31,0),ROUND('GA55 Main'!$J$18/31,0))))</f>
        <v>0</v>
      </c>
      <c r="W146" s="23">
        <f>IF(N146="YES",0,IF(OR(K146="Class IV",P146&lt;5),0,IF(K146="State Service",ROUND('GA55 Main'!$J$19*2/28,0),ROUND('GA55 Main'!$J$19/28,0))))</f>
        <v>0</v>
      </c>
      <c r="X146" s="22">
        <f t="shared" si="11"/>
        <v>0</v>
      </c>
    </row>
    <row r="147" spans="9:24">
      <c r="I147" s="23">
        <f>Master!A384</f>
        <v>0</v>
      </c>
      <c r="J147" s="23">
        <f>Master!B384</f>
        <v>0</v>
      </c>
      <c r="K147" s="23">
        <f>Master!D384</f>
        <v>0</v>
      </c>
      <c r="L147" s="23">
        <f>Master!F384</f>
        <v>0</v>
      </c>
      <c r="M147" s="23">
        <f>Master!M384</f>
        <v>0</v>
      </c>
      <c r="N147" s="23">
        <f>Master!X384</f>
        <v>0</v>
      </c>
      <c r="O147" s="23">
        <f t="shared" si="8"/>
        <v>0</v>
      </c>
      <c r="P147" s="23">
        <f t="shared" si="9"/>
        <v>0</v>
      </c>
      <c r="Q147" s="23">
        <f t="shared" si="10"/>
        <v>0</v>
      </c>
      <c r="R147" s="23">
        <f>IF(N147="YES",0,IF(OR(K147="Class IV",P147&lt;5),0,IF(K147="State Service",ROUND('GA55 Main'!$J$14*2/30,0),ROUND('GA55 Main'!$J$14/30,0))))</f>
        <v>0</v>
      </c>
      <c r="S147" s="23">
        <f>IF(N147="YES",0,IF(OR(K147="Class IV",P147&lt;5),0,IF(K147="State Service",ROUND('GA55 Main'!$J$15*2/31,0),ROUND('GA55 Main'!$J$15/31,0))))</f>
        <v>0</v>
      </c>
      <c r="T147" s="23">
        <f>IF(N147="YES",0,IF(OR(K147="Class IV",P147&lt;5),0,IF(K147="State Service",ROUND('GA55 Main'!$J$16*2/30,0),ROUND('GA55 Main'!$J$16/30,0))))</f>
        <v>0</v>
      </c>
      <c r="U147" s="23">
        <f>IF(N147="YES",0,IF(OR(K147="Class IV",P147&lt;5),0,IF(K147="State Service",ROUND('GA55 Main'!$J$17*2/31,0),ROUND('GA55 Main'!$J$17/31,0))))</f>
        <v>0</v>
      </c>
      <c r="V147" s="23">
        <f>IF(N147="YES",0,IF(OR(K147="Class IV",P147&lt;5),0,IF(K147="State Service",ROUND('GA55 Main'!$J$18*2/31,0),ROUND('GA55 Main'!$J$18/31,0))))</f>
        <v>0</v>
      </c>
      <c r="W147" s="23">
        <f>IF(N147="YES",0,IF(OR(K147="Class IV",P147&lt;5),0,IF(K147="State Service",ROUND('GA55 Main'!$J$19*2/28,0),ROUND('GA55 Main'!$J$19/28,0))))</f>
        <v>0</v>
      </c>
      <c r="X147" s="22">
        <f t="shared" si="11"/>
        <v>0</v>
      </c>
    </row>
    <row r="148" spans="9:24">
      <c r="I148" s="23">
        <f>Master!A385</f>
        <v>0</v>
      </c>
      <c r="J148" s="23">
        <f>Master!B385</f>
        <v>0</v>
      </c>
      <c r="K148" s="23">
        <f>Master!D385</f>
        <v>0</v>
      </c>
      <c r="L148" s="23">
        <f>Master!F385</f>
        <v>0</v>
      </c>
      <c r="M148" s="23">
        <f>Master!M385</f>
        <v>0</v>
      </c>
      <c r="N148" s="23">
        <f>Master!X385</f>
        <v>0</v>
      </c>
      <c r="O148" s="23">
        <f t="shared" si="8"/>
        <v>0</v>
      </c>
      <c r="P148" s="23">
        <f t="shared" si="9"/>
        <v>0</v>
      </c>
      <c r="Q148" s="23">
        <f t="shared" si="10"/>
        <v>0</v>
      </c>
      <c r="R148" s="23">
        <f>IF(N148="YES",0,IF(OR(K148="Class IV",P148&lt;5),0,IF(K148="State Service",ROUND('GA55 Main'!$J$14*2/30,0),ROUND('GA55 Main'!$J$14/30,0))))</f>
        <v>0</v>
      </c>
      <c r="S148" s="23">
        <f>IF(N148="YES",0,IF(OR(K148="Class IV",P148&lt;5),0,IF(K148="State Service",ROUND('GA55 Main'!$J$15*2/31,0),ROUND('GA55 Main'!$J$15/31,0))))</f>
        <v>0</v>
      </c>
      <c r="T148" s="23">
        <f>IF(N148="YES",0,IF(OR(K148="Class IV",P148&lt;5),0,IF(K148="State Service",ROUND('GA55 Main'!$J$16*2/30,0),ROUND('GA55 Main'!$J$16/30,0))))</f>
        <v>0</v>
      </c>
      <c r="U148" s="23">
        <f>IF(N148="YES",0,IF(OR(K148="Class IV",P148&lt;5),0,IF(K148="State Service",ROUND('GA55 Main'!$J$17*2/31,0),ROUND('GA55 Main'!$J$17/31,0))))</f>
        <v>0</v>
      </c>
      <c r="V148" s="23">
        <f>IF(N148="YES",0,IF(OR(K148="Class IV",P148&lt;5),0,IF(K148="State Service",ROUND('GA55 Main'!$J$18*2/31,0),ROUND('GA55 Main'!$J$18/31,0))))</f>
        <v>0</v>
      </c>
      <c r="W148" s="23">
        <f>IF(N148="YES",0,IF(OR(K148="Class IV",P148&lt;5),0,IF(K148="State Service",ROUND('GA55 Main'!$J$19*2/28,0),ROUND('GA55 Main'!$J$19/28,0))))</f>
        <v>0</v>
      </c>
      <c r="X148" s="22">
        <f t="shared" si="11"/>
        <v>0</v>
      </c>
    </row>
    <row r="149" spans="9:24">
      <c r="I149" s="23">
        <f>Master!A386</f>
        <v>0</v>
      </c>
      <c r="J149" s="23">
        <f>Master!B386</f>
        <v>0</v>
      </c>
      <c r="K149" s="23">
        <f>Master!D386</f>
        <v>0</v>
      </c>
      <c r="L149" s="23">
        <f>Master!F386</f>
        <v>0</v>
      </c>
      <c r="M149" s="23">
        <f>Master!M386</f>
        <v>0</v>
      </c>
      <c r="N149" s="23">
        <f>Master!X386</f>
        <v>0</v>
      </c>
      <c r="O149" s="23">
        <f t="shared" si="8"/>
        <v>0</v>
      </c>
      <c r="P149" s="23">
        <f t="shared" si="9"/>
        <v>0</v>
      </c>
      <c r="Q149" s="23">
        <f t="shared" si="10"/>
        <v>0</v>
      </c>
      <c r="R149" s="23">
        <f>IF(N149="YES",0,IF(OR(K149="Class IV",P149&lt;5),0,IF(K149="State Service",ROUND('GA55 Main'!$J$14*2/30,0),ROUND('GA55 Main'!$J$14/30,0))))</f>
        <v>0</v>
      </c>
      <c r="S149" s="23">
        <f>IF(N149="YES",0,IF(OR(K149="Class IV",P149&lt;5),0,IF(K149="State Service",ROUND('GA55 Main'!$J$15*2/31,0),ROUND('GA55 Main'!$J$15/31,0))))</f>
        <v>0</v>
      </c>
      <c r="T149" s="23">
        <f>IF(N149="YES",0,IF(OR(K149="Class IV",P149&lt;5),0,IF(K149="State Service",ROUND('GA55 Main'!$J$16*2/30,0),ROUND('GA55 Main'!$J$16/30,0))))</f>
        <v>0</v>
      </c>
      <c r="U149" s="23">
        <f>IF(N149="YES",0,IF(OR(K149="Class IV",P149&lt;5),0,IF(K149="State Service",ROUND('GA55 Main'!$J$17*2/31,0),ROUND('GA55 Main'!$J$17/31,0))))</f>
        <v>0</v>
      </c>
      <c r="V149" s="23">
        <f>IF(N149="YES",0,IF(OR(K149="Class IV",P149&lt;5),0,IF(K149="State Service",ROUND('GA55 Main'!$J$18*2/31,0),ROUND('GA55 Main'!$J$18/31,0))))</f>
        <v>0</v>
      </c>
      <c r="W149" s="23">
        <f>IF(N149="YES",0,IF(OR(K149="Class IV",P149&lt;5),0,IF(K149="State Service",ROUND('GA55 Main'!$J$19*2/28,0),ROUND('GA55 Main'!$J$19/28,0))))</f>
        <v>0</v>
      </c>
      <c r="X149" s="22">
        <f t="shared" si="11"/>
        <v>0</v>
      </c>
    </row>
    <row r="150" spans="9:24">
      <c r="I150" s="23">
        <f>Master!A387</f>
        <v>0</v>
      </c>
      <c r="J150" s="23">
        <f>Master!B387</f>
        <v>0</v>
      </c>
      <c r="K150" s="23">
        <f>Master!D387</f>
        <v>0</v>
      </c>
      <c r="L150" s="23">
        <f>Master!F387</f>
        <v>0</v>
      </c>
      <c r="M150" s="23">
        <f>Master!M387</f>
        <v>0</v>
      </c>
      <c r="N150" s="23">
        <f>Master!X387</f>
        <v>0</v>
      </c>
      <c r="O150" s="23">
        <f t="shared" si="8"/>
        <v>0</v>
      </c>
      <c r="P150" s="23">
        <f t="shared" si="9"/>
        <v>0</v>
      </c>
      <c r="Q150" s="23">
        <f t="shared" si="10"/>
        <v>0</v>
      </c>
      <c r="R150" s="23">
        <f>IF(N150="YES",0,IF(OR(K150="Class IV",P150&lt;5),0,IF(K150="State Service",ROUND('GA55 Main'!$J$14*2/30,0),ROUND('GA55 Main'!$J$14/30,0))))</f>
        <v>0</v>
      </c>
      <c r="S150" s="23">
        <f>IF(N150="YES",0,IF(OR(K150="Class IV",P150&lt;5),0,IF(K150="State Service",ROUND('GA55 Main'!$J$15*2/31,0),ROUND('GA55 Main'!$J$15/31,0))))</f>
        <v>0</v>
      </c>
      <c r="T150" s="23">
        <f>IF(N150="YES",0,IF(OR(K150="Class IV",P150&lt;5),0,IF(K150="State Service",ROUND('GA55 Main'!$J$16*2/30,0),ROUND('GA55 Main'!$J$16/30,0))))</f>
        <v>0</v>
      </c>
      <c r="U150" s="23">
        <f>IF(N150="YES",0,IF(OR(K150="Class IV",P150&lt;5),0,IF(K150="State Service",ROUND('GA55 Main'!$J$17*2/31,0),ROUND('GA55 Main'!$J$17/31,0))))</f>
        <v>0</v>
      </c>
      <c r="V150" s="23">
        <f>IF(N150="YES",0,IF(OR(K150="Class IV",P150&lt;5),0,IF(K150="State Service",ROUND('GA55 Main'!$J$18*2/31,0),ROUND('GA55 Main'!$J$18/31,0))))</f>
        <v>0</v>
      </c>
      <c r="W150" s="23">
        <f>IF(N150="YES",0,IF(OR(K150="Class IV",P150&lt;5),0,IF(K150="State Service",ROUND('GA55 Main'!$J$19*2/28,0),ROUND('GA55 Main'!$J$19/28,0))))</f>
        <v>0</v>
      </c>
      <c r="X150" s="22">
        <f t="shared" si="11"/>
        <v>0</v>
      </c>
    </row>
    <row r="151" spans="9:24">
      <c r="I151" s="23">
        <f>Master!A388</f>
        <v>0</v>
      </c>
      <c r="J151" s="23">
        <f>Master!B388</f>
        <v>0</v>
      </c>
      <c r="K151" s="23">
        <f>Master!D388</f>
        <v>0</v>
      </c>
      <c r="L151" s="23">
        <f>Master!F388</f>
        <v>0</v>
      </c>
      <c r="M151" s="23">
        <f>Master!M388</f>
        <v>0</v>
      </c>
      <c r="N151" s="23">
        <f>Master!X388</f>
        <v>0</v>
      </c>
      <c r="O151" s="23">
        <f t="shared" si="8"/>
        <v>0</v>
      </c>
      <c r="P151" s="23">
        <f t="shared" si="9"/>
        <v>0</v>
      </c>
      <c r="Q151" s="23">
        <f t="shared" si="10"/>
        <v>0</v>
      </c>
      <c r="R151" s="23">
        <f>IF(N151="YES",0,IF(OR(K151="Class IV",P151&lt;5),0,IF(K151="State Service",ROUND('GA55 Main'!$J$14*2/30,0),ROUND('GA55 Main'!$J$14/30,0))))</f>
        <v>0</v>
      </c>
      <c r="S151" s="23">
        <f>IF(N151="YES",0,IF(OR(K151="Class IV",P151&lt;5),0,IF(K151="State Service",ROUND('GA55 Main'!$J$15*2/31,0),ROUND('GA55 Main'!$J$15/31,0))))</f>
        <v>0</v>
      </c>
      <c r="T151" s="23">
        <f>IF(N151="YES",0,IF(OR(K151="Class IV",P151&lt;5),0,IF(K151="State Service",ROUND('GA55 Main'!$J$16*2/30,0),ROUND('GA55 Main'!$J$16/30,0))))</f>
        <v>0</v>
      </c>
      <c r="U151" s="23">
        <f>IF(N151="YES",0,IF(OR(K151="Class IV",P151&lt;5),0,IF(K151="State Service",ROUND('GA55 Main'!$J$17*2/31,0),ROUND('GA55 Main'!$J$17/31,0))))</f>
        <v>0</v>
      </c>
      <c r="V151" s="23">
        <f>IF(N151="YES",0,IF(OR(K151="Class IV",P151&lt;5),0,IF(K151="State Service",ROUND('GA55 Main'!$J$18*2/31,0),ROUND('GA55 Main'!$J$18/31,0))))</f>
        <v>0</v>
      </c>
      <c r="W151" s="23">
        <f>IF(N151="YES",0,IF(OR(K151="Class IV",P151&lt;5),0,IF(K151="State Service",ROUND('GA55 Main'!$J$19*2/28,0),ROUND('GA55 Main'!$J$19/28,0))))</f>
        <v>0</v>
      </c>
      <c r="X151" s="22">
        <f t="shared" si="11"/>
        <v>0</v>
      </c>
    </row>
    <row r="152" spans="9:24">
      <c r="I152" s="23">
        <f>Master!A389</f>
        <v>0</v>
      </c>
      <c r="J152" s="23">
        <f>Master!B389</f>
        <v>0</v>
      </c>
      <c r="K152" s="23">
        <f>Master!D389</f>
        <v>0</v>
      </c>
      <c r="L152" s="23">
        <f>Master!F389</f>
        <v>0</v>
      </c>
      <c r="M152" s="23">
        <f>Master!M389</f>
        <v>0</v>
      </c>
      <c r="N152" s="23">
        <f>Master!X389</f>
        <v>0</v>
      </c>
      <c r="O152" s="23">
        <f t="shared" si="8"/>
        <v>0</v>
      </c>
      <c r="P152" s="23">
        <f t="shared" si="9"/>
        <v>0</v>
      </c>
      <c r="Q152" s="23">
        <f t="shared" si="10"/>
        <v>0</v>
      </c>
      <c r="R152" s="23">
        <f>IF(N152="YES",0,IF(OR(K152="Class IV",P152&lt;5),0,IF(K152="State Service",ROUND('GA55 Main'!$J$14*2/30,0),ROUND('GA55 Main'!$J$14/30,0))))</f>
        <v>0</v>
      </c>
      <c r="S152" s="23">
        <f>IF(N152="YES",0,IF(OR(K152="Class IV",P152&lt;5),0,IF(K152="State Service",ROUND('GA55 Main'!$J$15*2/31,0),ROUND('GA55 Main'!$J$15/31,0))))</f>
        <v>0</v>
      </c>
      <c r="T152" s="23">
        <f>IF(N152="YES",0,IF(OR(K152="Class IV",P152&lt;5),0,IF(K152="State Service",ROUND('GA55 Main'!$J$16*2/30,0),ROUND('GA55 Main'!$J$16/30,0))))</f>
        <v>0</v>
      </c>
      <c r="U152" s="23">
        <f>IF(N152="YES",0,IF(OR(K152="Class IV",P152&lt;5),0,IF(K152="State Service",ROUND('GA55 Main'!$J$17*2/31,0),ROUND('GA55 Main'!$J$17/31,0))))</f>
        <v>0</v>
      </c>
      <c r="V152" s="23">
        <f>IF(N152="YES",0,IF(OR(K152="Class IV",P152&lt;5),0,IF(K152="State Service",ROUND('GA55 Main'!$J$18*2/31,0),ROUND('GA55 Main'!$J$18/31,0))))</f>
        <v>0</v>
      </c>
      <c r="W152" s="23">
        <f>IF(N152="YES",0,IF(OR(K152="Class IV",P152&lt;5),0,IF(K152="State Service",ROUND('GA55 Main'!$J$19*2/28,0),ROUND('GA55 Main'!$J$19/28,0))))</f>
        <v>0</v>
      </c>
      <c r="X152" s="22">
        <f t="shared" si="11"/>
        <v>0</v>
      </c>
    </row>
    <row r="153" spans="9:24">
      <c r="I153" s="23">
        <f>Master!A390</f>
        <v>0</v>
      </c>
      <c r="J153" s="23">
        <f>Master!B390</f>
        <v>0</v>
      </c>
      <c r="K153" s="23">
        <f>Master!D390</f>
        <v>0</v>
      </c>
      <c r="L153" s="23">
        <f>Master!F390</f>
        <v>0</v>
      </c>
      <c r="M153" s="23">
        <f>Master!M390</f>
        <v>0</v>
      </c>
      <c r="N153" s="23">
        <f>Master!X390</f>
        <v>0</v>
      </c>
      <c r="O153" s="23">
        <f t="shared" si="8"/>
        <v>0</v>
      </c>
      <c r="P153" s="23">
        <f t="shared" si="9"/>
        <v>0</v>
      </c>
      <c r="Q153" s="23">
        <f t="shared" si="10"/>
        <v>0</v>
      </c>
      <c r="R153" s="23">
        <f>IF(N153="YES",0,IF(OR(K153="Class IV",P153&lt;5),0,IF(K153="State Service",ROUND('GA55 Main'!$J$14*2/30,0),ROUND('GA55 Main'!$J$14/30,0))))</f>
        <v>0</v>
      </c>
      <c r="S153" s="23">
        <f>IF(N153="YES",0,IF(OR(K153="Class IV",P153&lt;5),0,IF(K153="State Service",ROUND('GA55 Main'!$J$15*2/31,0),ROUND('GA55 Main'!$J$15/31,0))))</f>
        <v>0</v>
      </c>
      <c r="T153" s="23">
        <f>IF(N153="YES",0,IF(OR(K153="Class IV",P153&lt;5),0,IF(K153="State Service",ROUND('GA55 Main'!$J$16*2/30,0),ROUND('GA55 Main'!$J$16/30,0))))</f>
        <v>0</v>
      </c>
      <c r="U153" s="23">
        <f>IF(N153="YES",0,IF(OR(K153="Class IV",P153&lt;5),0,IF(K153="State Service",ROUND('GA55 Main'!$J$17*2/31,0),ROUND('GA55 Main'!$J$17/31,0))))</f>
        <v>0</v>
      </c>
      <c r="V153" s="23">
        <f>IF(N153="YES",0,IF(OR(K153="Class IV",P153&lt;5),0,IF(K153="State Service",ROUND('GA55 Main'!$J$18*2/31,0),ROUND('GA55 Main'!$J$18/31,0))))</f>
        <v>0</v>
      </c>
      <c r="W153" s="23">
        <f>IF(N153="YES",0,IF(OR(K153="Class IV",P153&lt;5),0,IF(K153="State Service",ROUND('GA55 Main'!$J$19*2/28,0),ROUND('GA55 Main'!$J$19/28,0))))</f>
        <v>0</v>
      </c>
      <c r="X153" s="22">
        <f t="shared" si="11"/>
        <v>0</v>
      </c>
    </row>
    <row r="154" spans="9:24">
      <c r="I154" s="23">
        <f>Master!A391</f>
        <v>0</v>
      </c>
      <c r="J154" s="23">
        <f>Master!B391</f>
        <v>0</v>
      </c>
      <c r="K154" s="23">
        <f>Master!D391</f>
        <v>0</v>
      </c>
      <c r="L154" s="23">
        <f>Master!F391</f>
        <v>0</v>
      </c>
      <c r="M154" s="23">
        <f>Master!M391</f>
        <v>0</v>
      </c>
      <c r="N154" s="23">
        <f>Master!X391</f>
        <v>0</v>
      </c>
      <c r="O154" s="23">
        <f t="shared" si="8"/>
        <v>0</v>
      </c>
      <c r="P154" s="23">
        <f t="shared" si="9"/>
        <v>0</v>
      </c>
      <c r="Q154" s="23">
        <f t="shared" si="10"/>
        <v>0</v>
      </c>
      <c r="R154" s="23">
        <f>IF(N154="YES",0,IF(OR(K154="Class IV",P154&lt;5),0,IF(K154="State Service",ROUND('GA55 Main'!$J$14*2/30,0),ROUND('GA55 Main'!$J$14/30,0))))</f>
        <v>0</v>
      </c>
      <c r="S154" s="23">
        <f>IF(N154="YES",0,IF(OR(K154="Class IV",P154&lt;5),0,IF(K154="State Service",ROUND('GA55 Main'!$J$15*2/31,0),ROUND('GA55 Main'!$J$15/31,0))))</f>
        <v>0</v>
      </c>
      <c r="T154" s="23">
        <f>IF(N154="YES",0,IF(OR(K154="Class IV",P154&lt;5),0,IF(K154="State Service",ROUND('GA55 Main'!$J$16*2/30,0),ROUND('GA55 Main'!$J$16/30,0))))</f>
        <v>0</v>
      </c>
      <c r="U154" s="23">
        <f>IF(N154="YES",0,IF(OR(K154="Class IV",P154&lt;5),0,IF(K154="State Service",ROUND('GA55 Main'!$J$17*2/31,0),ROUND('GA55 Main'!$J$17/31,0))))</f>
        <v>0</v>
      </c>
      <c r="V154" s="23">
        <f>IF(N154="YES",0,IF(OR(K154="Class IV",P154&lt;5),0,IF(K154="State Service",ROUND('GA55 Main'!$J$18*2/31,0),ROUND('GA55 Main'!$J$18/31,0))))</f>
        <v>0</v>
      </c>
      <c r="W154" s="23">
        <f>IF(N154="YES",0,IF(OR(K154="Class IV",P154&lt;5),0,IF(K154="State Service",ROUND('GA55 Main'!$J$19*2/28,0),ROUND('GA55 Main'!$J$19/28,0))))</f>
        <v>0</v>
      </c>
      <c r="X154" s="22">
        <f t="shared" si="11"/>
        <v>0</v>
      </c>
    </row>
    <row r="155" spans="9:24">
      <c r="I155" s="23">
        <f>Master!A392</f>
        <v>0</v>
      </c>
      <c r="J155" s="23">
        <f>Master!B392</f>
        <v>0</v>
      </c>
      <c r="K155" s="23">
        <f>Master!D392</f>
        <v>0</v>
      </c>
      <c r="L155" s="23">
        <f>Master!F392</f>
        <v>0</v>
      </c>
      <c r="M155" s="23">
        <f>Master!M392</f>
        <v>0</v>
      </c>
      <c r="N155" s="23">
        <f>Master!X392</f>
        <v>0</v>
      </c>
      <c r="O155" s="23">
        <f t="shared" si="8"/>
        <v>0</v>
      </c>
      <c r="P155" s="23">
        <f t="shared" si="9"/>
        <v>0</v>
      </c>
      <c r="Q155" s="23">
        <f t="shared" si="10"/>
        <v>0</v>
      </c>
      <c r="R155" s="23">
        <f>IF(N155="YES",0,IF(OR(K155="Class IV",P155&lt;5),0,IF(K155="State Service",ROUND('GA55 Main'!$J$14*2/30,0),ROUND('GA55 Main'!$J$14/30,0))))</f>
        <v>0</v>
      </c>
      <c r="S155" s="23">
        <f>IF(N155="YES",0,IF(OR(K155="Class IV",P155&lt;5),0,IF(K155="State Service",ROUND('GA55 Main'!$J$15*2/31,0),ROUND('GA55 Main'!$J$15/31,0))))</f>
        <v>0</v>
      </c>
      <c r="T155" s="23">
        <f>IF(N155="YES",0,IF(OR(K155="Class IV",P155&lt;5),0,IF(K155="State Service",ROUND('GA55 Main'!$J$16*2/30,0),ROUND('GA55 Main'!$J$16/30,0))))</f>
        <v>0</v>
      </c>
      <c r="U155" s="23">
        <f>IF(N155="YES",0,IF(OR(K155="Class IV",P155&lt;5),0,IF(K155="State Service",ROUND('GA55 Main'!$J$17*2/31,0),ROUND('GA55 Main'!$J$17/31,0))))</f>
        <v>0</v>
      </c>
      <c r="V155" s="23">
        <f>IF(N155="YES",0,IF(OR(K155="Class IV",P155&lt;5),0,IF(K155="State Service",ROUND('GA55 Main'!$J$18*2/31,0),ROUND('GA55 Main'!$J$18/31,0))))</f>
        <v>0</v>
      </c>
      <c r="W155" s="23">
        <f>IF(N155="YES",0,IF(OR(K155="Class IV",P155&lt;5),0,IF(K155="State Service",ROUND('GA55 Main'!$J$19*2/28,0),ROUND('GA55 Main'!$J$19/28,0))))</f>
        <v>0</v>
      </c>
      <c r="X155" s="22">
        <f t="shared" si="11"/>
        <v>0</v>
      </c>
    </row>
    <row r="156" spans="9:24">
      <c r="I156" s="23">
        <f>Master!A393</f>
        <v>0</v>
      </c>
      <c r="J156" s="23">
        <f>Master!B393</f>
        <v>0</v>
      </c>
      <c r="K156" s="23">
        <f>Master!D393</f>
        <v>0</v>
      </c>
      <c r="L156" s="23">
        <f>Master!F393</f>
        <v>0</v>
      </c>
      <c r="M156" s="23">
        <f>Master!M393</f>
        <v>0</v>
      </c>
      <c r="N156" s="23">
        <f>Master!X393</f>
        <v>0</v>
      </c>
      <c r="O156" s="23">
        <f t="shared" si="8"/>
        <v>0</v>
      </c>
      <c r="P156" s="23">
        <f t="shared" si="9"/>
        <v>0</v>
      </c>
      <c r="Q156" s="23">
        <f t="shared" si="10"/>
        <v>0</v>
      </c>
      <c r="R156" s="23">
        <f>IF(N156="YES",0,IF(OR(K156="Class IV",P156&lt;5),0,IF(K156="State Service",ROUND('GA55 Main'!$J$14*2/30,0),ROUND('GA55 Main'!$J$14/30,0))))</f>
        <v>0</v>
      </c>
      <c r="S156" s="23">
        <f>IF(N156="YES",0,IF(OR(K156="Class IV",P156&lt;5),0,IF(K156="State Service",ROUND('GA55 Main'!$J$15*2/31,0),ROUND('GA55 Main'!$J$15/31,0))))</f>
        <v>0</v>
      </c>
      <c r="T156" s="23">
        <f>IF(N156="YES",0,IF(OR(K156="Class IV",P156&lt;5),0,IF(K156="State Service",ROUND('GA55 Main'!$J$16*2/30,0),ROUND('GA55 Main'!$J$16/30,0))))</f>
        <v>0</v>
      </c>
      <c r="U156" s="23">
        <f>IF(N156="YES",0,IF(OR(K156="Class IV",P156&lt;5),0,IF(K156="State Service",ROUND('GA55 Main'!$J$17*2/31,0),ROUND('GA55 Main'!$J$17/31,0))))</f>
        <v>0</v>
      </c>
      <c r="V156" s="23">
        <f>IF(N156="YES",0,IF(OR(K156="Class IV",P156&lt;5),0,IF(K156="State Service",ROUND('GA55 Main'!$J$18*2/31,0),ROUND('GA55 Main'!$J$18/31,0))))</f>
        <v>0</v>
      </c>
      <c r="W156" s="23">
        <f>IF(N156="YES",0,IF(OR(K156="Class IV",P156&lt;5),0,IF(K156="State Service",ROUND('GA55 Main'!$J$19*2/28,0),ROUND('GA55 Main'!$J$19/28,0))))</f>
        <v>0</v>
      </c>
      <c r="X156" s="22">
        <f t="shared" si="11"/>
        <v>0</v>
      </c>
    </row>
    <row r="157" spans="9:24">
      <c r="I157" s="23">
        <f>Master!A394</f>
        <v>0</v>
      </c>
      <c r="J157" s="23">
        <f>Master!B394</f>
        <v>0</v>
      </c>
      <c r="K157" s="23">
        <f>Master!D394</f>
        <v>0</v>
      </c>
      <c r="L157" s="23">
        <f>Master!F394</f>
        <v>0</v>
      </c>
      <c r="M157" s="23">
        <f>Master!M394</f>
        <v>0</v>
      </c>
      <c r="N157" s="23">
        <f>Master!X394</f>
        <v>0</v>
      </c>
      <c r="O157" s="23">
        <f t="shared" si="8"/>
        <v>0</v>
      </c>
      <c r="P157" s="23">
        <f t="shared" si="9"/>
        <v>0</v>
      </c>
      <c r="Q157" s="23">
        <f t="shared" si="10"/>
        <v>0</v>
      </c>
      <c r="R157" s="23">
        <f>IF(N157="YES",0,IF(OR(K157="Class IV",P157&lt;5),0,IF(K157="State Service",ROUND('GA55 Main'!$J$14*2/30,0),ROUND('GA55 Main'!$J$14/30,0))))</f>
        <v>0</v>
      </c>
      <c r="S157" s="23">
        <f>IF(N157="YES",0,IF(OR(K157="Class IV",P157&lt;5),0,IF(K157="State Service",ROUND('GA55 Main'!$J$15*2/31,0),ROUND('GA55 Main'!$J$15/31,0))))</f>
        <v>0</v>
      </c>
      <c r="T157" s="23">
        <f>IF(N157="YES",0,IF(OR(K157="Class IV",P157&lt;5),0,IF(K157="State Service",ROUND('GA55 Main'!$J$16*2/30,0),ROUND('GA55 Main'!$J$16/30,0))))</f>
        <v>0</v>
      </c>
      <c r="U157" s="23">
        <f>IF(N157="YES",0,IF(OR(K157="Class IV",P157&lt;5),0,IF(K157="State Service",ROUND('GA55 Main'!$J$17*2/31,0),ROUND('GA55 Main'!$J$17/31,0))))</f>
        <v>0</v>
      </c>
      <c r="V157" s="23">
        <f>IF(N157="YES",0,IF(OR(K157="Class IV",P157&lt;5),0,IF(K157="State Service",ROUND('GA55 Main'!$J$18*2/31,0),ROUND('GA55 Main'!$J$18/31,0))))</f>
        <v>0</v>
      </c>
      <c r="W157" s="23">
        <f>IF(N157="YES",0,IF(OR(K157="Class IV",P157&lt;5),0,IF(K157="State Service",ROUND('GA55 Main'!$J$19*2/28,0),ROUND('GA55 Main'!$J$19/28,0))))</f>
        <v>0</v>
      </c>
      <c r="X157" s="22">
        <f t="shared" si="11"/>
        <v>0</v>
      </c>
    </row>
    <row r="158" spans="9:24">
      <c r="I158" s="23">
        <f>Master!A395</f>
        <v>0</v>
      </c>
      <c r="J158" s="23">
        <f>Master!B395</f>
        <v>0</v>
      </c>
      <c r="K158" s="23">
        <f>Master!D395</f>
        <v>0</v>
      </c>
      <c r="L158" s="23">
        <f>Master!F395</f>
        <v>0</v>
      </c>
      <c r="M158" s="23">
        <f>Master!M395</f>
        <v>0</v>
      </c>
      <c r="N158" s="23">
        <f>Master!X395</f>
        <v>0</v>
      </c>
      <c r="O158" s="23">
        <f t="shared" si="8"/>
        <v>0</v>
      </c>
      <c r="P158" s="23">
        <f t="shared" si="9"/>
        <v>0</v>
      </c>
      <c r="Q158" s="23">
        <f t="shared" si="10"/>
        <v>0</v>
      </c>
      <c r="R158" s="23">
        <f>IF(N158="YES",0,IF(OR(K158="Class IV",P158&lt;5),0,IF(K158="State Service",ROUND('GA55 Main'!$J$14*2/30,0),ROUND('GA55 Main'!$J$14/30,0))))</f>
        <v>0</v>
      </c>
      <c r="S158" s="23">
        <f>IF(N158="YES",0,IF(OR(K158="Class IV",P158&lt;5),0,IF(K158="State Service",ROUND('GA55 Main'!$J$15*2/31,0),ROUND('GA55 Main'!$J$15/31,0))))</f>
        <v>0</v>
      </c>
      <c r="T158" s="23">
        <f>IF(N158="YES",0,IF(OR(K158="Class IV",P158&lt;5),0,IF(K158="State Service",ROUND('GA55 Main'!$J$16*2/30,0),ROUND('GA55 Main'!$J$16/30,0))))</f>
        <v>0</v>
      </c>
      <c r="U158" s="23">
        <f>IF(N158="YES",0,IF(OR(K158="Class IV",P158&lt;5),0,IF(K158="State Service",ROUND('GA55 Main'!$J$17*2/31,0),ROUND('GA55 Main'!$J$17/31,0))))</f>
        <v>0</v>
      </c>
      <c r="V158" s="23">
        <f>IF(N158="YES",0,IF(OR(K158="Class IV",P158&lt;5),0,IF(K158="State Service",ROUND('GA55 Main'!$J$18*2/31,0),ROUND('GA55 Main'!$J$18/31,0))))</f>
        <v>0</v>
      </c>
      <c r="W158" s="23">
        <f>IF(N158="YES",0,IF(OR(K158="Class IV",P158&lt;5),0,IF(K158="State Service",ROUND('GA55 Main'!$J$19*2/28,0),ROUND('GA55 Main'!$J$19/28,0))))</f>
        <v>0</v>
      </c>
      <c r="X158" s="22">
        <f t="shared" si="11"/>
        <v>0</v>
      </c>
    </row>
    <row r="159" spans="9:24">
      <c r="I159" s="23">
        <f>Master!A396</f>
        <v>0</v>
      </c>
      <c r="J159" s="23">
        <f>Master!B396</f>
        <v>0</v>
      </c>
      <c r="K159" s="23">
        <f>Master!D396</f>
        <v>0</v>
      </c>
      <c r="L159" s="23">
        <f>Master!F396</f>
        <v>0</v>
      </c>
      <c r="M159" s="23">
        <f>Master!M396</f>
        <v>0</v>
      </c>
      <c r="N159" s="23">
        <f>Master!X396</f>
        <v>0</v>
      </c>
      <c r="O159" s="23">
        <f t="shared" si="8"/>
        <v>0</v>
      </c>
      <c r="P159" s="23">
        <f t="shared" si="9"/>
        <v>0</v>
      </c>
      <c r="Q159" s="23">
        <f t="shared" si="10"/>
        <v>0</v>
      </c>
      <c r="R159" s="23">
        <f>IF(N159="YES",0,IF(OR(K159="Class IV",P159&lt;5),0,IF(K159="State Service",ROUND('GA55 Main'!$J$14*2/30,0),ROUND('GA55 Main'!$J$14/30,0))))</f>
        <v>0</v>
      </c>
      <c r="S159" s="23">
        <f>IF(N159="YES",0,IF(OR(K159="Class IV",P159&lt;5),0,IF(K159="State Service",ROUND('GA55 Main'!$J$15*2/31,0),ROUND('GA55 Main'!$J$15/31,0))))</f>
        <v>0</v>
      </c>
      <c r="T159" s="23">
        <f>IF(N159="YES",0,IF(OR(K159="Class IV",P159&lt;5),0,IF(K159="State Service",ROUND('GA55 Main'!$J$16*2/30,0),ROUND('GA55 Main'!$J$16/30,0))))</f>
        <v>0</v>
      </c>
      <c r="U159" s="23">
        <f>IF(N159="YES",0,IF(OR(K159="Class IV",P159&lt;5),0,IF(K159="State Service",ROUND('GA55 Main'!$J$17*2/31,0),ROUND('GA55 Main'!$J$17/31,0))))</f>
        <v>0</v>
      </c>
      <c r="V159" s="23">
        <f>IF(N159="YES",0,IF(OR(K159="Class IV",P159&lt;5),0,IF(K159="State Service",ROUND('GA55 Main'!$J$18*2/31,0),ROUND('GA55 Main'!$J$18/31,0))))</f>
        <v>0</v>
      </c>
      <c r="W159" s="23">
        <f>IF(N159="YES",0,IF(OR(K159="Class IV",P159&lt;5),0,IF(K159="State Service",ROUND('GA55 Main'!$J$19*2/28,0),ROUND('GA55 Main'!$J$19/28,0))))</f>
        <v>0</v>
      </c>
      <c r="X159" s="22">
        <f t="shared" si="11"/>
        <v>0</v>
      </c>
    </row>
    <row r="160" spans="9:24">
      <c r="I160" s="23">
        <f>Master!A397</f>
        <v>0</v>
      </c>
      <c r="J160" s="23">
        <f>Master!B397</f>
        <v>0</v>
      </c>
      <c r="K160" s="23">
        <f>Master!D397</f>
        <v>0</v>
      </c>
      <c r="L160" s="23">
        <f>Master!F397</f>
        <v>0</v>
      </c>
      <c r="M160" s="23">
        <f>Master!M397</f>
        <v>0</v>
      </c>
      <c r="N160" s="23">
        <f>Master!X397</f>
        <v>0</v>
      </c>
      <c r="O160" s="23">
        <f t="shared" si="8"/>
        <v>0</v>
      </c>
      <c r="P160" s="23">
        <f t="shared" si="9"/>
        <v>0</v>
      </c>
      <c r="Q160" s="23">
        <f t="shared" si="10"/>
        <v>0</v>
      </c>
      <c r="R160" s="23">
        <f>IF(N160="YES",0,IF(OR(K160="Class IV",P160&lt;5),0,IF(K160="State Service",ROUND('GA55 Main'!$J$14*2/30,0),ROUND('GA55 Main'!$J$14/30,0))))</f>
        <v>0</v>
      </c>
      <c r="S160" s="23">
        <f>IF(N160="YES",0,IF(OR(K160="Class IV",P160&lt;5),0,IF(K160="State Service",ROUND('GA55 Main'!$J$15*2/31,0),ROUND('GA55 Main'!$J$15/31,0))))</f>
        <v>0</v>
      </c>
      <c r="T160" s="23">
        <f>IF(N160="YES",0,IF(OR(K160="Class IV",P160&lt;5),0,IF(K160="State Service",ROUND('GA55 Main'!$J$16*2/30,0),ROUND('GA55 Main'!$J$16/30,0))))</f>
        <v>0</v>
      </c>
      <c r="U160" s="23">
        <f>IF(N160="YES",0,IF(OR(K160="Class IV",P160&lt;5),0,IF(K160="State Service",ROUND('GA55 Main'!$J$17*2/31,0),ROUND('GA55 Main'!$J$17/31,0))))</f>
        <v>0</v>
      </c>
      <c r="V160" s="23">
        <f>IF(N160="YES",0,IF(OR(K160="Class IV",P160&lt;5),0,IF(K160="State Service",ROUND('GA55 Main'!$J$18*2/31,0),ROUND('GA55 Main'!$J$18/31,0))))</f>
        <v>0</v>
      </c>
      <c r="W160" s="23">
        <f>IF(N160="YES",0,IF(OR(K160="Class IV",P160&lt;5),0,IF(K160="State Service",ROUND('GA55 Main'!$J$19*2/28,0),ROUND('GA55 Main'!$J$19/28,0))))</f>
        <v>0</v>
      </c>
      <c r="X160" s="22">
        <f t="shared" si="11"/>
        <v>0</v>
      </c>
    </row>
    <row r="161" spans="9:24">
      <c r="I161" s="23">
        <f>Master!A398</f>
        <v>0</v>
      </c>
      <c r="J161" s="23">
        <f>Master!B398</f>
        <v>0</v>
      </c>
      <c r="K161" s="23">
        <f>Master!D398</f>
        <v>0</v>
      </c>
      <c r="L161" s="23">
        <f>Master!F398</f>
        <v>0</v>
      </c>
      <c r="M161" s="23">
        <f>Master!M398</f>
        <v>0</v>
      </c>
      <c r="N161" s="23">
        <f>Master!X398</f>
        <v>0</v>
      </c>
      <c r="O161" s="23">
        <f t="shared" si="8"/>
        <v>0</v>
      </c>
      <c r="P161" s="23">
        <f t="shared" si="9"/>
        <v>0</v>
      </c>
      <c r="Q161" s="23">
        <f t="shared" si="10"/>
        <v>0</v>
      </c>
      <c r="R161" s="23">
        <f>IF(N161="YES",0,IF(OR(K161="Class IV",P161&lt;5),0,IF(K161="State Service",ROUND('GA55 Main'!$J$14*2/30,0),ROUND('GA55 Main'!$J$14/30,0))))</f>
        <v>0</v>
      </c>
      <c r="S161" s="23">
        <f>IF(N161="YES",0,IF(OR(K161="Class IV",P161&lt;5),0,IF(K161="State Service",ROUND('GA55 Main'!$J$15*2/31,0),ROUND('GA55 Main'!$J$15/31,0))))</f>
        <v>0</v>
      </c>
      <c r="T161" s="23">
        <f>IF(N161="YES",0,IF(OR(K161="Class IV",P161&lt;5),0,IF(K161="State Service",ROUND('GA55 Main'!$J$16*2/30,0),ROUND('GA55 Main'!$J$16/30,0))))</f>
        <v>0</v>
      </c>
      <c r="U161" s="23">
        <f>IF(N161="YES",0,IF(OR(K161="Class IV",P161&lt;5),0,IF(K161="State Service",ROUND('GA55 Main'!$J$17*2/31,0),ROUND('GA55 Main'!$J$17/31,0))))</f>
        <v>0</v>
      </c>
      <c r="V161" s="23">
        <f>IF(N161="YES",0,IF(OR(K161="Class IV",P161&lt;5),0,IF(K161="State Service",ROUND('GA55 Main'!$J$18*2/31,0),ROUND('GA55 Main'!$J$18/31,0))))</f>
        <v>0</v>
      </c>
      <c r="W161" s="23">
        <f>IF(N161="YES",0,IF(OR(K161="Class IV",P161&lt;5),0,IF(K161="State Service",ROUND('GA55 Main'!$J$19*2/28,0),ROUND('GA55 Main'!$J$19/28,0))))</f>
        <v>0</v>
      </c>
      <c r="X161" s="22">
        <f t="shared" si="11"/>
        <v>0</v>
      </c>
    </row>
    <row r="162" spans="9:24">
      <c r="I162" s="23">
        <f>Master!A399</f>
        <v>0</v>
      </c>
      <c r="J162" s="23">
        <f>Master!B399</f>
        <v>0</v>
      </c>
      <c r="K162" s="23">
        <f>Master!D399</f>
        <v>0</v>
      </c>
      <c r="L162" s="23">
        <f>Master!F399</f>
        <v>0</v>
      </c>
      <c r="M162" s="23">
        <f>Master!M399</f>
        <v>0</v>
      </c>
      <c r="N162" s="23">
        <f>Master!X399</f>
        <v>0</v>
      </c>
      <c r="O162" s="23">
        <f t="shared" si="8"/>
        <v>0</v>
      </c>
      <c r="P162" s="23">
        <f t="shared" si="9"/>
        <v>0</v>
      </c>
      <c r="Q162" s="23">
        <f t="shared" si="10"/>
        <v>0</v>
      </c>
      <c r="R162" s="23">
        <f>IF(N162="YES",0,IF(OR(K162="Class IV",P162&lt;5),0,IF(K162="State Service",ROUND('GA55 Main'!$J$14*2/30,0),ROUND('GA55 Main'!$J$14/30,0))))</f>
        <v>0</v>
      </c>
      <c r="S162" s="23">
        <f>IF(N162="YES",0,IF(OR(K162="Class IV",P162&lt;5),0,IF(K162="State Service",ROUND('GA55 Main'!$J$15*2/31,0),ROUND('GA55 Main'!$J$15/31,0))))</f>
        <v>0</v>
      </c>
      <c r="T162" s="23">
        <f>IF(N162="YES",0,IF(OR(K162="Class IV",P162&lt;5),0,IF(K162="State Service",ROUND('GA55 Main'!$J$16*2/30,0),ROUND('GA55 Main'!$J$16/30,0))))</f>
        <v>0</v>
      </c>
      <c r="U162" s="23">
        <f>IF(N162="YES",0,IF(OR(K162="Class IV",P162&lt;5),0,IF(K162="State Service",ROUND('GA55 Main'!$J$17*2/31,0),ROUND('GA55 Main'!$J$17/31,0))))</f>
        <v>0</v>
      </c>
      <c r="V162" s="23">
        <f>IF(N162="YES",0,IF(OR(K162="Class IV",P162&lt;5),0,IF(K162="State Service",ROUND('GA55 Main'!$J$18*2/31,0),ROUND('GA55 Main'!$J$18/31,0))))</f>
        <v>0</v>
      </c>
      <c r="W162" s="23">
        <f>IF(N162="YES",0,IF(OR(K162="Class IV",P162&lt;5),0,IF(K162="State Service",ROUND('GA55 Main'!$J$19*2/28,0),ROUND('GA55 Main'!$J$19/28,0))))</f>
        <v>0</v>
      </c>
      <c r="X162" s="22">
        <f t="shared" si="11"/>
        <v>0</v>
      </c>
    </row>
    <row r="163" spans="9:24">
      <c r="I163" s="23">
        <f>Master!A400</f>
        <v>0</v>
      </c>
      <c r="J163" s="23">
        <f>Master!B400</f>
        <v>0</v>
      </c>
      <c r="K163" s="23">
        <f>Master!D400</f>
        <v>0</v>
      </c>
      <c r="L163" s="23">
        <f>Master!F400</f>
        <v>0</v>
      </c>
      <c r="M163" s="23">
        <f>Master!M400</f>
        <v>0</v>
      </c>
      <c r="N163" s="23">
        <f>Master!X400</f>
        <v>0</v>
      </c>
      <c r="O163" s="23">
        <f t="shared" si="8"/>
        <v>0</v>
      </c>
      <c r="P163" s="23">
        <f t="shared" si="9"/>
        <v>0</v>
      </c>
      <c r="Q163" s="23">
        <f t="shared" si="10"/>
        <v>0</v>
      </c>
      <c r="R163" s="23">
        <f>IF(N163="YES",0,IF(OR(K163="Class IV",P163&lt;5),0,IF(K163="State Service",ROUND('GA55 Main'!$J$14*2/30,0),ROUND('GA55 Main'!$J$14/30,0))))</f>
        <v>0</v>
      </c>
      <c r="S163" s="23">
        <f>IF(N163="YES",0,IF(OR(K163="Class IV",P163&lt;5),0,IF(K163="State Service",ROUND('GA55 Main'!$J$15*2/31,0),ROUND('GA55 Main'!$J$15/31,0))))</f>
        <v>0</v>
      </c>
      <c r="T163" s="23">
        <f>IF(N163="YES",0,IF(OR(K163="Class IV",P163&lt;5),0,IF(K163="State Service",ROUND('GA55 Main'!$J$16*2/30,0),ROUND('GA55 Main'!$J$16/30,0))))</f>
        <v>0</v>
      </c>
      <c r="U163" s="23">
        <f>IF(N163="YES",0,IF(OR(K163="Class IV",P163&lt;5),0,IF(K163="State Service",ROUND('GA55 Main'!$J$17*2/31,0),ROUND('GA55 Main'!$J$17/31,0))))</f>
        <v>0</v>
      </c>
      <c r="V163" s="23">
        <f>IF(N163="YES",0,IF(OR(K163="Class IV",P163&lt;5),0,IF(K163="State Service",ROUND('GA55 Main'!$J$18*2/31,0),ROUND('GA55 Main'!$J$18/31,0))))</f>
        <v>0</v>
      </c>
      <c r="W163" s="23">
        <f>IF(N163="YES",0,IF(OR(K163="Class IV",P163&lt;5),0,IF(K163="State Service",ROUND('GA55 Main'!$J$19*2/28,0),ROUND('GA55 Main'!$J$19/28,0))))</f>
        <v>0</v>
      </c>
      <c r="X163" s="22">
        <f t="shared" si="11"/>
        <v>0</v>
      </c>
    </row>
    <row r="164" spans="9:24">
      <c r="I164" s="23">
        <f>Master!A401</f>
        <v>0</v>
      </c>
      <c r="J164" s="23">
        <f>Master!B401</f>
        <v>0</v>
      </c>
      <c r="K164" s="23">
        <f>Master!D401</f>
        <v>0</v>
      </c>
      <c r="L164" s="23">
        <f>Master!F401</f>
        <v>0</v>
      </c>
      <c r="M164" s="23">
        <f>Master!M401</f>
        <v>0</v>
      </c>
      <c r="N164" s="23">
        <f>Master!X401</f>
        <v>0</v>
      </c>
      <c r="O164" s="23">
        <f t="shared" si="8"/>
        <v>0</v>
      </c>
      <c r="P164" s="23">
        <f t="shared" si="9"/>
        <v>0</v>
      </c>
      <c r="Q164" s="23">
        <f t="shared" si="10"/>
        <v>0</v>
      </c>
      <c r="R164" s="23">
        <f>IF(N164="YES",0,IF(OR(K164="Class IV",P164&lt;5),0,IF(K164="State Service",ROUND('GA55 Main'!$J$14*2/30,0),ROUND('GA55 Main'!$J$14/30,0))))</f>
        <v>0</v>
      </c>
      <c r="S164" s="23">
        <f>IF(N164="YES",0,IF(OR(K164="Class IV",P164&lt;5),0,IF(K164="State Service",ROUND('GA55 Main'!$J$15*2/31,0),ROUND('GA55 Main'!$J$15/31,0))))</f>
        <v>0</v>
      </c>
      <c r="T164" s="23">
        <f>IF(N164="YES",0,IF(OR(K164="Class IV",P164&lt;5),0,IF(K164="State Service",ROUND('GA55 Main'!$J$16*2/30,0),ROUND('GA55 Main'!$J$16/30,0))))</f>
        <v>0</v>
      </c>
      <c r="U164" s="23">
        <f>IF(N164="YES",0,IF(OR(K164="Class IV",P164&lt;5),0,IF(K164="State Service",ROUND('GA55 Main'!$J$17*2/31,0),ROUND('GA55 Main'!$J$17/31,0))))</f>
        <v>0</v>
      </c>
      <c r="V164" s="23">
        <f>IF(N164="YES",0,IF(OR(K164="Class IV",P164&lt;5),0,IF(K164="State Service",ROUND('GA55 Main'!$J$18*2/31,0),ROUND('GA55 Main'!$J$18/31,0))))</f>
        <v>0</v>
      </c>
      <c r="W164" s="23">
        <f>IF(N164="YES",0,IF(OR(K164="Class IV",P164&lt;5),0,IF(K164="State Service",ROUND('GA55 Main'!$J$19*2/28,0),ROUND('GA55 Main'!$J$19/28,0))))</f>
        <v>0</v>
      </c>
      <c r="X164" s="22">
        <f t="shared" si="11"/>
        <v>0</v>
      </c>
    </row>
    <row r="165" spans="9:24">
      <c r="I165" s="23">
        <f>Master!A402</f>
        <v>0</v>
      </c>
      <c r="J165" s="23">
        <f>Master!B402</f>
        <v>0</v>
      </c>
      <c r="K165" s="23">
        <f>Master!D402</f>
        <v>0</v>
      </c>
      <c r="L165" s="23">
        <f>Master!F402</f>
        <v>0</v>
      </c>
      <c r="M165" s="23">
        <f>Master!M402</f>
        <v>0</v>
      </c>
      <c r="N165" s="23">
        <f>Master!X402</f>
        <v>0</v>
      </c>
      <c r="O165" s="23">
        <f t="shared" si="8"/>
        <v>0</v>
      </c>
      <c r="P165" s="23">
        <f t="shared" si="9"/>
        <v>0</v>
      </c>
      <c r="Q165" s="23">
        <f t="shared" si="10"/>
        <v>0</v>
      </c>
      <c r="R165" s="23">
        <f>IF(N165="YES",0,IF(OR(K165="Class IV",P165&lt;5),0,IF(K165="State Service",ROUND('GA55 Main'!$J$14*2/30,0),ROUND('GA55 Main'!$J$14/30,0))))</f>
        <v>0</v>
      </c>
      <c r="S165" s="23">
        <f>IF(N165="YES",0,IF(OR(K165="Class IV",P165&lt;5),0,IF(K165="State Service",ROUND('GA55 Main'!$J$15*2/31,0),ROUND('GA55 Main'!$J$15/31,0))))</f>
        <v>0</v>
      </c>
      <c r="T165" s="23">
        <f>IF(N165="YES",0,IF(OR(K165="Class IV",P165&lt;5),0,IF(K165="State Service",ROUND('GA55 Main'!$J$16*2/30,0),ROUND('GA55 Main'!$J$16/30,0))))</f>
        <v>0</v>
      </c>
      <c r="U165" s="23">
        <f>IF(N165="YES",0,IF(OR(K165="Class IV",P165&lt;5),0,IF(K165="State Service",ROUND('GA55 Main'!$J$17*2/31,0),ROUND('GA55 Main'!$J$17/31,0))))</f>
        <v>0</v>
      </c>
      <c r="V165" s="23">
        <f>IF(N165="YES",0,IF(OR(K165="Class IV",P165&lt;5),0,IF(K165="State Service",ROUND('GA55 Main'!$J$18*2/31,0),ROUND('GA55 Main'!$J$18/31,0))))</f>
        <v>0</v>
      </c>
      <c r="W165" s="23">
        <f>IF(N165="YES",0,IF(OR(K165="Class IV",P165&lt;5),0,IF(K165="State Service",ROUND('GA55 Main'!$J$19*2/28,0),ROUND('GA55 Main'!$J$19/28,0))))</f>
        <v>0</v>
      </c>
      <c r="X165" s="22">
        <f t="shared" si="11"/>
        <v>0</v>
      </c>
    </row>
    <row r="166" spans="9:24">
      <c r="I166" s="23">
        <f>Master!A403</f>
        <v>0</v>
      </c>
      <c r="J166" s="23">
        <f>Master!B403</f>
        <v>0</v>
      </c>
      <c r="K166" s="23">
        <f>Master!D403</f>
        <v>0</v>
      </c>
      <c r="L166" s="23">
        <f>Master!F403</f>
        <v>0</v>
      </c>
      <c r="M166" s="23">
        <f>Master!M403</f>
        <v>0</v>
      </c>
      <c r="N166" s="23">
        <f>Master!X403</f>
        <v>0</v>
      </c>
      <c r="O166" s="23">
        <f t="shared" si="8"/>
        <v>0</v>
      </c>
      <c r="P166" s="23">
        <f t="shared" si="9"/>
        <v>0</v>
      </c>
      <c r="Q166" s="23">
        <f t="shared" si="10"/>
        <v>0</v>
      </c>
      <c r="R166" s="23">
        <f>IF(N166="YES",0,IF(OR(K166="Class IV",P166&lt;5),0,IF(K166="State Service",ROUND('GA55 Main'!$J$14*2/30,0),ROUND('GA55 Main'!$J$14/30,0))))</f>
        <v>0</v>
      </c>
      <c r="S166" s="23">
        <f>IF(N166="YES",0,IF(OR(K166="Class IV",P166&lt;5),0,IF(K166="State Service",ROUND('GA55 Main'!$J$15*2/31,0),ROUND('GA55 Main'!$J$15/31,0))))</f>
        <v>0</v>
      </c>
      <c r="T166" s="23">
        <f>IF(N166="YES",0,IF(OR(K166="Class IV",P166&lt;5),0,IF(K166="State Service",ROUND('GA55 Main'!$J$16*2/30,0),ROUND('GA55 Main'!$J$16/30,0))))</f>
        <v>0</v>
      </c>
      <c r="U166" s="23">
        <f>IF(N166="YES",0,IF(OR(K166="Class IV",P166&lt;5),0,IF(K166="State Service",ROUND('GA55 Main'!$J$17*2/31,0),ROUND('GA55 Main'!$J$17/31,0))))</f>
        <v>0</v>
      </c>
      <c r="V166" s="23">
        <f>IF(N166="YES",0,IF(OR(K166="Class IV",P166&lt;5),0,IF(K166="State Service",ROUND('GA55 Main'!$J$18*2/31,0),ROUND('GA55 Main'!$J$18/31,0))))</f>
        <v>0</v>
      </c>
      <c r="W166" s="23">
        <f>IF(N166="YES",0,IF(OR(K166="Class IV",P166&lt;5),0,IF(K166="State Service",ROUND('GA55 Main'!$J$19*2/28,0),ROUND('GA55 Main'!$J$19/28,0))))</f>
        <v>0</v>
      </c>
      <c r="X166" s="22">
        <f t="shared" si="11"/>
        <v>0</v>
      </c>
    </row>
    <row r="167" spans="9:24">
      <c r="I167" s="23">
        <f>Master!A404</f>
        <v>0</v>
      </c>
      <c r="J167" s="23">
        <f>Master!B404</f>
        <v>0</v>
      </c>
      <c r="K167" s="23">
        <f>Master!D404</f>
        <v>0</v>
      </c>
      <c r="L167" s="23">
        <f>Master!F404</f>
        <v>0</v>
      </c>
      <c r="M167" s="23">
        <f>Master!M404</f>
        <v>0</v>
      </c>
      <c r="N167" s="23">
        <f>Master!X404</f>
        <v>0</v>
      </c>
      <c r="O167" s="23">
        <f t="shared" si="8"/>
        <v>0</v>
      </c>
      <c r="P167" s="23">
        <f t="shared" si="9"/>
        <v>0</v>
      </c>
      <c r="Q167" s="23">
        <f t="shared" si="10"/>
        <v>0</v>
      </c>
      <c r="R167" s="23">
        <f>IF(N167="YES",0,IF(OR(K167="Class IV",P167&lt;5),0,IF(K167="State Service",ROUND('GA55 Main'!$J$14*2/30,0),ROUND('GA55 Main'!$J$14/30,0))))</f>
        <v>0</v>
      </c>
      <c r="S167" s="23">
        <f>IF(N167="YES",0,IF(OR(K167="Class IV",P167&lt;5),0,IF(K167="State Service",ROUND('GA55 Main'!$J$15*2/31,0),ROUND('GA55 Main'!$J$15/31,0))))</f>
        <v>0</v>
      </c>
      <c r="T167" s="23">
        <f>IF(N167="YES",0,IF(OR(K167="Class IV",P167&lt;5),0,IF(K167="State Service",ROUND('GA55 Main'!$J$16*2/30,0),ROUND('GA55 Main'!$J$16/30,0))))</f>
        <v>0</v>
      </c>
      <c r="U167" s="23">
        <f>IF(N167="YES",0,IF(OR(K167="Class IV",P167&lt;5),0,IF(K167="State Service",ROUND('GA55 Main'!$J$17*2/31,0),ROUND('GA55 Main'!$J$17/31,0))))</f>
        <v>0</v>
      </c>
      <c r="V167" s="23">
        <f>IF(N167="YES",0,IF(OR(K167="Class IV",P167&lt;5),0,IF(K167="State Service",ROUND('GA55 Main'!$J$18*2/31,0),ROUND('GA55 Main'!$J$18/31,0))))</f>
        <v>0</v>
      </c>
      <c r="W167" s="23">
        <f>IF(N167="YES",0,IF(OR(K167="Class IV",P167&lt;5),0,IF(K167="State Service",ROUND('GA55 Main'!$J$19*2/28,0),ROUND('GA55 Main'!$J$19/28,0))))</f>
        <v>0</v>
      </c>
      <c r="X167" s="22">
        <f t="shared" si="11"/>
        <v>0</v>
      </c>
    </row>
    <row r="168" spans="9:24">
      <c r="I168" s="23">
        <f>Master!A405</f>
        <v>0</v>
      </c>
      <c r="J168" s="23">
        <f>Master!B405</f>
        <v>0</v>
      </c>
      <c r="K168" s="23">
        <f>Master!D405</f>
        <v>0</v>
      </c>
      <c r="L168" s="23">
        <f>Master!F405</f>
        <v>0</v>
      </c>
      <c r="M168" s="23">
        <f>Master!M405</f>
        <v>0</v>
      </c>
      <c r="N168" s="23">
        <f>Master!X405</f>
        <v>0</v>
      </c>
      <c r="O168" s="23">
        <f t="shared" si="8"/>
        <v>0</v>
      </c>
      <c r="P168" s="23">
        <f t="shared" si="9"/>
        <v>0</v>
      </c>
      <c r="Q168" s="23">
        <f t="shared" si="10"/>
        <v>0</v>
      </c>
      <c r="R168" s="23">
        <f>IF(N168="YES",0,IF(OR(K168="Class IV",P168&lt;5),0,IF(K168="State Service",ROUND('GA55 Main'!$J$14*2/30,0),ROUND('GA55 Main'!$J$14/30,0))))</f>
        <v>0</v>
      </c>
      <c r="S168" s="23">
        <f>IF(N168="YES",0,IF(OR(K168="Class IV",P168&lt;5),0,IF(K168="State Service",ROUND('GA55 Main'!$J$15*2/31,0),ROUND('GA55 Main'!$J$15/31,0))))</f>
        <v>0</v>
      </c>
      <c r="T168" s="23">
        <f>IF(N168="YES",0,IF(OR(K168="Class IV",P168&lt;5),0,IF(K168="State Service",ROUND('GA55 Main'!$J$16*2/30,0),ROUND('GA55 Main'!$J$16/30,0))))</f>
        <v>0</v>
      </c>
      <c r="U168" s="23">
        <f>IF(N168="YES",0,IF(OR(K168="Class IV",P168&lt;5),0,IF(K168="State Service",ROUND('GA55 Main'!$J$17*2/31,0),ROUND('GA55 Main'!$J$17/31,0))))</f>
        <v>0</v>
      </c>
      <c r="V168" s="23">
        <f>IF(N168="YES",0,IF(OR(K168="Class IV",P168&lt;5),0,IF(K168="State Service",ROUND('GA55 Main'!$J$18*2/31,0),ROUND('GA55 Main'!$J$18/31,0))))</f>
        <v>0</v>
      </c>
      <c r="W168" s="23">
        <f>IF(N168="YES",0,IF(OR(K168="Class IV",P168&lt;5),0,IF(K168="State Service",ROUND('GA55 Main'!$J$19*2/28,0),ROUND('GA55 Main'!$J$19/28,0))))</f>
        <v>0</v>
      </c>
      <c r="X168" s="22">
        <f t="shared" si="11"/>
        <v>0</v>
      </c>
    </row>
    <row r="169" spans="9:24">
      <c r="I169" s="23">
        <f>Master!A406</f>
        <v>0</v>
      </c>
      <c r="J169" s="23">
        <f>Master!B406</f>
        <v>0</v>
      </c>
      <c r="K169" s="23">
        <f>Master!D406</f>
        <v>0</v>
      </c>
      <c r="L169" s="23">
        <f>Master!F406</f>
        <v>0</v>
      </c>
      <c r="M169" s="23">
        <f>Master!M406</f>
        <v>0</v>
      </c>
      <c r="N169" s="23">
        <f>Master!X406</f>
        <v>0</v>
      </c>
      <c r="O169" s="23">
        <f t="shared" si="8"/>
        <v>0</v>
      </c>
      <c r="P169" s="23">
        <f t="shared" si="9"/>
        <v>0</v>
      </c>
      <c r="Q169" s="23">
        <f t="shared" si="10"/>
        <v>0</v>
      </c>
      <c r="R169" s="23">
        <f>IF(N169="YES",0,IF(OR(K169="Class IV",P169&lt;5),0,IF(K169="State Service",ROUND('GA55 Main'!$J$14*2/30,0),ROUND('GA55 Main'!$J$14/30,0))))</f>
        <v>0</v>
      </c>
      <c r="S169" s="23">
        <f>IF(N169="YES",0,IF(OR(K169="Class IV",P169&lt;5),0,IF(K169="State Service",ROUND('GA55 Main'!$J$15*2/31,0),ROUND('GA55 Main'!$J$15/31,0))))</f>
        <v>0</v>
      </c>
      <c r="T169" s="23">
        <f>IF(N169="YES",0,IF(OR(K169="Class IV",P169&lt;5),0,IF(K169="State Service",ROUND('GA55 Main'!$J$16*2/30,0),ROUND('GA55 Main'!$J$16/30,0))))</f>
        <v>0</v>
      </c>
      <c r="U169" s="23">
        <f>IF(N169="YES",0,IF(OR(K169="Class IV",P169&lt;5),0,IF(K169="State Service",ROUND('GA55 Main'!$J$17*2/31,0),ROUND('GA55 Main'!$J$17/31,0))))</f>
        <v>0</v>
      </c>
      <c r="V169" s="23">
        <f>IF(N169="YES",0,IF(OR(K169="Class IV",P169&lt;5),0,IF(K169="State Service",ROUND('GA55 Main'!$J$18*2/31,0),ROUND('GA55 Main'!$J$18/31,0))))</f>
        <v>0</v>
      </c>
      <c r="W169" s="23">
        <f>IF(N169="YES",0,IF(OR(K169="Class IV",P169&lt;5),0,IF(K169="State Service",ROUND('GA55 Main'!$J$19*2/28,0),ROUND('GA55 Main'!$J$19/28,0))))</f>
        <v>0</v>
      </c>
      <c r="X169" s="22">
        <f t="shared" si="11"/>
        <v>0</v>
      </c>
    </row>
    <row r="170" spans="9:24">
      <c r="I170" s="23">
        <f>Master!A407</f>
        <v>0</v>
      </c>
      <c r="J170" s="23">
        <f>Master!B407</f>
        <v>0</v>
      </c>
      <c r="K170" s="23">
        <f>Master!D407</f>
        <v>0</v>
      </c>
      <c r="L170" s="23">
        <f>Master!F407</f>
        <v>0</v>
      </c>
      <c r="M170" s="23">
        <f>Master!M407</f>
        <v>0</v>
      </c>
      <c r="N170" s="23">
        <f>Master!X407</f>
        <v>0</v>
      </c>
      <c r="O170" s="23">
        <f t="shared" si="8"/>
        <v>0</v>
      </c>
      <c r="P170" s="23">
        <f t="shared" si="9"/>
        <v>0</v>
      </c>
      <c r="Q170" s="23">
        <f t="shared" si="10"/>
        <v>0</v>
      </c>
      <c r="R170" s="23">
        <f>IF(N170="YES",0,IF(OR(K170="Class IV",P170&lt;5),0,IF(K170="State Service",ROUND('GA55 Main'!$J$14*2/30,0),ROUND('GA55 Main'!$J$14/30,0))))</f>
        <v>0</v>
      </c>
      <c r="S170" s="23">
        <f>IF(N170="YES",0,IF(OR(K170="Class IV",P170&lt;5),0,IF(K170="State Service",ROUND('GA55 Main'!$J$15*2/31,0),ROUND('GA55 Main'!$J$15/31,0))))</f>
        <v>0</v>
      </c>
      <c r="T170" s="23">
        <f>IF(N170="YES",0,IF(OR(K170="Class IV",P170&lt;5),0,IF(K170="State Service",ROUND('GA55 Main'!$J$16*2/30,0),ROUND('GA55 Main'!$J$16/30,0))))</f>
        <v>0</v>
      </c>
      <c r="U170" s="23">
        <f>IF(N170="YES",0,IF(OR(K170="Class IV",P170&lt;5),0,IF(K170="State Service",ROUND('GA55 Main'!$J$17*2/31,0),ROUND('GA55 Main'!$J$17/31,0))))</f>
        <v>0</v>
      </c>
      <c r="V170" s="23">
        <f>IF(N170="YES",0,IF(OR(K170="Class IV",P170&lt;5),0,IF(K170="State Service",ROUND('GA55 Main'!$J$18*2/31,0),ROUND('GA55 Main'!$J$18/31,0))))</f>
        <v>0</v>
      </c>
      <c r="W170" s="23">
        <f>IF(N170="YES",0,IF(OR(K170="Class IV",P170&lt;5),0,IF(K170="State Service",ROUND('GA55 Main'!$J$19*2/28,0),ROUND('GA55 Main'!$J$19/28,0))))</f>
        <v>0</v>
      </c>
      <c r="X170" s="22">
        <f t="shared" si="11"/>
        <v>0</v>
      </c>
    </row>
    <row r="171" spans="9:24">
      <c r="I171" s="23">
        <f>Master!A408</f>
        <v>0</v>
      </c>
      <c r="J171" s="23">
        <f>Master!B408</f>
        <v>0</v>
      </c>
      <c r="K171" s="23">
        <f>Master!D408</f>
        <v>0</v>
      </c>
      <c r="L171" s="23">
        <f>Master!F408</f>
        <v>0</v>
      </c>
      <c r="M171" s="23">
        <f>Master!M408</f>
        <v>0</v>
      </c>
      <c r="N171" s="23">
        <f>Master!X408</f>
        <v>0</v>
      </c>
      <c r="O171" s="23">
        <f t="shared" si="8"/>
        <v>0</v>
      </c>
      <c r="P171" s="23">
        <f t="shared" si="9"/>
        <v>0</v>
      </c>
      <c r="Q171" s="23">
        <f t="shared" si="10"/>
        <v>0</v>
      </c>
      <c r="R171" s="23">
        <f>IF(N171="YES",0,IF(OR(K171="Class IV",P171&lt;5),0,IF(K171="State Service",ROUND('GA55 Main'!$J$14*2/30,0),ROUND('GA55 Main'!$J$14/30,0))))</f>
        <v>0</v>
      </c>
      <c r="S171" s="23">
        <f>IF(N171="YES",0,IF(OR(K171="Class IV",P171&lt;5),0,IF(K171="State Service",ROUND('GA55 Main'!$J$15*2/31,0),ROUND('GA55 Main'!$J$15/31,0))))</f>
        <v>0</v>
      </c>
      <c r="T171" s="23">
        <f>IF(N171="YES",0,IF(OR(K171="Class IV",P171&lt;5),0,IF(K171="State Service",ROUND('GA55 Main'!$J$16*2/30,0),ROUND('GA55 Main'!$J$16/30,0))))</f>
        <v>0</v>
      </c>
      <c r="U171" s="23">
        <f>IF(N171="YES",0,IF(OR(K171="Class IV",P171&lt;5),0,IF(K171="State Service",ROUND('GA55 Main'!$J$17*2/31,0),ROUND('GA55 Main'!$J$17/31,0))))</f>
        <v>0</v>
      </c>
      <c r="V171" s="23">
        <f>IF(N171="YES",0,IF(OR(K171="Class IV",P171&lt;5),0,IF(K171="State Service",ROUND('GA55 Main'!$J$18*2/31,0),ROUND('GA55 Main'!$J$18/31,0))))</f>
        <v>0</v>
      </c>
      <c r="W171" s="23">
        <f>IF(N171="YES",0,IF(OR(K171="Class IV",P171&lt;5),0,IF(K171="State Service",ROUND('GA55 Main'!$J$19*2/28,0),ROUND('GA55 Main'!$J$19/28,0))))</f>
        <v>0</v>
      </c>
      <c r="X171" s="22">
        <f t="shared" si="11"/>
        <v>0</v>
      </c>
    </row>
    <row r="172" spans="9:24">
      <c r="I172" s="23">
        <f>Master!A409</f>
        <v>0</v>
      </c>
      <c r="J172" s="23">
        <f>Master!B409</f>
        <v>0</v>
      </c>
      <c r="K172" s="23">
        <f>Master!D409</f>
        <v>0</v>
      </c>
      <c r="L172" s="23">
        <f>Master!F409</f>
        <v>0</v>
      </c>
      <c r="M172" s="23">
        <f>Master!M409</f>
        <v>0</v>
      </c>
      <c r="N172" s="23">
        <f>Master!X409</f>
        <v>0</v>
      </c>
      <c r="O172" s="23">
        <f t="shared" si="8"/>
        <v>0</v>
      </c>
      <c r="P172" s="23">
        <f t="shared" si="9"/>
        <v>0</v>
      </c>
      <c r="Q172" s="23">
        <f t="shared" si="10"/>
        <v>0</v>
      </c>
      <c r="R172" s="23">
        <f>IF(N172="YES",0,IF(OR(K172="Class IV",P172&lt;5),0,IF(K172="State Service",ROUND('GA55 Main'!$J$14*2/30,0),ROUND('GA55 Main'!$J$14/30,0))))</f>
        <v>0</v>
      </c>
      <c r="S172" s="23">
        <f>IF(N172="YES",0,IF(OR(K172="Class IV",P172&lt;5),0,IF(K172="State Service",ROUND('GA55 Main'!$J$15*2/31,0),ROUND('GA55 Main'!$J$15/31,0))))</f>
        <v>0</v>
      </c>
      <c r="T172" s="23">
        <f>IF(N172="YES",0,IF(OR(K172="Class IV",P172&lt;5),0,IF(K172="State Service",ROUND('GA55 Main'!$J$16*2/30,0),ROUND('GA55 Main'!$J$16/30,0))))</f>
        <v>0</v>
      </c>
      <c r="U172" s="23">
        <f>IF(N172="YES",0,IF(OR(K172="Class IV",P172&lt;5),0,IF(K172="State Service",ROUND('GA55 Main'!$J$17*2/31,0),ROUND('GA55 Main'!$J$17/31,0))))</f>
        <v>0</v>
      </c>
      <c r="V172" s="23">
        <f>IF(N172="YES",0,IF(OR(K172="Class IV",P172&lt;5),0,IF(K172="State Service",ROUND('GA55 Main'!$J$18*2/31,0),ROUND('GA55 Main'!$J$18/31,0))))</f>
        <v>0</v>
      </c>
      <c r="W172" s="23">
        <f>IF(N172="YES",0,IF(OR(K172="Class IV",P172&lt;5),0,IF(K172="State Service",ROUND('GA55 Main'!$J$19*2/28,0),ROUND('GA55 Main'!$J$19/28,0))))</f>
        <v>0</v>
      </c>
      <c r="X172" s="22">
        <f t="shared" si="11"/>
        <v>0</v>
      </c>
    </row>
    <row r="173" spans="9:24">
      <c r="I173" s="23">
        <f>Master!A410</f>
        <v>0</v>
      </c>
      <c r="J173" s="23">
        <f>Master!B410</f>
        <v>0</v>
      </c>
      <c r="K173" s="23">
        <f>Master!D410</f>
        <v>0</v>
      </c>
      <c r="L173" s="23">
        <f>Master!F410</f>
        <v>0</v>
      </c>
      <c r="M173" s="23">
        <f>Master!M410</f>
        <v>0</v>
      </c>
      <c r="N173" s="23">
        <f>Master!X410</f>
        <v>0</v>
      </c>
      <c r="O173" s="23">
        <f t="shared" si="8"/>
        <v>0</v>
      </c>
      <c r="P173" s="23">
        <f t="shared" si="9"/>
        <v>0</v>
      </c>
      <c r="Q173" s="23">
        <f t="shared" si="10"/>
        <v>0</v>
      </c>
      <c r="R173" s="23">
        <f>IF(N173="YES",0,IF(OR(K173="Class IV",P173&lt;5),0,IF(K173="State Service",ROUND('GA55 Main'!$J$14*2/30,0),ROUND('GA55 Main'!$J$14/30,0))))</f>
        <v>0</v>
      </c>
      <c r="S173" s="23">
        <f>IF(N173="YES",0,IF(OR(K173="Class IV",P173&lt;5),0,IF(K173="State Service",ROUND('GA55 Main'!$J$15*2/31,0),ROUND('GA55 Main'!$J$15/31,0))))</f>
        <v>0</v>
      </c>
      <c r="T173" s="23">
        <f>IF(N173="YES",0,IF(OR(K173="Class IV",P173&lt;5),0,IF(K173="State Service",ROUND('GA55 Main'!$J$16*2/30,0),ROUND('GA55 Main'!$J$16/30,0))))</f>
        <v>0</v>
      </c>
      <c r="U173" s="23">
        <f>IF(N173="YES",0,IF(OR(K173="Class IV",P173&lt;5),0,IF(K173="State Service",ROUND('GA55 Main'!$J$17*2/31,0),ROUND('GA55 Main'!$J$17/31,0))))</f>
        <v>0</v>
      </c>
      <c r="V173" s="23">
        <f>IF(N173="YES",0,IF(OR(K173="Class IV",P173&lt;5),0,IF(K173="State Service",ROUND('GA55 Main'!$J$18*2/31,0),ROUND('GA55 Main'!$J$18/31,0))))</f>
        <v>0</v>
      </c>
      <c r="W173" s="23">
        <f>IF(N173="YES",0,IF(OR(K173="Class IV",P173&lt;5),0,IF(K173="State Service",ROUND('GA55 Main'!$J$19*2/28,0),ROUND('GA55 Main'!$J$19/28,0))))</f>
        <v>0</v>
      </c>
      <c r="X173" s="22">
        <f t="shared" si="11"/>
        <v>0</v>
      </c>
    </row>
    <row r="174" spans="9:24">
      <c r="I174" s="23">
        <f>Master!A411</f>
        <v>0</v>
      </c>
      <c r="J174" s="23">
        <f>Master!B411</f>
        <v>0</v>
      </c>
      <c r="K174" s="23">
        <f>Master!D411</f>
        <v>0</v>
      </c>
      <c r="L174" s="23">
        <f>Master!F411</f>
        <v>0</v>
      </c>
      <c r="M174" s="23">
        <f>Master!M411</f>
        <v>0</v>
      </c>
      <c r="N174" s="23">
        <f>Master!X411</f>
        <v>0</v>
      </c>
      <c r="O174" s="23">
        <f t="shared" si="8"/>
        <v>0</v>
      </c>
      <c r="P174" s="23">
        <f t="shared" si="9"/>
        <v>0</v>
      </c>
      <c r="Q174" s="23">
        <f t="shared" si="10"/>
        <v>0</v>
      </c>
      <c r="R174" s="23">
        <f>IF(N174="YES",0,IF(OR(K174="Class IV",P174&lt;5),0,IF(K174="State Service",ROUND('GA55 Main'!$J$14*2/30,0),ROUND('GA55 Main'!$J$14/30,0))))</f>
        <v>0</v>
      </c>
      <c r="S174" s="23">
        <f>IF(N174="YES",0,IF(OR(K174="Class IV",P174&lt;5),0,IF(K174="State Service",ROUND('GA55 Main'!$J$15*2/31,0),ROUND('GA55 Main'!$J$15/31,0))))</f>
        <v>0</v>
      </c>
      <c r="T174" s="23">
        <f>IF(N174="YES",0,IF(OR(K174="Class IV",P174&lt;5),0,IF(K174="State Service",ROUND('GA55 Main'!$J$16*2/30,0),ROUND('GA55 Main'!$J$16/30,0))))</f>
        <v>0</v>
      </c>
      <c r="U174" s="23">
        <f>IF(N174="YES",0,IF(OR(K174="Class IV",P174&lt;5),0,IF(K174="State Service",ROUND('GA55 Main'!$J$17*2/31,0),ROUND('GA55 Main'!$J$17/31,0))))</f>
        <v>0</v>
      </c>
      <c r="V174" s="23">
        <f>IF(N174="YES",0,IF(OR(K174="Class IV",P174&lt;5),0,IF(K174="State Service",ROUND('GA55 Main'!$J$18*2/31,0),ROUND('GA55 Main'!$J$18/31,0))))</f>
        <v>0</v>
      </c>
      <c r="W174" s="23">
        <f>IF(N174="YES",0,IF(OR(K174="Class IV",P174&lt;5),0,IF(K174="State Service",ROUND('GA55 Main'!$J$19*2/28,0),ROUND('GA55 Main'!$J$19/28,0))))</f>
        <v>0</v>
      </c>
      <c r="X174" s="22">
        <f t="shared" si="11"/>
        <v>0</v>
      </c>
    </row>
    <row r="175" spans="9:24">
      <c r="I175" s="23">
        <f>Master!A412</f>
        <v>0</v>
      </c>
      <c r="J175" s="23">
        <f>Master!B412</f>
        <v>0</v>
      </c>
      <c r="K175" s="23">
        <f>Master!D412</f>
        <v>0</v>
      </c>
      <c r="L175" s="23">
        <f>Master!F412</f>
        <v>0</v>
      </c>
      <c r="M175" s="23">
        <f>Master!M412</f>
        <v>0</v>
      </c>
      <c r="N175" s="23">
        <f>Master!X412</f>
        <v>0</v>
      </c>
      <c r="O175" s="23">
        <f t="shared" si="8"/>
        <v>0</v>
      </c>
      <c r="P175" s="23">
        <f t="shared" si="9"/>
        <v>0</v>
      </c>
      <c r="Q175" s="23">
        <f t="shared" si="10"/>
        <v>0</v>
      </c>
      <c r="R175" s="23">
        <f>IF(N175="YES",0,IF(OR(K175="Class IV",P175&lt;5),0,IF(K175="State Service",ROUND('GA55 Main'!$J$14*2/30,0),ROUND('GA55 Main'!$J$14/30,0))))</f>
        <v>0</v>
      </c>
      <c r="S175" s="23">
        <f>IF(N175="YES",0,IF(OR(K175="Class IV",P175&lt;5),0,IF(K175="State Service",ROUND('GA55 Main'!$J$15*2/31,0),ROUND('GA55 Main'!$J$15/31,0))))</f>
        <v>0</v>
      </c>
      <c r="T175" s="23">
        <f>IF(N175="YES",0,IF(OR(K175="Class IV",P175&lt;5),0,IF(K175="State Service",ROUND('GA55 Main'!$J$16*2/30,0),ROUND('GA55 Main'!$J$16/30,0))))</f>
        <v>0</v>
      </c>
      <c r="U175" s="23">
        <f>IF(N175="YES",0,IF(OR(K175="Class IV",P175&lt;5),0,IF(K175="State Service",ROUND('GA55 Main'!$J$17*2/31,0),ROUND('GA55 Main'!$J$17/31,0))))</f>
        <v>0</v>
      </c>
      <c r="V175" s="23">
        <f>IF(N175="YES",0,IF(OR(K175="Class IV",P175&lt;5),0,IF(K175="State Service",ROUND('GA55 Main'!$J$18*2/31,0),ROUND('GA55 Main'!$J$18/31,0))))</f>
        <v>0</v>
      </c>
      <c r="W175" s="23">
        <f>IF(N175="YES",0,IF(OR(K175="Class IV",P175&lt;5),0,IF(K175="State Service",ROUND('GA55 Main'!$J$19*2/28,0),ROUND('GA55 Main'!$J$19/28,0))))</f>
        <v>0</v>
      </c>
      <c r="X175" s="22">
        <f t="shared" si="11"/>
        <v>0</v>
      </c>
    </row>
    <row r="176" spans="9:24">
      <c r="I176" s="23">
        <f>Master!A413</f>
        <v>0</v>
      </c>
      <c r="J176" s="23">
        <f>Master!B413</f>
        <v>0</v>
      </c>
      <c r="K176" s="23">
        <f>Master!D413</f>
        <v>0</v>
      </c>
      <c r="L176" s="23">
        <f>Master!F413</f>
        <v>0</v>
      </c>
      <c r="M176" s="23">
        <f>Master!M413</f>
        <v>0</v>
      </c>
      <c r="N176" s="23">
        <f>Master!X413</f>
        <v>0</v>
      </c>
      <c r="O176" s="23">
        <f t="shared" si="8"/>
        <v>0</v>
      </c>
      <c r="P176" s="23">
        <f t="shared" si="9"/>
        <v>0</v>
      </c>
      <c r="Q176" s="23">
        <f t="shared" si="10"/>
        <v>0</v>
      </c>
      <c r="R176" s="23">
        <f>IF(N176="YES",0,IF(OR(K176="Class IV",P176&lt;5),0,IF(K176="State Service",ROUND('GA55 Main'!$J$14*2/30,0),ROUND('GA55 Main'!$J$14/30,0))))</f>
        <v>0</v>
      </c>
      <c r="S176" s="23">
        <f>IF(N176="YES",0,IF(OR(K176="Class IV",P176&lt;5),0,IF(K176="State Service",ROUND('GA55 Main'!$J$15*2/31,0),ROUND('GA55 Main'!$J$15/31,0))))</f>
        <v>0</v>
      </c>
      <c r="T176" s="23">
        <f>IF(N176="YES",0,IF(OR(K176="Class IV",P176&lt;5),0,IF(K176="State Service",ROUND('GA55 Main'!$J$16*2/30,0),ROUND('GA55 Main'!$J$16/30,0))))</f>
        <v>0</v>
      </c>
      <c r="U176" s="23">
        <f>IF(N176="YES",0,IF(OR(K176="Class IV",P176&lt;5),0,IF(K176="State Service",ROUND('GA55 Main'!$J$17*2/31,0),ROUND('GA55 Main'!$J$17/31,0))))</f>
        <v>0</v>
      </c>
      <c r="V176" s="23">
        <f>IF(N176="YES",0,IF(OR(K176="Class IV",P176&lt;5),0,IF(K176="State Service",ROUND('GA55 Main'!$J$18*2/31,0),ROUND('GA55 Main'!$J$18/31,0))))</f>
        <v>0</v>
      </c>
      <c r="W176" s="23">
        <f>IF(N176="YES",0,IF(OR(K176="Class IV",P176&lt;5),0,IF(K176="State Service",ROUND('GA55 Main'!$J$19*2/28,0),ROUND('GA55 Main'!$J$19/28,0))))</f>
        <v>0</v>
      </c>
      <c r="X176" s="22">
        <f t="shared" si="11"/>
        <v>0</v>
      </c>
    </row>
    <row r="177" spans="9:24">
      <c r="I177" s="23">
        <f>Master!A414</f>
        <v>0</v>
      </c>
      <c r="J177" s="23">
        <f>Master!B414</f>
        <v>0</v>
      </c>
      <c r="K177" s="23">
        <f>Master!D414</f>
        <v>0</v>
      </c>
      <c r="L177" s="23">
        <f>Master!F414</f>
        <v>0</v>
      </c>
      <c r="M177" s="23">
        <f>Master!M414</f>
        <v>0</v>
      </c>
      <c r="N177" s="23">
        <f>Master!X414</f>
        <v>0</v>
      </c>
      <c r="O177" s="23">
        <f t="shared" si="8"/>
        <v>0</v>
      </c>
      <c r="P177" s="23">
        <f t="shared" si="9"/>
        <v>0</v>
      </c>
      <c r="Q177" s="23">
        <f t="shared" si="10"/>
        <v>0</v>
      </c>
      <c r="R177" s="23">
        <f>IF(N177="YES",0,IF(OR(K177="Class IV",P177&lt;5),0,IF(K177="State Service",ROUND('GA55 Main'!$J$14*2/30,0),ROUND('GA55 Main'!$J$14/30,0))))</f>
        <v>0</v>
      </c>
      <c r="S177" s="23">
        <f>IF(N177="YES",0,IF(OR(K177="Class IV",P177&lt;5),0,IF(K177="State Service",ROUND('GA55 Main'!$J$15*2/31,0),ROUND('GA55 Main'!$J$15/31,0))))</f>
        <v>0</v>
      </c>
      <c r="T177" s="23">
        <f>IF(N177="YES",0,IF(OR(K177="Class IV",P177&lt;5),0,IF(K177="State Service",ROUND('GA55 Main'!$J$16*2/30,0),ROUND('GA55 Main'!$J$16/30,0))))</f>
        <v>0</v>
      </c>
      <c r="U177" s="23">
        <f>IF(N177="YES",0,IF(OR(K177="Class IV",P177&lt;5),0,IF(K177="State Service",ROUND('GA55 Main'!$J$17*2/31,0),ROUND('GA55 Main'!$J$17/31,0))))</f>
        <v>0</v>
      </c>
      <c r="V177" s="23">
        <f>IF(N177="YES",0,IF(OR(K177="Class IV",P177&lt;5),0,IF(K177="State Service",ROUND('GA55 Main'!$J$18*2/31,0),ROUND('GA55 Main'!$J$18/31,0))))</f>
        <v>0</v>
      </c>
      <c r="W177" s="23">
        <f>IF(N177="YES",0,IF(OR(K177="Class IV",P177&lt;5),0,IF(K177="State Service",ROUND('GA55 Main'!$J$19*2/28,0),ROUND('GA55 Main'!$J$19/28,0))))</f>
        <v>0</v>
      </c>
      <c r="X177" s="22">
        <f t="shared" si="11"/>
        <v>0</v>
      </c>
    </row>
    <row r="178" spans="9:24">
      <c r="I178" s="23">
        <f>Master!A415</f>
        <v>0</v>
      </c>
      <c r="J178" s="23">
        <f>Master!B415</f>
        <v>0</v>
      </c>
      <c r="K178" s="23">
        <f>Master!D415</f>
        <v>0</v>
      </c>
      <c r="L178" s="23">
        <f>Master!F415</f>
        <v>0</v>
      </c>
      <c r="M178" s="23">
        <f>Master!M415</f>
        <v>0</v>
      </c>
      <c r="N178" s="23">
        <f>Master!X415</f>
        <v>0</v>
      </c>
      <c r="O178" s="23">
        <f t="shared" si="8"/>
        <v>0</v>
      </c>
      <c r="P178" s="23">
        <f t="shared" si="9"/>
        <v>0</v>
      </c>
      <c r="Q178" s="23">
        <f t="shared" si="10"/>
        <v>0</v>
      </c>
      <c r="R178" s="23">
        <f>IF(N178="YES",0,IF(OR(K178="Class IV",P178&lt;5),0,IF(K178="State Service",ROUND('GA55 Main'!$J$14*2/30,0),ROUND('GA55 Main'!$J$14/30,0))))</f>
        <v>0</v>
      </c>
      <c r="S178" s="23">
        <f>IF(N178="YES",0,IF(OR(K178="Class IV",P178&lt;5),0,IF(K178="State Service",ROUND('GA55 Main'!$J$15*2/31,0),ROUND('GA55 Main'!$J$15/31,0))))</f>
        <v>0</v>
      </c>
      <c r="T178" s="23">
        <f>IF(N178="YES",0,IF(OR(K178="Class IV",P178&lt;5),0,IF(K178="State Service",ROUND('GA55 Main'!$J$16*2/30,0),ROUND('GA55 Main'!$J$16/30,0))))</f>
        <v>0</v>
      </c>
      <c r="U178" s="23">
        <f>IF(N178="YES",0,IF(OR(K178="Class IV",P178&lt;5),0,IF(K178="State Service",ROUND('GA55 Main'!$J$17*2/31,0),ROUND('GA55 Main'!$J$17/31,0))))</f>
        <v>0</v>
      </c>
      <c r="V178" s="23">
        <f>IF(N178="YES",0,IF(OR(K178="Class IV",P178&lt;5),0,IF(K178="State Service",ROUND('GA55 Main'!$J$18*2/31,0),ROUND('GA55 Main'!$J$18/31,0))))</f>
        <v>0</v>
      </c>
      <c r="W178" s="23">
        <f>IF(N178="YES",0,IF(OR(K178="Class IV",P178&lt;5),0,IF(K178="State Service",ROUND('GA55 Main'!$J$19*2/28,0),ROUND('GA55 Main'!$J$19/28,0))))</f>
        <v>0</v>
      </c>
      <c r="X178" s="22">
        <f t="shared" si="11"/>
        <v>0</v>
      </c>
    </row>
    <row r="179" spans="9:24">
      <c r="I179" s="23">
        <f>Master!A416</f>
        <v>0</v>
      </c>
      <c r="J179" s="23">
        <f>Master!B416</f>
        <v>0</v>
      </c>
      <c r="K179" s="23">
        <f>Master!D416</f>
        <v>0</v>
      </c>
      <c r="L179" s="23">
        <f>Master!F416</f>
        <v>0</v>
      </c>
      <c r="M179" s="23">
        <f>Master!M416</f>
        <v>0</v>
      </c>
      <c r="N179" s="23">
        <f>Master!X416</f>
        <v>0</v>
      </c>
      <c r="O179" s="23">
        <f t="shared" si="8"/>
        <v>0</v>
      </c>
      <c r="P179" s="23">
        <f t="shared" si="9"/>
        <v>0</v>
      </c>
      <c r="Q179" s="23">
        <f t="shared" si="10"/>
        <v>0</v>
      </c>
      <c r="R179" s="23">
        <f>IF(N179="YES",0,IF(OR(K179="Class IV",P179&lt;5),0,IF(K179="State Service",ROUND('GA55 Main'!$J$14*2/30,0),ROUND('GA55 Main'!$J$14/30,0))))</f>
        <v>0</v>
      </c>
      <c r="S179" s="23">
        <f>IF(N179="YES",0,IF(OR(K179="Class IV",P179&lt;5),0,IF(K179="State Service",ROUND('GA55 Main'!$J$15*2/31,0),ROUND('GA55 Main'!$J$15/31,0))))</f>
        <v>0</v>
      </c>
      <c r="T179" s="23">
        <f>IF(N179="YES",0,IF(OR(K179="Class IV",P179&lt;5),0,IF(K179="State Service",ROUND('GA55 Main'!$J$16*2/30,0),ROUND('GA55 Main'!$J$16/30,0))))</f>
        <v>0</v>
      </c>
      <c r="U179" s="23">
        <f>IF(N179="YES",0,IF(OR(K179="Class IV",P179&lt;5),0,IF(K179="State Service",ROUND('GA55 Main'!$J$17*2/31,0),ROUND('GA55 Main'!$J$17/31,0))))</f>
        <v>0</v>
      </c>
      <c r="V179" s="23">
        <f>IF(N179="YES",0,IF(OR(K179="Class IV",P179&lt;5),0,IF(K179="State Service",ROUND('GA55 Main'!$J$18*2/31,0),ROUND('GA55 Main'!$J$18/31,0))))</f>
        <v>0</v>
      </c>
      <c r="W179" s="23">
        <f>IF(N179="YES",0,IF(OR(K179="Class IV",P179&lt;5),0,IF(K179="State Service",ROUND('GA55 Main'!$J$19*2/28,0),ROUND('GA55 Main'!$J$19/28,0))))</f>
        <v>0</v>
      </c>
      <c r="X179" s="22">
        <f t="shared" si="11"/>
        <v>0</v>
      </c>
    </row>
    <row r="180" spans="9:24">
      <c r="I180" s="23">
        <f>Master!A417</f>
        <v>0</v>
      </c>
      <c r="J180" s="23">
        <f>Master!B417</f>
        <v>0</v>
      </c>
      <c r="K180" s="23">
        <f>Master!D417</f>
        <v>0</v>
      </c>
      <c r="L180" s="23">
        <f>Master!F417</f>
        <v>0</v>
      </c>
      <c r="M180" s="23">
        <f>Master!M417</f>
        <v>0</v>
      </c>
      <c r="N180" s="23">
        <f>Master!X417</f>
        <v>0</v>
      </c>
      <c r="O180" s="23">
        <f t="shared" si="8"/>
        <v>0</v>
      </c>
      <c r="P180" s="23">
        <f t="shared" si="9"/>
        <v>0</v>
      </c>
      <c r="Q180" s="23">
        <f t="shared" si="10"/>
        <v>0</v>
      </c>
      <c r="R180" s="23">
        <f>IF(N180="YES",0,IF(OR(K180="Class IV",P180&lt;5),0,IF(K180="State Service",ROUND('GA55 Main'!$J$14*2/30,0),ROUND('GA55 Main'!$J$14/30,0))))</f>
        <v>0</v>
      </c>
      <c r="S180" s="23">
        <f>IF(N180="YES",0,IF(OR(K180="Class IV",P180&lt;5),0,IF(K180="State Service",ROUND('GA55 Main'!$J$15*2/31,0),ROUND('GA55 Main'!$J$15/31,0))))</f>
        <v>0</v>
      </c>
      <c r="T180" s="23">
        <f>IF(N180="YES",0,IF(OR(K180="Class IV",P180&lt;5),0,IF(K180="State Service",ROUND('GA55 Main'!$J$16*2/30,0),ROUND('GA55 Main'!$J$16/30,0))))</f>
        <v>0</v>
      </c>
      <c r="U180" s="23">
        <f>IF(N180="YES",0,IF(OR(K180="Class IV",P180&lt;5),0,IF(K180="State Service",ROUND('GA55 Main'!$J$17*2/31,0),ROUND('GA55 Main'!$J$17/31,0))))</f>
        <v>0</v>
      </c>
      <c r="V180" s="23">
        <f>IF(N180="YES",0,IF(OR(K180="Class IV",P180&lt;5),0,IF(K180="State Service",ROUND('GA55 Main'!$J$18*2/31,0),ROUND('GA55 Main'!$J$18/31,0))))</f>
        <v>0</v>
      </c>
      <c r="W180" s="23">
        <f>IF(N180="YES",0,IF(OR(K180="Class IV",P180&lt;5),0,IF(K180="State Service",ROUND('GA55 Main'!$J$19*2/28,0),ROUND('GA55 Main'!$J$19/28,0))))</f>
        <v>0</v>
      </c>
      <c r="X180" s="22">
        <f t="shared" si="11"/>
        <v>0</v>
      </c>
    </row>
    <row r="181" spans="9:24">
      <c r="I181" s="23">
        <f>Master!A418</f>
        <v>0</v>
      </c>
      <c r="J181" s="23">
        <f>Master!B418</f>
        <v>0</v>
      </c>
      <c r="K181" s="23">
        <f>Master!D418</f>
        <v>0</v>
      </c>
      <c r="L181" s="23">
        <f>Master!F418</f>
        <v>0</v>
      </c>
      <c r="M181" s="23">
        <f>Master!M418</f>
        <v>0</v>
      </c>
      <c r="N181" s="23">
        <f>Master!X418</f>
        <v>0</v>
      </c>
      <c r="O181" s="23">
        <f t="shared" si="8"/>
        <v>0</v>
      </c>
      <c r="P181" s="23">
        <f t="shared" si="9"/>
        <v>0</v>
      </c>
      <c r="Q181" s="23">
        <f t="shared" si="10"/>
        <v>0</v>
      </c>
      <c r="R181" s="23">
        <f>IF(N181="YES",0,IF(OR(K181="Class IV",P181&lt;5),0,IF(K181="State Service",ROUND('GA55 Main'!$J$14*2/30,0),ROUND('GA55 Main'!$J$14/30,0))))</f>
        <v>0</v>
      </c>
      <c r="S181" s="23">
        <f>IF(N181="YES",0,IF(OR(K181="Class IV",P181&lt;5),0,IF(K181="State Service",ROUND('GA55 Main'!$J$15*2/31,0),ROUND('GA55 Main'!$J$15/31,0))))</f>
        <v>0</v>
      </c>
      <c r="T181" s="23">
        <f>IF(N181="YES",0,IF(OR(K181="Class IV",P181&lt;5),0,IF(K181="State Service",ROUND('GA55 Main'!$J$16*2/30,0),ROUND('GA55 Main'!$J$16/30,0))))</f>
        <v>0</v>
      </c>
      <c r="U181" s="23">
        <f>IF(N181="YES",0,IF(OR(K181="Class IV",P181&lt;5),0,IF(K181="State Service",ROUND('GA55 Main'!$J$17*2/31,0),ROUND('GA55 Main'!$J$17/31,0))))</f>
        <v>0</v>
      </c>
      <c r="V181" s="23">
        <f>IF(N181="YES",0,IF(OR(K181="Class IV",P181&lt;5),0,IF(K181="State Service",ROUND('GA55 Main'!$J$18*2/31,0),ROUND('GA55 Main'!$J$18/31,0))))</f>
        <v>0</v>
      </c>
      <c r="W181" s="23">
        <f>IF(N181="YES",0,IF(OR(K181="Class IV",P181&lt;5),0,IF(K181="State Service",ROUND('GA55 Main'!$J$19*2/28,0),ROUND('GA55 Main'!$J$19/28,0))))</f>
        <v>0</v>
      </c>
      <c r="X181" s="22">
        <f t="shared" si="11"/>
        <v>0</v>
      </c>
    </row>
    <row r="182" spans="9:24">
      <c r="I182" s="23">
        <f>Master!A419</f>
        <v>0</v>
      </c>
      <c r="J182" s="23">
        <f>Master!B419</f>
        <v>0</v>
      </c>
      <c r="K182" s="23">
        <f>Master!D419</f>
        <v>0</v>
      </c>
      <c r="L182" s="23">
        <f>Master!F419</f>
        <v>0</v>
      </c>
      <c r="M182" s="23">
        <f>Master!M419</f>
        <v>0</v>
      </c>
      <c r="N182" s="23">
        <f>Master!X419</f>
        <v>0</v>
      </c>
      <c r="O182" s="23">
        <f t="shared" si="8"/>
        <v>0</v>
      </c>
      <c r="P182" s="23">
        <f t="shared" si="9"/>
        <v>0</v>
      </c>
      <c r="Q182" s="23">
        <f t="shared" si="10"/>
        <v>0</v>
      </c>
      <c r="R182" s="23">
        <f>IF(N182="YES",0,IF(OR(K182="Class IV",P182&lt;5),0,IF(K182="State Service",ROUND('GA55 Main'!$J$14*2/30,0),ROUND('GA55 Main'!$J$14/30,0))))</f>
        <v>0</v>
      </c>
      <c r="S182" s="23">
        <f>IF(N182="YES",0,IF(OR(K182="Class IV",P182&lt;5),0,IF(K182="State Service",ROUND('GA55 Main'!$J$15*2/31,0),ROUND('GA55 Main'!$J$15/31,0))))</f>
        <v>0</v>
      </c>
      <c r="T182" s="23">
        <f>IF(N182="YES",0,IF(OR(K182="Class IV",P182&lt;5),0,IF(K182="State Service",ROUND('GA55 Main'!$J$16*2/30,0),ROUND('GA55 Main'!$J$16/30,0))))</f>
        <v>0</v>
      </c>
      <c r="U182" s="23">
        <f>IF(N182="YES",0,IF(OR(K182="Class IV",P182&lt;5),0,IF(K182="State Service",ROUND('GA55 Main'!$J$17*2/31,0),ROUND('GA55 Main'!$J$17/31,0))))</f>
        <v>0</v>
      </c>
      <c r="V182" s="23">
        <f>IF(N182="YES",0,IF(OR(K182="Class IV",P182&lt;5),0,IF(K182="State Service",ROUND('GA55 Main'!$J$18*2/31,0),ROUND('GA55 Main'!$J$18/31,0))))</f>
        <v>0</v>
      </c>
      <c r="W182" s="23">
        <f>IF(N182="YES",0,IF(OR(K182="Class IV",P182&lt;5),0,IF(K182="State Service",ROUND('GA55 Main'!$J$19*2/28,0),ROUND('GA55 Main'!$J$19/28,0))))</f>
        <v>0</v>
      </c>
      <c r="X182" s="22">
        <f t="shared" si="11"/>
        <v>0</v>
      </c>
    </row>
    <row r="183" spans="9:24">
      <c r="I183" s="23">
        <f>Master!A420</f>
        <v>0</v>
      </c>
      <c r="J183" s="23">
        <f>Master!B420</f>
        <v>0</v>
      </c>
      <c r="K183" s="23">
        <f>Master!D420</f>
        <v>0</v>
      </c>
      <c r="L183" s="23">
        <f>Master!F420</f>
        <v>0</v>
      </c>
      <c r="M183" s="23">
        <f>Master!M420</f>
        <v>0</v>
      </c>
      <c r="N183" s="23">
        <f>Master!X420</f>
        <v>0</v>
      </c>
      <c r="O183" s="23">
        <f t="shared" si="8"/>
        <v>0</v>
      </c>
      <c r="P183" s="23">
        <f t="shared" si="9"/>
        <v>0</v>
      </c>
      <c r="Q183" s="23">
        <f t="shared" si="10"/>
        <v>0</v>
      </c>
      <c r="R183" s="23">
        <f>IF(N183="YES",0,IF(OR(K183="Class IV",P183&lt;5),0,IF(K183="State Service",ROUND('GA55 Main'!$J$14*2/30,0),ROUND('GA55 Main'!$J$14/30,0))))</f>
        <v>0</v>
      </c>
      <c r="S183" s="23">
        <f>IF(N183="YES",0,IF(OR(K183="Class IV",P183&lt;5),0,IF(K183="State Service",ROUND('GA55 Main'!$J$15*2/31,0),ROUND('GA55 Main'!$J$15/31,0))))</f>
        <v>0</v>
      </c>
      <c r="T183" s="23">
        <f>IF(N183="YES",0,IF(OR(K183="Class IV",P183&lt;5),0,IF(K183="State Service",ROUND('GA55 Main'!$J$16*2/30,0),ROUND('GA55 Main'!$J$16/30,0))))</f>
        <v>0</v>
      </c>
      <c r="U183" s="23">
        <f>IF(N183="YES",0,IF(OR(K183="Class IV",P183&lt;5),0,IF(K183="State Service",ROUND('GA55 Main'!$J$17*2/31,0),ROUND('GA55 Main'!$J$17/31,0))))</f>
        <v>0</v>
      </c>
      <c r="V183" s="23">
        <f>IF(N183="YES",0,IF(OR(K183="Class IV",P183&lt;5),0,IF(K183="State Service",ROUND('GA55 Main'!$J$18*2/31,0),ROUND('GA55 Main'!$J$18/31,0))))</f>
        <v>0</v>
      </c>
      <c r="W183" s="23">
        <f>IF(N183="YES",0,IF(OR(K183="Class IV",P183&lt;5),0,IF(K183="State Service",ROUND('GA55 Main'!$J$19*2/28,0),ROUND('GA55 Main'!$J$19/28,0))))</f>
        <v>0</v>
      </c>
      <c r="X183" s="22">
        <f t="shared" si="11"/>
        <v>0</v>
      </c>
    </row>
    <row r="184" spans="9:24">
      <c r="I184" s="23">
        <f>Master!A421</f>
        <v>0</v>
      </c>
      <c r="J184" s="23">
        <f>Master!B421</f>
        <v>0</v>
      </c>
      <c r="K184" s="23">
        <f>Master!D421</f>
        <v>0</v>
      </c>
      <c r="L184" s="23">
        <f>Master!F421</f>
        <v>0</v>
      </c>
      <c r="M184" s="23">
        <f>Master!M421</f>
        <v>0</v>
      </c>
      <c r="N184" s="23">
        <f>Master!X421</f>
        <v>0</v>
      </c>
      <c r="O184" s="23">
        <f t="shared" si="8"/>
        <v>0</v>
      </c>
      <c r="P184" s="23">
        <f t="shared" si="9"/>
        <v>0</v>
      </c>
      <c r="Q184" s="23">
        <f t="shared" si="10"/>
        <v>0</v>
      </c>
      <c r="R184" s="23">
        <f>IF(N184="YES",0,IF(OR(K184="Class IV",P184&lt;5),0,IF(K184="State Service",ROUND('GA55 Main'!$J$14*2/30,0),ROUND('GA55 Main'!$J$14/30,0))))</f>
        <v>0</v>
      </c>
      <c r="S184" s="23">
        <f>IF(N184="YES",0,IF(OR(K184="Class IV",P184&lt;5),0,IF(K184="State Service",ROUND('GA55 Main'!$J$15*2/31,0),ROUND('GA55 Main'!$J$15/31,0))))</f>
        <v>0</v>
      </c>
      <c r="T184" s="23">
        <f>IF(N184="YES",0,IF(OR(K184="Class IV",P184&lt;5),0,IF(K184="State Service",ROUND('GA55 Main'!$J$16*2/30,0),ROUND('GA55 Main'!$J$16/30,0))))</f>
        <v>0</v>
      </c>
      <c r="U184" s="23">
        <f>IF(N184="YES",0,IF(OR(K184="Class IV",P184&lt;5),0,IF(K184="State Service",ROUND('GA55 Main'!$J$17*2/31,0),ROUND('GA55 Main'!$J$17/31,0))))</f>
        <v>0</v>
      </c>
      <c r="V184" s="23">
        <f>IF(N184="YES",0,IF(OR(K184="Class IV",P184&lt;5),0,IF(K184="State Service",ROUND('GA55 Main'!$J$18*2/31,0),ROUND('GA55 Main'!$J$18/31,0))))</f>
        <v>0</v>
      </c>
      <c r="W184" s="23">
        <f>IF(N184="YES",0,IF(OR(K184="Class IV",P184&lt;5),0,IF(K184="State Service",ROUND('GA55 Main'!$J$19*2/28,0),ROUND('GA55 Main'!$J$19/28,0))))</f>
        <v>0</v>
      </c>
      <c r="X184" s="22">
        <f t="shared" si="11"/>
        <v>0</v>
      </c>
    </row>
    <row r="185" spans="9:24">
      <c r="I185" s="23">
        <f>Master!A422</f>
        <v>0</v>
      </c>
      <c r="J185" s="23">
        <f>Master!B422</f>
        <v>0</v>
      </c>
      <c r="K185" s="23">
        <f>Master!D422</f>
        <v>0</v>
      </c>
      <c r="L185" s="23">
        <f>Master!F422</f>
        <v>0</v>
      </c>
      <c r="M185" s="23">
        <f>Master!M422</f>
        <v>0</v>
      </c>
      <c r="N185" s="23">
        <f>Master!X422</f>
        <v>0</v>
      </c>
      <c r="O185" s="23">
        <f t="shared" si="8"/>
        <v>0</v>
      </c>
      <c r="P185" s="23">
        <f t="shared" si="9"/>
        <v>0</v>
      </c>
      <c r="Q185" s="23">
        <f t="shared" si="10"/>
        <v>0</v>
      </c>
      <c r="R185" s="23">
        <f>IF(N185="YES",0,IF(OR(K185="Class IV",P185&lt;5),0,IF(K185="State Service",ROUND('GA55 Main'!$J$14*2/30,0),ROUND('GA55 Main'!$J$14/30,0))))</f>
        <v>0</v>
      </c>
      <c r="S185" s="23">
        <f>IF(N185="YES",0,IF(OR(K185="Class IV",P185&lt;5),0,IF(K185="State Service",ROUND('GA55 Main'!$J$15*2/31,0),ROUND('GA55 Main'!$J$15/31,0))))</f>
        <v>0</v>
      </c>
      <c r="T185" s="23">
        <f>IF(N185="YES",0,IF(OR(K185="Class IV",P185&lt;5),0,IF(K185="State Service",ROUND('GA55 Main'!$J$16*2/30,0),ROUND('GA55 Main'!$J$16/30,0))))</f>
        <v>0</v>
      </c>
      <c r="U185" s="23">
        <f>IF(N185="YES",0,IF(OR(K185="Class IV",P185&lt;5),0,IF(K185="State Service",ROUND('GA55 Main'!$J$17*2/31,0),ROUND('GA55 Main'!$J$17/31,0))))</f>
        <v>0</v>
      </c>
      <c r="V185" s="23">
        <f>IF(N185="YES",0,IF(OR(K185="Class IV",P185&lt;5),0,IF(K185="State Service",ROUND('GA55 Main'!$J$18*2/31,0),ROUND('GA55 Main'!$J$18/31,0))))</f>
        <v>0</v>
      </c>
      <c r="W185" s="23">
        <f>IF(N185="YES",0,IF(OR(K185="Class IV",P185&lt;5),0,IF(K185="State Service",ROUND('GA55 Main'!$J$19*2/28,0),ROUND('GA55 Main'!$J$19/28,0))))</f>
        <v>0</v>
      </c>
      <c r="X185" s="22">
        <f t="shared" si="11"/>
        <v>0</v>
      </c>
    </row>
    <row r="186" spans="9:24">
      <c r="I186" s="23">
        <f>Master!A423</f>
        <v>0</v>
      </c>
      <c r="J186" s="23">
        <f>Master!B423</f>
        <v>0</v>
      </c>
      <c r="K186" s="23">
        <f>Master!D423</f>
        <v>0</v>
      </c>
      <c r="L186" s="23">
        <f>Master!F423</f>
        <v>0</v>
      </c>
      <c r="M186" s="23">
        <f>Master!M423</f>
        <v>0</v>
      </c>
      <c r="N186" s="23">
        <f>Master!X423</f>
        <v>0</v>
      </c>
      <c r="O186" s="23">
        <f t="shared" si="8"/>
        <v>0</v>
      </c>
      <c r="P186" s="23">
        <f t="shared" si="9"/>
        <v>0</v>
      </c>
      <c r="Q186" s="23">
        <f t="shared" si="10"/>
        <v>0</v>
      </c>
      <c r="R186" s="23">
        <f>IF(N186="YES",0,IF(OR(K186="Class IV",P186&lt;5),0,IF(K186="State Service",ROUND('GA55 Main'!$J$14*2/30,0),ROUND('GA55 Main'!$J$14/30,0))))</f>
        <v>0</v>
      </c>
      <c r="S186" s="23">
        <f>IF(N186="YES",0,IF(OR(K186="Class IV",P186&lt;5),0,IF(K186="State Service",ROUND('GA55 Main'!$J$15*2/31,0),ROUND('GA55 Main'!$J$15/31,0))))</f>
        <v>0</v>
      </c>
      <c r="T186" s="23">
        <f>IF(N186="YES",0,IF(OR(K186="Class IV",P186&lt;5),0,IF(K186="State Service",ROUND('GA55 Main'!$J$16*2/30,0),ROUND('GA55 Main'!$J$16/30,0))))</f>
        <v>0</v>
      </c>
      <c r="U186" s="23">
        <f>IF(N186="YES",0,IF(OR(K186="Class IV",P186&lt;5),0,IF(K186="State Service",ROUND('GA55 Main'!$J$17*2/31,0),ROUND('GA55 Main'!$J$17/31,0))))</f>
        <v>0</v>
      </c>
      <c r="V186" s="23">
        <f>IF(N186="YES",0,IF(OR(K186="Class IV",P186&lt;5),0,IF(K186="State Service",ROUND('GA55 Main'!$J$18*2/31,0),ROUND('GA55 Main'!$J$18/31,0))))</f>
        <v>0</v>
      </c>
      <c r="W186" s="23">
        <f>IF(N186="YES",0,IF(OR(K186="Class IV",P186&lt;5),0,IF(K186="State Service",ROUND('GA55 Main'!$J$19*2/28,0),ROUND('GA55 Main'!$J$19/28,0))))</f>
        <v>0</v>
      </c>
      <c r="X186" s="22">
        <f t="shared" si="11"/>
        <v>0</v>
      </c>
    </row>
    <row r="187" spans="9:24">
      <c r="I187" s="23">
        <f>Master!A424</f>
        <v>0</v>
      </c>
      <c r="J187" s="23">
        <f>Master!B424</f>
        <v>0</v>
      </c>
      <c r="K187" s="23">
        <f>Master!D424</f>
        <v>0</v>
      </c>
      <c r="L187" s="23">
        <f>Master!F424</f>
        <v>0</v>
      </c>
      <c r="M187" s="23">
        <f>Master!M424</f>
        <v>0</v>
      </c>
      <c r="N187" s="23">
        <f>Master!X424</f>
        <v>0</v>
      </c>
      <c r="O187" s="23">
        <f t="shared" si="8"/>
        <v>0</v>
      </c>
      <c r="P187" s="23">
        <f t="shared" si="9"/>
        <v>0</v>
      </c>
      <c r="Q187" s="23">
        <f t="shared" si="10"/>
        <v>0</v>
      </c>
      <c r="R187" s="23">
        <f>IF(N187="YES",0,IF(OR(K187="Class IV",P187&lt;5),0,IF(K187="State Service",ROUND('GA55 Main'!$J$14*2/30,0),ROUND('GA55 Main'!$J$14/30,0))))</f>
        <v>0</v>
      </c>
      <c r="S187" s="23">
        <f>IF(N187="YES",0,IF(OR(K187="Class IV",P187&lt;5),0,IF(K187="State Service",ROUND('GA55 Main'!$J$15*2/31,0),ROUND('GA55 Main'!$J$15/31,0))))</f>
        <v>0</v>
      </c>
      <c r="T187" s="23">
        <f>IF(N187="YES",0,IF(OR(K187="Class IV",P187&lt;5),0,IF(K187="State Service",ROUND('GA55 Main'!$J$16*2/30,0),ROUND('GA55 Main'!$J$16/30,0))))</f>
        <v>0</v>
      </c>
      <c r="U187" s="23">
        <f>IF(N187="YES",0,IF(OR(K187="Class IV",P187&lt;5),0,IF(K187="State Service",ROUND('GA55 Main'!$J$17*2/31,0),ROUND('GA55 Main'!$J$17/31,0))))</f>
        <v>0</v>
      </c>
      <c r="V187" s="23">
        <f>IF(N187="YES",0,IF(OR(K187="Class IV",P187&lt;5),0,IF(K187="State Service",ROUND('GA55 Main'!$J$18*2/31,0),ROUND('GA55 Main'!$J$18/31,0))))</f>
        <v>0</v>
      </c>
      <c r="W187" s="23">
        <f>IF(N187="YES",0,IF(OR(K187="Class IV",P187&lt;5),0,IF(K187="State Service",ROUND('GA55 Main'!$J$19*2/28,0),ROUND('GA55 Main'!$J$19/28,0))))</f>
        <v>0</v>
      </c>
      <c r="X187" s="22">
        <f t="shared" si="11"/>
        <v>0</v>
      </c>
    </row>
    <row r="188" spans="9:24">
      <c r="I188" s="23">
        <f>Master!A425</f>
        <v>0</v>
      </c>
      <c r="J188" s="23">
        <f>Master!B425</f>
        <v>0</v>
      </c>
      <c r="K188" s="23">
        <f>Master!D425</f>
        <v>0</v>
      </c>
      <c r="L188" s="23">
        <f>Master!F425</f>
        <v>0</v>
      </c>
      <c r="M188" s="23">
        <f>Master!M425</f>
        <v>0</v>
      </c>
      <c r="N188" s="23">
        <f>Master!X425</f>
        <v>0</v>
      </c>
      <c r="O188" s="23">
        <f t="shared" si="8"/>
        <v>0</v>
      </c>
      <c r="P188" s="23">
        <f t="shared" si="9"/>
        <v>0</v>
      </c>
      <c r="Q188" s="23">
        <f t="shared" si="10"/>
        <v>0</v>
      </c>
      <c r="R188" s="23">
        <f>IF(N188="YES",0,IF(OR(K188="Class IV",P188&lt;5),0,IF(K188="State Service",ROUND('GA55 Main'!$J$14*2/30,0),ROUND('GA55 Main'!$J$14/30,0))))</f>
        <v>0</v>
      </c>
      <c r="S188" s="23">
        <f>IF(N188="YES",0,IF(OR(K188="Class IV",P188&lt;5),0,IF(K188="State Service",ROUND('GA55 Main'!$J$15*2/31,0),ROUND('GA55 Main'!$J$15/31,0))))</f>
        <v>0</v>
      </c>
      <c r="T188" s="23">
        <f>IF(N188="YES",0,IF(OR(K188="Class IV",P188&lt;5),0,IF(K188="State Service",ROUND('GA55 Main'!$J$16*2/30,0),ROUND('GA55 Main'!$J$16/30,0))))</f>
        <v>0</v>
      </c>
      <c r="U188" s="23">
        <f>IF(N188="YES",0,IF(OR(K188="Class IV",P188&lt;5),0,IF(K188="State Service",ROUND('GA55 Main'!$J$17*2/31,0),ROUND('GA55 Main'!$J$17/31,0))))</f>
        <v>0</v>
      </c>
      <c r="V188" s="23">
        <f>IF(N188="YES",0,IF(OR(K188="Class IV",P188&lt;5),0,IF(K188="State Service",ROUND('GA55 Main'!$J$18*2/31,0),ROUND('GA55 Main'!$J$18/31,0))))</f>
        <v>0</v>
      </c>
      <c r="W188" s="23">
        <f>IF(N188="YES",0,IF(OR(K188="Class IV",P188&lt;5),0,IF(K188="State Service",ROUND('GA55 Main'!$J$19*2/28,0),ROUND('GA55 Main'!$J$19/28,0))))</f>
        <v>0</v>
      </c>
      <c r="X188" s="22">
        <f t="shared" si="11"/>
        <v>0</v>
      </c>
    </row>
    <row r="189" spans="9:24">
      <c r="I189" s="23">
        <f>Master!A426</f>
        <v>0</v>
      </c>
      <c r="J189" s="23">
        <f>Master!B426</f>
        <v>0</v>
      </c>
      <c r="K189" s="23">
        <f>Master!D426</f>
        <v>0</v>
      </c>
      <c r="L189" s="23">
        <f>Master!F426</f>
        <v>0</v>
      </c>
      <c r="M189" s="23">
        <f>Master!M426</f>
        <v>0</v>
      </c>
      <c r="N189" s="23">
        <f>Master!X426</f>
        <v>0</v>
      </c>
      <c r="O189" s="23">
        <f t="shared" si="8"/>
        <v>0</v>
      </c>
      <c r="P189" s="23">
        <f t="shared" si="9"/>
        <v>0</v>
      </c>
      <c r="Q189" s="23">
        <f t="shared" si="10"/>
        <v>0</v>
      </c>
      <c r="R189" s="23">
        <f>IF(N189="YES",0,IF(OR(K189="Class IV",P189&lt;5),0,IF(K189="State Service",ROUND('GA55 Main'!$J$14*2/30,0),ROUND('GA55 Main'!$J$14/30,0))))</f>
        <v>0</v>
      </c>
      <c r="S189" s="23">
        <f>IF(N189="YES",0,IF(OR(K189="Class IV",P189&lt;5),0,IF(K189="State Service",ROUND('GA55 Main'!$J$15*2/31,0),ROUND('GA55 Main'!$J$15/31,0))))</f>
        <v>0</v>
      </c>
      <c r="T189" s="23">
        <f>IF(N189="YES",0,IF(OR(K189="Class IV",P189&lt;5),0,IF(K189="State Service",ROUND('GA55 Main'!$J$16*2/30,0),ROUND('GA55 Main'!$J$16/30,0))))</f>
        <v>0</v>
      </c>
      <c r="U189" s="23">
        <f>IF(N189="YES",0,IF(OR(K189="Class IV",P189&lt;5),0,IF(K189="State Service",ROUND('GA55 Main'!$J$17*2/31,0),ROUND('GA55 Main'!$J$17/31,0))))</f>
        <v>0</v>
      </c>
      <c r="V189" s="23">
        <f>IF(N189="YES",0,IF(OR(K189="Class IV",P189&lt;5),0,IF(K189="State Service",ROUND('GA55 Main'!$J$18*2/31,0),ROUND('GA55 Main'!$J$18/31,0))))</f>
        <v>0</v>
      </c>
      <c r="W189" s="23">
        <f>IF(N189="YES",0,IF(OR(K189="Class IV",P189&lt;5),0,IF(K189="State Service",ROUND('GA55 Main'!$J$19*2/28,0),ROUND('GA55 Main'!$J$19/28,0))))</f>
        <v>0</v>
      </c>
      <c r="X189" s="22">
        <f t="shared" si="11"/>
        <v>0</v>
      </c>
    </row>
    <row r="190" spans="9:24">
      <c r="I190" s="23">
        <f>Master!A427</f>
        <v>0</v>
      </c>
      <c r="J190" s="23">
        <f>Master!B427</f>
        <v>0</v>
      </c>
      <c r="K190" s="23">
        <f>Master!D427</f>
        <v>0</v>
      </c>
      <c r="L190" s="23">
        <f>Master!F427</f>
        <v>0</v>
      </c>
      <c r="M190" s="23">
        <f>Master!M427</f>
        <v>0</v>
      </c>
      <c r="N190" s="23">
        <f>Master!X427</f>
        <v>0</v>
      </c>
      <c r="O190" s="23">
        <f t="shared" si="8"/>
        <v>0</v>
      </c>
      <c r="P190" s="23">
        <f t="shared" si="9"/>
        <v>0</v>
      </c>
      <c r="Q190" s="23">
        <f t="shared" si="10"/>
        <v>0</v>
      </c>
      <c r="R190" s="23">
        <f>IF(N190="YES",0,IF(OR(K190="Class IV",P190&lt;5),0,IF(K190="State Service",ROUND('GA55 Main'!$J$14*2/30,0),ROUND('GA55 Main'!$J$14/30,0))))</f>
        <v>0</v>
      </c>
      <c r="S190" s="23">
        <f>IF(N190="YES",0,IF(OR(K190="Class IV",P190&lt;5),0,IF(K190="State Service",ROUND('GA55 Main'!$J$15*2/31,0),ROUND('GA55 Main'!$J$15/31,0))))</f>
        <v>0</v>
      </c>
      <c r="T190" s="23">
        <f>IF(N190="YES",0,IF(OR(K190="Class IV",P190&lt;5),0,IF(K190="State Service",ROUND('GA55 Main'!$J$16*2/30,0),ROUND('GA55 Main'!$J$16/30,0))))</f>
        <v>0</v>
      </c>
      <c r="U190" s="23">
        <f>IF(N190="YES",0,IF(OR(K190="Class IV",P190&lt;5),0,IF(K190="State Service",ROUND('GA55 Main'!$J$17*2/31,0),ROUND('GA55 Main'!$J$17/31,0))))</f>
        <v>0</v>
      </c>
      <c r="V190" s="23">
        <f>IF(N190="YES",0,IF(OR(K190="Class IV",P190&lt;5),0,IF(K190="State Service",ROUND('GA55 Main'!$J$18*2/31,0),ROUND('GA55 Main'!$J$18/31,0))))</f>
        <v>0</v>
      </c>
      <c r="W190" s="23">
        <f>IF(N190="YES",0,IF(OR(K190="Class IV",P190&lt;5),0,IF(K190="State Service",ROUND('GA55 Main'!$J$19*2/28,0),ROUND('GA55 Main'!$J$19/28,0))))</f>
        <v>0</v>
      </c>
      <c r="X190" s="22">
        <f t="shared" si="11"/>
        <v>0</v>
      </c>
    </row>
    <row r="191" spans="9:24">
      <c r="I191" s="23">
        <f>Master!A428</f>
        <v>0</v>
      </c>
      <c r="J191" s="23">
        <f>Master!B428</f>
        <v>0</v>
      </c>
      <c r="K191" s="23">
        <f>Master!D428</f>
        <v>0</v>
      </c>
      <c r="L191" s="23">
        <f>Master!F428</f>
        <v>0</v>
      </c>
      <c r="M191" s="23">
        <f>Master!M428</f>
        <v>0</v>
      </c>
      <c r="N191" s="23">
        <f>Master!X428</f>
        <v>0</v>
      </c>
      <c r="O191" s="23">
        <f t="shared" si="8"/>
        <v>0</v>
      </c>
      <c r="P191" s="23">
        <f t="shared" si="9"/>
        <v>0</v>
      </c>
      <c r="Q191" s="23">
        <f t="shared" si="10"/>
        <v>0</v>
      </c>
      <c r="R191" s="23">
        <f>IF(N191="YES",0,IF(OR(K191="Class IV",P191&lt;5),0,IF(K191="State Service",ROUND('GA55 Main'!$J$14*2/30,0),ROUND('GA55 Main'!$J$14/30,0))))</f>
        <v>0</v>
      </c>
      <c r="S191" s="23">
        <f>IF(N191="YES",0,IF(OR(K191="Class IV",P191&lt;5),0,IF(K191="State Service",ROUND('GA55 Main'!$J$15*2/31,0),ROUND('GA55 Main'!$J$15/31,0))))</f>
        <v>0</v>
      </c>
      <c r="T191" s="23">
        <f>IF(N191="YES",0,IF(OR(K191="Class IV",P191&lt;5),0,IF(K191="State Service",ROUND('GA55 Main'!$J$16*2/30,0),ROUND('GA55 Main'!$J$16/30,0))))</f>
        <v>0</v>
      </c>
      <c r="U191" s="23">
        <f>IF(N191="YES",0,IF(OR(K191="Class IV",P191&lt;5),0,IF(K191="State Service",ROUND('GA55 Main'!$J$17*2/31,0),ROUND('GA55 Main'!$J$17/31,0))))</f>
        <v>0</v>
      </c>
      <c r="V191" s="23">
        <f>IF(N191="YES",0,IF(OR(K191="Class IV",P191&lt;5),0,IF(K191="State Service",ROUND('GA55 Main'!$J$18*2/31,0),ROUND('GA55 Main'!$J$18/31,0))))</f>
        <v>0</v>
      </c>
      <c r="W191" s="23">
        <f>IF(N191="YES",0,IF(OR(K191="Class IV",P191&lt;5),0,IF(K191="State Service",ROUND('GA55 Main'!$J$19*2/28,0),ROUND('GA55 Main'!$J$19/28,0))))</f>
        <v>0</v>
      </c>
      <c r="X191" s="22">
        <f t="shared" si="11"/>
        <v>0</v>
      </c>
    </row>
    <row r="192" spans="9:24">
      <c r="I192" s="23">
        <f>Master!A429</f>
        <v>0</v>
      </c>
      <c r="J192" s="23">
        <f>Master!B429</f>
        <v>0</v>
      </c>
      <c r="K192" s="23">
        <f>Master!D429</f>
        <v>0</v>
      </c>
      <c r="L192" s="23">
        <f>Master!F429</f>
        <v>0</v>
      </c>
      <c r="M192" s="23">
        <f>Master!M429</f>
        <v>0</v>
      </c>
      <c r="N192" s="23">
        <f>Master!X429</f>
        <v>0</v>
      </c>
      <c r="O192" s="23">
        <f t="shared" si="8"/>
        <v>0</v>
      </c>
      <c r="P192" s="23">
        <f t="shared" si="9"/>
        <v>0</v>
      </c>
      <c r="Q192" s="23">
        <f t="shared" si="10"/>
        <v>0</v>
      </c>
      <c r="R192" s="23">
        <f>IF(N192="YES",0,IF(OR(K192="Class IV",P192&lt;5),0,IF(K192="State Service",ROUND('GA55 Main'!$J$14*2/30,0),ROUND('GA55 Main'!$J$14/30,0))))</f>
        <v>0</v>
      </c>
      <c r="S192" s="23">
        <f>IF(N192="YES",0,IF(OR(K192="Class IV",P192&lt;5),0,IF(K192="State Service",ROUND('GA55 Main'!$J$15*2/31,0),ROUND('GA55 Main'!$J$15/31,0))))</f>
        <v>0</v>
      </c>
      <c r="T192" s="23">
        <f>IF(N192="YES",0,IF(OR(K192="Class IV",P192&lt;5),0,IF(K192="State Service",ROUND('GA55 Main'!$J$16*2/30,0),ROUND('GA55 Main'!$J$16/30,0))))</f>
        <v>0</v>
      </c>
      <c r="U192" s="23">
        <f>IF(N192="YES",0,IF(OR(K192="Class IV",P192&lt;5),0,IF(K192="State Service",ROUND('GA55 Main'!$J$17*2/31,0),ROUND('GA55 Main'!$J$17/31,0))))</f>
        <v>0</v>
      </c>
      <c r="V192" s="23">
        <f>IF(N192="YES",0,IF(OR(K192="Class IV",P192&lt;5),0,IF(K192="State Service",ROUND('GA55 Main'!$J$18*2/31,0),ROUND('GA55 Main'!$J$18/31,0))))</f>
        <v>0</v>
      </c>
      <c r="W192" s="23">
        <f>IF(N192="YES",0,IF(OR(K192="Class IV",P192&lt;5),0,IF(K192="State Service",ROUND('GA55 Main'!$J$19*2/28,0),ROUND('GA55 Main'!$J$19/28,0))))</f>
        <v>0</v>
      </c>
      <c r="X192" s="22">
        <f t="shared" si="11"/>
        <v>0</v>
      </c>
    </row>
    <row r="193" spans="9:24">
      <c r="I193" s="23">
        <f>Master!A430</f>
        <v>0</v>
      </c>
      <c r="J193" s="23">
        <f>Master!B430</f>
        <v>0</v>
      </c>
      <c r="K193" s="23">
        <f>Master!D430</f>
        <v>0</v>
      </c>
      <c r="L193" s="23">
        <f>Master!F430</f>
        <v>0</v>
      </c>
      <c r="M193" s="23">
        <f>Master!M430</f>
        <v>0</v>
      </c>
      <c r="N193" s="23">
        <f>Master!X430</f>
        <v>0</v>
      </c>
      <c r="O193" s="23">
        <f t="shared" si="8"/>
        <v>0</v>
      </c>
      <c r="P193" s="23">
        <f t="shared" si="9"/>
        <v>0</v>
      </c>
      <c r="Q193" s="23">
        <f t="shared" si="10"/>
        <v>0</v>
      </c>
      <c r="R193" s="23">
        <f>IF(N193="YES",0,IF(OR(K193="Class IV",P193&lt;5),0,IF(K193="State Service",ROUND('GA55 Main'!$J$14*2/30,0),ROUND('GA55 Main'!$J$14/30,0))))</f>
        <v>0</v>
      </c>
      <c r="S193" s="23">
        <f>IF(N193="YES",0,IF(OR(K193="Class IV",P193&lt;5),0,IF(K193="State Service",ROUND('GA55 Main'!$J$15*2/31,0),ROUND('GA55 Main'!$J$15/31,0))))</f>
        <v>0</v>
      </c>
      <c r="T193" s="23">
        <f>IF(N193="YES",0,IF(OR(K193="Class IV",P193&lt;5),0,IF(K193="State Service",ROUND('GA55 Main'!$J$16*2/30,0),ROUND('GA55 Main'!$J$16/30,0))))</f>
        <v>0</v>
      </c>
      <c r="U193" s="23">
        <f>IF(N193="YES",0,IF(OR(K193="Class IV",P193&lt;5),0,IF(K193="State Service",ROUND('GA55 Main'!$J$17*2/31,0),ROUND('GA55 Main'!$J$17/31,0))))</f>
        <v>0</v>
      </c>
      <c r="V193" s="23">
        <f>IF(N193="YES",0,IF(OR(K193="Class IV",P193&lt;5),0,IF(K193="State Service",ROUND('GA55 Main'!$J$18*2/31,0),ROUND('GA55 Main'!$J$18/31,0))))</f>
        <v>0</v>
      </c>
      <c r="W193" s="23">
        <f>IF(N193="YES",0,IF(OR(K193="Class IV",P193&lt;5),0,IF(K193="State Service",ROUND('GA55 Main'!$J$19*2/28,0),ROUND('GA55 Main'!$J$19/28,0))))</f>
        <v>0</v>
      </c>
      <c r="X193" s="22">
        <f t="shared" si="11"/>
        <v>0</v>
      </c>
    </row>
    <row r="194" spans="9:24">
      <c r="I194" s="23">
        <f>Master!A431</f>
        <v>0</v>
      </c>
      <c r="J194" s="23">
        <f>Master!B431</f>
        <v>0</v>
      </c>
      <c r="K194" s="23">
        <f>Master!D431</f>
        <v>0</v>
      </c>
      <c r="L194" s="23">
        <f>Master!F431</f>
        <v>0</v>
      </c>
      <c r="M194" s="23">
        <f>Master!M431</f>
        <v>0</v>
      </c>
      <c r="N194" s="23">
        <f>Master!X431</f>
        <v>0</v>
      </c>
      <c r="O194" s="23">
        <f t="shared" si="8"/>
        <v>0</v>
      </c>
      <c r="P194" s="23">
        <f t="shared" si="9"/>
        <v>0</v>
      </c>
      <c r="Q194" s="23">
        <f t="shared" si="10"/>
        <v>0</v>
      </c>
      <c r="R194" s="23">
        <f>IF(N194="YES",0,IF(OR(K194="Class IV",P194&lt;5),0,IF(K194="State Service",ROUND('GA55 Main'!$J$14*2/30,0),ROUND('GA55 Main'!$J$14/30,0))))</f>
        <v>0</v>
      </c>
      <c r="S194" s="23">
        <f>IF(N194="YES",0,IF(OR(K194="Class IV",P194&lt;5),0,IF(K194="State Service",ROUND('GA55 Main'!$J$15*2/31,0),ROUND('GA55 Main'!$J$15/31,0))))</f>
        <v>0</v>
      </c>
      <c r="T194" s="23">
        <f>IF(N194="YES",0,IF(OR(K194="Class IV",P194&lt;5),0,IF(K194="State Service",ROUND('GA55 Main'!$J$16*2/30,0),ROUND('GA55 Main'!$J$16/30,0))))</f>
        <v>0</v>
      </c>
      <c r="U194" s="23">
        <f>IF(N194="YES",0,IF(OR(K194="Class IV",P194&lt;5),0,IF(K194="State Service",ROUND('GA55 Main'!$J$17*2/31,0),ROUND('GA55 Main'!$J$17/31,0))))</f>
        <v>0</v>
      </c>
      <c r="V194" s="23">
        <f>IF(N194="YES",0,IF(OR(K194="Class IV",P194&lt;5),0,IF(K194="State Service",ROUND('GA55 Main'!$J$18*2/31,0),ROUND('GA55 Main'!$J$18/31,0))))</f>
        <v>0</v>
      </c>
      <c r="W194" s="23">
        <f>IF(N194="YES",0,IF(OR(K194="Class IV",P194&lt;5),0,IF(K194="State Service",ROUND('GA55 Main'!$J$19*2/28,0),ROUND('GA55 Main'!$J$19/28,0))))</f>
        <v>0</v>
      </c>
      <c r="X194" s="22">
        <f t="shared" si="11"/>
        <v>0</v>
      </c>
    </row>
    <row r="195" spans="9:24">
      <c r="I195" s="23">
        <f>Master!A432</f>
        <v>0</v>
      </c>
      <c r="J195" s="23">
        <f>Master!B432</f>
        <v>0</v>
      </c>
      <c r="K195" s="23">
        <f>Master!D432</f>
        <v>0</v>
      </c>
      <c r="L195" s="23">
        <f>Master!F432</f>
        <v>0</v>
      </c>
      <c r="M195" s="23">
        <f>Master!M432</f>
        <v>0</v>
      </c>
      <c r="N195" s="23">
        <f>Master!X432</f>
        <v>0</v>
      </c>
      <c r="O195" s="23">
        <f t="shared" si="8"/>
        <v>0</v>
      </c>
      <c r="P195" s="23">
        <f t="shared" si="9"/>
        <v>0</v>
      </c>
      <c r="Q195" s="23">
        <f t="shared" si="10"/>
        <v>0</v>
      </c>
      <c r="R195" s="23">
        <f>IF(N195="YES",0,IF(OR(K195="Class IV",P195&lt;5),0,IF(K195="State Service",ROUND('GA55 Main'!$J$14*2/30,0),ROUND('GA55 Main'!$J$14/30,0))))</f>
        <v>0</v>
      </c>
      <c r="S195" s="23">
        <f>IF(N195="YES",0,IF(OR(K195="Class IV",P195&lt;5),0,IF(K195="State Service",ROUND('GA55 Main'!$J$15*2/31,0),ROUND('GA55 Main'!$J$15/31,0))))</f>
        <v>0</v>
      </c>
      <c r="T195" s="23">
        <f>IF(N195="YES",0,IF(OR(K195="Class IV",P195&lt;5),0,IF(K195="State Service",ROUND('GA55 Main'!$J$16*2/30,0),ROUND('GA55 Main'!$J$16/30,0))))</f>
        <v>0</v>
      </c>
      <c r="U195" s="23">
        <f>IF(N195="YES",0,IF(OR(K195="Class IV",P195&lt;5),0,IF(K195="State Service",ROUND('GA55 Main'!$J$17*2/31,0),ROUND('GA55 Main'!$J$17/31,0))))</f>
        <v>0</v>
      </c>
      <c r="V195" s="23">
        <f>IF(N195="YES",0,IF(OR(K195="Class IV",P195&lt;5),0,IF(K195="State Service",ROUND('GA55 Main'!$J$18*2/31,0),ROUND('GA55 Main'!$J$18/31,0))))</f>
        <v>0</v>
      </c>
      <c r="W195" s="23">
        <f>IF(N195="YES",0,IF(OR(K195="Class IV",P195&lt;5),0,IF(K195="State Service",ROUND('GA55 Main'!$J$19*2/28,0),ROUND('GA55 Main'!$J$19/28,0))))</f>
        <v>0</v>
      </c>
      <c r="X195" s="22">
        <f t="shared" si="11"/>
        <v>0</v>
      </c>
    </row>
    <row r="196" spans="9:24">
      <c r="I196" s="23">
        <f>Master!A433</f>
        <v>0</v>
      </c>
      <c r="J196" s="23">
        <f>Master!B433</f>
        <v>0</v>
      </c>
      <c r="K196" s="23">
        <f>Master!D433</f>
        <v>0</v>
      </c>
      <c r="L196" s="23">
        <f>Master!F433</f>
        <v>0</v>
      </c>
      <c r="M196" s="23">
        <f>Master!M433</f>
        <v>0</v>
      </c>
      <c r="N196" s="23">
        <f>Master!X433</f>
        <v>0</v>
      </c>
      <c r="O196" s="23">
        <f t="shared" si="8"/>
        <v>0</v>
      </c>
      <c r="P196" s="23">
        <f t="shared" si="9"/>
        <v>0</v>
      </c>
      <c r="Q196" s="23">
        <f t="shared" si="10"/>
        <v>0</v>
      </c>
      <c r="R196" s="23">
        <f>IF(N196="YES",0,IF(OR(K196="Class IV",P196&lt;5),0,IF(K196="State Service",ROUND('GA55 Main'!$J$14*2/30,0),ROUND('GA55 Main'!$J$14/30,0))))</f>
        <v>0</v>
      </c>
      <c r="S196" s="23">
        <f>IF(N196="YES",0,IF(OR(K196="Class IV",P196&lt;5),0,IF(K196="State Service",ROUND('GA55 Main'!$J$15*2/31,0),ROUND('GA55 Main'!$J$15/31,0))))</f>
        <v>0</v>
      </c>
      <c r="T196" s="23">
        <f>IF(N196="YES",0,IF(OR(K196="Class IV",P196&lt;5),0,IF(K196="State Service",ROUND('GA55 Main'!$J$16*2/30,0),ROUND('GA55 Main'!$J$16/30,0))))</f>
        <v>0</v>
      </c>
      <c r="U196" s="23">
        <f>IF(N196="YES",0,IF(OR(K196="Class IV",P196&lt;5),0,IF(K196="State Service",ROUND('GA55 Main'!$J$17*2/31,0),ROUND('GA55 Main'!$J$17/31,0))))</f>
        <v>0</v>
      </c>
      <c r="V196" s="23">
        <f>IF(N196="YES",0,IF(OR(K196="Class IV",P196&lt;5),0,IF(K196="State Service",ROUND('GA55 Main'!$J$18*2/31,0),ROUND('GA55 Main'!$J$18/31,0))))</f>
        <v>0</v>
      </c>
      <c r="W196" s="23">
        <f>IF(N196="YES",0,IF(OR(K196="Class IV",P196&lt;5),0,IF(K196="State Service",ROUND('GA55 Main'!$J$19*2/28,0),ROUND('GA55 Main'!$J$19/28,0))))</f>
        <v>0</v>
      </c>
      <c r="X196" s="22">
        <f t="shared" si="11"/>
        <v>0</v>
      </c>
    </row>
    <row r="197" spans="9:24">
      <c r="I197" s="23">
        <f>Master!A434</f>
        <v>0</v>
      </c>
      <c r="J197" s="23">
        <f>Master!B434</f>
        <v>0</v>
      </c>
      <c r="K197" s="23">
        <f>Master!D434</f>
        <v>0</v>
      </c>
      <c r="L197" s="23">
        <f>Master!F434</f>
        <v>0</v>
      </c>
      <c r="M197" s="23">
        <f>Master!M434</f>
        <v>0</v>
      </c>
      <c r="N197" s="23">
        <f>Master!X434</f>
        <v>0</v>
      </c>
      <c r="O197" s="23">
        <f t="shared" si="8"/>
        <v>0</v>
      </c>
      <c r="P197" s="23">
        <f t="shared" si="9"/>
        <v>0</v>
      </c>
      <c r="Q197" s="23">
        <f t="shared" si="10"/>
        <v>0</v>
      </c>
      <c r="R197" s="23">
        <f>IF(N197="YES",0,IF(OR(K197="Class IV",P197&lt;5),0,IF(K197="State Service",ROUND('GA55 Main'!$J$14*2/30,0),ROUND('GA55 Main'!$J$14/30,0))))</f>
        <v>0</v>
      </c>
      <c r="S197" s="23">
        <f>IF(N197="YES",0,IF(OR(K197="Class IV",P197&lt;5),0,IF(K197="State Service",ROUND('GA55 Main'!$J$15*2/31,0),ROUND('GA55 Main'!$J$15/31,0))))</f>
        <v>0</v>
      </c>
      <c r="T197" s="23">
        <f>IF(N197="YES",0,IF(OR(K197="Class IV",P197&lt;5),0,IF(K197="State Service",ROUND('GA55 Main'!$J$16*2/30,0),ROUND('GA55 Main'!$J$16/30,0))))</f>
        <v>0</v>
      </c>
      <c r="U197" s="23">
        <f>IF(N197="YES",0,IF(OR(K197="Class IV",P197&lt;5),0,IF(K197="State Service",ROUND('GA55 Main'!$J$17*2/31,0),ROUND('GA55 Main'!$J$17/31,0))))</f>
        <v>0</v>
      </c>
      <c r="V197" s="23">
        <f>IF(N197="YES",0,IF(OR(K197="Class IV",P197&lt;5),0,IF(K197="State Service",ROUND('GA55 Main'!$J$18*2/31,0),ROUND('GA55 Main'!$J$18/31,0))))</f>
        <v>0</v>
      </c>
      <c r="W197" s="23">
        <f>IF(N197="YES",0,IF(OR(K197="Class IV",P197&lt;5),0,IF(K197="State Service",ROUND('GA55 Main'!$J$19*2/28,0),ROUND('GA55 Main'!$J$19/28,0))))</f>
        <v>0</v>
      </c>
      <c r="X197" s="22">
        <f t="shared" si="11"/>
        <v>0</v>
      </c>
    </row>
    <row r="198" spans="9:24">
      <c r="I198" s="23">
        <f>Master!A435</f>
        <v>0</v>
      </c>
      <c r="J198" s="23">
        <f>Master!B435</f>
        <v>0</v>
      </c>
      <c r="K198" s="23">
        <f>Master!D435</f>
        <v>0</v>
      </c>
      <c r="L198" s="23">
        <f>Master!F435</f>
        <v>0</v>
      </c>
      <c r="M198" s="23">
        <f>Master!M435</f>
        <v>0</v>
      </c>
      <c r="N198" s="23">
        <f>Master!X435</f>
        <v>0</v>
      </c>
      <c r="O198" s="23">
        <f t="shared" ref="O198:O251" si="12">IF(K198="State Service",ROUND(M198*15/31,0),IF(AND(K198="Subordinate",OR(L198=$Z$9,L203=$Z$7,L198=$Z$11,L198=$Z$12,L198=$Z$13)),ROUND(M198*22/31,0),IF(AND(K198="Subordinate",OR(L198=$Z$14,L198=$Z$15,L198=$Z$16,L198=$Z$17,L198=$Z$18,L198=$Z$19)),ROUND(M198*15/31,0),IF(K198="Ministerial",ROUND(M198*22/31,0),M198))))</f>
        <v>0</v>
      </c>
      <c r="P198" s="23">
        <f t="shared" ref="P198:P251" si="13">IFERROR(VLOOKUP(L198,$Z$5:$AA$30,2,FALSE),0)</f>
        <v>0</v>
      </c>
      <c r="Q198" s="23">
        <f t="shared" ref="Q198:Q251" si="14">IF(N198="YES",0,IF(K198="State Service",ROUND(M198*5/31,0),IF(AND(K198="Subordinate",P198&lt;10),ROUND(M198*2/31,0),IF(AND(K198="Subordinate",OR(P198&lt;5,P198&gt;9)),ROUND(M198*3/31,0),IF(K198="Ministerial",ROUND(M198*2/31,0),IF(OR(K198="Class IV",P198&lt;5),ROUND(M198/31,0),""))))))</f>
        <v>0</v>
      </c>
      <c r="R198" s="23">
        <f>IF(N198="YES",0,IF(OR(K198="Class IV",P198&lt;5),0,IF(K198="State Service",ROUND('GA55 Main'!$J$14*2/30,0),ROUND('GA55 Main'!$J$14/30,0))))</f>
        <v>0</v>
      </c>
      <c r="S198" s="23">
        <f>IF(N198="YES",0,IF(OR(K198="Class IV",P198&lt;5),0,IF(K198="State Service",ROUND('GA55 Main'!$J$15*2/31,0),ROUND('GA55 Main'!$J$15/31,0))))</f>
        <v>0</v>
      </c>
      <c r="T198" s="23">
        <f>IF(N198="YES",0,IF(OR(K198="Class IV",P198&lt;5),0,IF(K198="State Service",ROUND('GA55 Main'!$J$16*2/30,0),ROUND('GA55 Main'!$J$16/30,0))))</f>
        <v>0</v>
      </c>
      <c r="U198" s="23">
        <f>IF(N198="YES",0,IF(OR(K198="Class IV",P198&lt;5),0,IF(K198="State Service",ROUND('GA55 Main'!$J$17*2/31,0),ROUND('GA55 Main'!$J$17/31,0))))</f>
        <v>0</v>
      </c>
      <c r="V198" s="23">
        <f>IF(N198="YES",0,IF(OR(K198="Class IV",P198&lt;5),0,IF(K198="State Service",ROUND('GA55 Main'!$J$18*2/31,0),ROUND('GA55 Main'!$J$18/31,0))))</f>
        <v>0</v>
      </c>
      <c r="W198" s="23">
        <f>IF(N198="YES",0,IF(OR(K198="Class IV",P198&lt;5),0,IF(K198="State Service",ROUND('GA55 Main'!$J$19*2/28,0),ROUND('GA55 Main'!$J$19/28,0))))</f>
        <v>0</v>
      </c>
      <c r="X198" s="22">
        <f t="shared" ref="X198:X251" si="15">SUM(Q198:W198)</f>
        <v>0</v>
      </c>
    </row>
    <row r="199" spans="9:24">
      <c r="I199" s="23">
        <f>Master!A436</f>
        <v>0</v>
      </c>
      <c r="J199" s="23">
        <f>Master!B436</f>
        <v>0</v>
      </c>
      <c r="K199" s="23">
        <f>Master!D436</f>
        <v>0</v>
      </c>
      <c r="L199" s="23">
        <f>Master!F436</f>
        <v>0</v>
      </c>
      <c r="M199" s="23">
        <f>Master!M436</f>
        <v>0</v>
      </c>
      <c r="N199" s="23">
        <f>Master!X436</f>
        <v>0</v>
      </c>
      <c r="O199" s="23">
        <f t="shared" si="12"/>
        <v>0</v>
      </c>
      <c r="P199" s="23">
        <f t="shared" si="13"/>
        <v>0</v>
      </c>
      <c r="Q199" s="23">
        <f t="shared" si="14"/>
        <v>0</v>
      </c>
      <c r="R199" s="23">
        <f>IF(N199="YES",0,IF(OR(K199="Class IV",P199&lt;5),0,IF(K199="State Service",ROUND('GA55 Main'!$J$14*2/30,0),ROUND('GA55 Main'!$J$14/30,0))))</f>
        <v>0</v>
      </c>
      <c r="S199" s="23">
        <f>IF(N199="YES",0,IF(OR(K199="Class IV",P199&lt;5),0,IF(K199="State Service",ROUND('GA55 Main'!$J$15*2/31,0),ROUND('GA55 Main'!$J$15/31,0))))</f>
        <v>0</v>
      </c>
      <c r="T199" s="23">
        <f>IF(N199="YES",0,IF(OR(K199="Class IV",P199&lt;5),0,IF(K199="State Service",ROUND('GA55 Main'!$J$16*2/30,0),ROUND('GA55 Main'!$J$16/30,0))))</f>
        <v>0</v>
      </c>
      <c r="U199" s="23">
        <f>IF(N199="YES",0,IF(OR(K199="Class IV",P199&lt;5),0,IF(K199="State Service",ROUND('GA55 Main'!$J$17*2/31,0),ROUND('GA55 Main'!$J$17/31,0))))</f>
        <v>0</v>
      </c>
      <c r="V199" s="23">
        <f>IF(N199="YES",0,IF(OR(K199="Class IV",P199&lt;5),0,IF(K199="State Service",ROUND('GA55 Main'!$J$18*2/31,0),ROUND('GA55 Main'!$J$18/31,0))))</f>
        <v>0</v>
      </c>
      <c r="W199" s="23">
        <f>IF(N199="YES",0,IF(OR(K199="Class IV",P199&lt;5),0,IF(K199="State Service",ROUND('GA55 Main'!$J$19*2/28,0),ROUND('GA55 Main'!$J$19/28,0))))</f>
        <v>0</v>
      </c>
      <c r="X199" s="22">
        <f t="shared" si="15"/>
        <v>0</v>
      </c>
    </row>
    <row r="200" spans="9:24">
      <c r="I200" s="23">
        <f>Master!A437</f>
        <v>0</v>
      </c>
      <c r="J200" s="23">
        <f>Master!B437</f>
        <v>0</v>
      </c>
      <c r="K200" s="23">
        <f>Master!D437</f>
        <v>0</v>
      </c>
      <c r="L200" s="23">
        <f>Master!F437</f>
        <v>0</v>
      </c>
      <c r="M200" s="23">
        <f>Master!M437</f>
        <v>0</v>
      </c>
      <c r="N200" s="23">
        <f>Master!X437</f>
        <v>0</v>
      </c>
      <c r="O200" s="23">
        <f t="shared" si="12"/>
        <v>0</v>
      </c>
      <c r="P200" s="23">
        <f t="shared" si="13"/>
        <v>0</v>
      </c>
      <c r="Q200" s="23">
        <f t="shared" si="14"/>
        <v>0</v>
      </c>
      <c r="R200" s="23">
        <f>IF(N200="YES",0,IF(OR(K200="Class IV",P200&lt;5),0,IF(K200="State Service",ROUND('GA55 Main'!$J$14*2/30,0),ROUND('GA55 Main'!$J$14/30,0))))</f>
        <v>0</v>
      </c>
      <c r="S200" s="23">
        <f>IF(N200="YES",0,IF(OR(K200="Class IV",P200&lt;5),0,IF(K200="State Service",ROUND('GA55 Main'!$J$15*2/31,0),ROUND('GA55 Main'!$J$15/31,0))))</f>
        <v>0</v>
      </c>
      <c r="T200" s="23">
        <f>IF(N200="YES",0,IF(OR(K200="Class IV",P200&lt;5),0,IF(K200="State Service",ROUND('GA55 Main'!$J$16*2/30,0),ROUND('GA55 Main'!$J$16/30,0))))</f>
        <v>0</v>
      </c>
      <c r="U200" s="23">
        <f>IF(N200="YES",0,IF(OR(K200="Class IV",P200&lt;5),0,IF(K200="State Service",ROUND('GA55 Main'!$J$17*2/31,0),ROUND('GA55 Main'!$J$17/31,0))))</f>
        <v>0</v>
      </c>
      <c r="V200" s="23">
        <f>IF(N200="YES",0,IF(OR(K200="Class IV",P200&lt;5),0,IF(K200="State Service",ROUND('GA55 Main'!$J$18*2/31,0),ROUND('GA55 Main'!$J$18/31,0))))</f>
        <v>0</v>
      </c>
      <c r="W200" s="23">
        <f>IF(N200="YES",0,IF(OR(K200="Class IV",P200&lt;5),0,IF(K200="State Service",ROUND('GA55 Main'!$J$19*2/28,0),ROUND('GA55 Main'!$J$19/28,0))))</f>
        <v>0</v>
      </c>
      <c r="X200" s="22">
        <f t="shared" si="15"/>
        <v>0</v>
      </c>
    </row>
    <row r="201" spans="9:24">
      <c r="I201" s="23">
        <f>Master!A438</f>
        <v>0</v>
      </c>
      <c r="J201" s="23">
        <f>Master!B438</f>
        <v>0</v>
      </c>
      <c r="K201" s="23">
        <f>Master!D438</f>
        <v>0</v>
      </c>
      <c r="L201" s="23">
        <f>Master!F438</f>
        <v>0</v>
      </c>
      <c r="M201" s="23">
        <f>Master!M438</f>
        <v>0</v>
      </c>
      <c r="N201" s="23">
        <f>Master!X438</f>
        <v>0</v>
      </c>
      <c r="O201" s="23">
        <f t="shared" si="12"/>
        <v>0</v>
      </c>
      <c r="P201" s="23">
        <f t="shared" si="13"/>
        <v>0</v>
      </c>
      <c r="Q201" s="23">
        <f t="shared" si="14"/>
        <v>0</v>
      </c>
      <c r="R201" s="23">
        <f>IF(N201="YES",0,IF(OR(K201="Class IV",P201&lt;5),0,IF(K201="State Service",ROUND('GA55 Main'!$J$14*2/30,0),ROUND('GA55 Main'!$J$14/30,0))))</f>
        <v>0</v>
      </c>
      <c r="S201" s="23">
        <f>IF(N201="YES",0,IF(OR(K201="Class IV",P201&lt;5),0,IF(K201="State Service",ROUND('GA55 Main'!$J$15*2/31,0),ROUND('GA55 Main'!$J$15/31,0))))</f>
        <v>0</v>
      </c>
      <c r="T201" s="23">
        <f>IF(N201="YES",0,IF(OR(K201="Class IV",P201&lt;5),0,IF(K201="State Service",ROUND('GA55 Main'!$J$16*2/30,0),ROUND('GA55 Main'!$J$16/30,0))))</f>
        <v>0</v>
      </c>
      <c r="U201" s="23">
        <f>IF(N201="YES",0,IF(OR(K201="Class IV",P201&lt;5),0,IF(K201="State Service",ROUND('GA55 Main'!$J$17*2/31,0),ROUND('GA55 Main'!$J$17/31,0))))</f>
        <v>0</v>
      </c>
      <c r="V201" s="23">
        <f>IF(N201="YES",0,IF(OR(K201="Class IV",P201&lt;5),0,IF(K201="State Service",ROUND('GA55 Main'!$J$18*2/31,0),ROUND('GA55 Main'!$J$18/31,0))))</f>
        <v>0</v>
      </c>
      <c r="W201" s="23">
        <f>IF(N201="YES",0,IF(OR(K201="Class IV",P201&lt;5),0,IF(K201="State Service",ROUND('GA55 Main'!$J$19*2/28,0),ROUND('GA55 Main'!$J$19/28,0))))</f>
        <v>0</v>
      </c>
      <c r="X201" s="22">
        <f t="shared" si="15"/>
        <v>0</v>
      </c>
    </row>
    <row r="202" spans="9:24">
      <c r="I202" s="23">
        <f>Master!A439</f>
        <v>0</v>
      </c>
      <c r="J202" s="23">
        <f>Master!B439</f>
        <v>0</v>
      </c>
      <c r="K202" s="23">
        <f>Master!D439</f>
        <v>0</v>
      </c>
      <c r="L202" s="23">
        <f>Master!F439</f>
        <v>0</v>
      </c>
      <c r="M202" s="23">
        <f>Master!M439</f>
        <v>0</v>
      </c>
      <c r="N202" s="23">
        <f>Master!X439</f>
        <v>0</v>
      </c>
      <c r="O202" s="23">
        <f t="shared" si="12"/>
        <v>0</v>
      </c>
      <c r="P202" s="23">
        <f t="shared" si="13"/>
        <v>0</v>
      </c>
      <c r="Q202" s="23">
        <f t="shared" si="14"/>
        <v>0</v>
      </c>
      <c r="R202" s="23">
        <f>IF(N202="YES",0,IF(OR(K202="Class IV",P202&lt;5),0,IF(K202="State Service",ROUND('GA55 Main'!$J$14*2/30,0),ROUND('GA55 Main'!$J$14/30,0))))</f>
        <v>0</v>
      </c>
      <c r="S202" s="23">
        <f>IF(N202="YES",0,IF(OR(K202="Class IV",P202&lt;5),0,IF(K202="State Service",ROUND('GA55 Main'!$J$15*2/31,0),ROUND('GA55 Main'!$J$15/31,0))))</f>
        <v>0</v>
      </c>
      <c r="T202" s="23">
        <f>IF(N202="YES",0,IF(OR(K202="Class IV",P202&lt;5),0,IF(K202="State Service",ROUND('GA55 Main'!$J$16*2/30,0),ROUND('GA55 Main'!$J$16/30,0))))</f>
        <v>0</v>
      </c>
      <c r="U202" s="23">
        <f>IF(N202="YES",0,IF(OR(K202="Class IV",P202&lt;5),0,IF(K202="State Service",ROUND('GA55 Main'!$J$17*2/31,0),ROUND('GA55 Main'!$J$17/31,0))))</f>
        <v>0</v>
      </c>
      <c r="V202" s="23">
        <f>IF(N202="YES",0,IF(OR(K202="Class IV",P202&lt;5),0,IF(K202="State Service",ROUND('GA55 Main'!$J$18*2/31,0),ROUND('GA55 Main'!$J$18/31,0))))</f>
        <v>0</v>
      </c>
      <c r="W202" s="23">
        <f>IF(N202="YES",0,IF(OR(K202="Class IV",P202&lt;5),0,IF(K202="State Service",ROUND('GA55 Main'!$J$19*2/28,0),ROUND('GA55 Main'!$J$19/28,0))))</f>
        <v>0</v>
      </c>
      <c r="X202" s="22">
        <f t="shared" si="15"/>
        <v>0</v>
      </c>
    </row>
    <row r="203" spans="9:24">
      <c r="I203" s="23">
        <f>Master!A440</f>
        <v>0</v>
      </c>
      <c r="J203" s="23">
        <f>Master!B440</f>
        <v>0</v>
      </c>
      <c r="K203" s="23">
        <f>Master!D440</f>
        <v>0</v>
      </c>
      <c r="L203" s="23">
        <f>Master!F440</f>
        <v>0</v>
      </c>
      <c r="M203" s="23">
        <f>Master!M440</f>
        <v>0</v>
      </c>
      <c r="N203" s="23">
        <f>Master!X440</f>
        <v>0</v>
      </c>
      <c r="O203" s="23">
        <f t="shared" si="12"/>
        <v>0</v>
      </c>
      <c r="P203" s="23">
        <f t="shared" si="13"/>
        <v>0</v>
      </c>
      <c r="Q203" s="23">
        <f t="shared" si="14"/>
        <v>0</v>
      </c>
      <c r="R203" s="23">
        <f>IF(N203="YES",0,IF(OR(K203="Class IV",P203&lt;5),0,IF(K203="State Service",ROUND('GA55 Main'!$J$14*2/30,0),ROUND('GA55 Main'!$J$14/30,0))))</f>
        <v>0</v>
      </c>
      <c r="S203" s="23">
        <f>IF(N203="YES",0,IF(OR(K203="Class IV",P203&lt;5),0,IF(K203="State Service",ROUND('GA55 Main'!$J$15*2/31,0),ROUND('GA55 Main'!$J$15/31,0))))</f>
        <v>0</v>
      </c>
      <c r="T203" s="23">
        <f>IF(N203="YES",0,IF(OR(K203="Class IV",P203&lt;5),0,IF(K203="State Service",ROUND('GA55 Main'!$J$16*2/30,0),ROUND('GA55 Main'!$J$16/30,0))))</f>
        <v>0</v>
      </c>
      <c r="U203" s="23">
        <f>IF(N203="YES",0,IF(OR(K203="Class IV",P203&lt;5),0,IF(K203="State Service",ROUND('GA55 Main'!$J$17*2/31,0),ROUND('GA55 Main'!$J$17/31,0))))</f>
        <v>0</v>
      </c>
      <c r="V203" s="23">
        <f>IF(N203="YES",0,IF(OR(K203="Class IV",P203&lt;5),0,IF(K203="State Service",ROUND('GA55 Main'!$J$18*2/31,0),ROUND('GA55 Main'!$J$18/31,0))))</f>
        <v>0</v>
      </c>
      <c r="W203" s="23">
        <f>IF(N203="YES",0,IF(OR(K203="Class IV",P203&lt;5),0,IF(K203="State Service",ROUND('GA55 Main'!$J$19*2/28,0),ROUND('GA55 Main'!$J$19/28,0))))</f>
        <v>0</v>
      </c>
      <c r="X203" s="22">
        <f t="shared" si="15"/>
        <v>0</v>
      </c>
    </row>
    <row r="204" spans="9:24">
      <c r="I204" s="23">
        <f>Master!A441</f>
        <v>0</v>
      </c>
      <c r="J204" s="23">
        <f>Master!B441</f>
        <v>0</v>
      </c>
      <c r="K204" s="23">
        <f>Master!D441</f>
        <v>0</v>
      </c>
      <c r="L204" s="23">
        <f>Master!F441</f>
        <v>0</v>
      </c>
      <c r="M204" s="23">
        <f>Master!M441</f>
        <v>0</v>
      </c>
      <c r="N204" s="23">
        <f>Master!X441</f>
        <v>0</v>
      </c>
      <c r="O204" s="23">
        <f t="shared" si="12"/>
        <v>0</v>
      </c>
      <c r="P204" s="23">
        <f t="shared" si="13"/>
        <v>0</v>
      </c>
      <c r="Q204" s="23">
        <f t="shared" si="14"/>
        <v>0</v>
      </c>
      <c r="R204" s="23">
        <f>IF(N204="YES",0,IF(OR(K204="Class IV",P204&lt;5),0,IF(K204="State Service",ROUND('GA55 Main'!$J$14*2/30,0),ROUND('GA55 Main'!$J$14/30,0))))</f>
        <v>0</v>
      </c>
      <c r="S204" s="23">
        <f>IF(N204="YES",0,IF(OR(K204="Class IV",P204&lt;5),0,IF(K204="State Service",ROUND('GA55 Main'!$J$15*2/31,0),ROUND('GA55 Main'!$J$15/31,0))))</f>
        <v>0</v>
      </c>
      <c r="T204" s="23">
        <f>IF(N204="YES",0,IF(OR(K204="Class IV",P204&lt;5),0,IF(K204="State Service",ROUND('GA55 Main'!$J$16*2/30,0),ROUND('GA55 Main'!$J$16/30,0))))</f>
        <v>0</v>
      </c>
      <c r="U204" s="23">
        <f>IF(N204="YES",0,IF(OR(K204="Class IV",P204&lt;5),0,IF(K204="State Service",ROUND('GA55 Main'!$J$17*2/31,0),ROUND('GA55 Main'!$J$17/31,0))))</f>
        <v>0</v>
      </c>
      <c r="V204" s="23">
        <f>IF(N204="YES",0,IF(OR(K204="Class IV",P204&lt;5),0,IF(K204="State Service",ROUND('GA55 Main'!$J$18*2/31,0),ROUND('GA55 Main'!$J$18/31,0))))</f>
        <v>0</v>
      </c>
      <c r="W204" s="23">
        <f>IF(N204="YES",0,IF(OR(K204="Class IV",P204&lt;5),0,IF(K204="State Service",ROUND('GA55 Main'!$J$19*2/28,0),ROUND('GA55 Main'!$J$19/28,0))))</f>
        <v>0</v>
      </c>
      <c r="X204" s="22">
        <f t="shared" si="15"/>
        <v>0</v>
      </c>
    </row>
    <row r="205" spans="9:24">
      <c r="I205" s="23">
        <f>Master!A442</f>
        <v>0</v>
      </c>
      <c r="J205" s="23">
        <f>Master!B442</f>
        <v>0</v>
      </c>
      <c r="K205" s="23">
        <f>Master!D442</f>
        <v>0</v>
      </c>
      <c r="L205" s="23">
        <f>Master!F442</f>
        <v>0</v>
      </c>
      <c r="M205" s="23">
        <f>Master!M442</f>
        <v>0</v>
      </c>
      <c r="N205" s="23">
        <f>Master!X442</f>
        <v>0</v>
      </c>
      <c r="O205" s="23">
        <f t="shared" si="12"/>
        <v>0</v>
      </c>
      <c r="P205" s="23">
        <f t="shared" si="13"/>
        <v>0</v>
      </c>
      <c r="Q205" s="23">
        <f t="shared" si="14"/>
        <v>0</v>
      </c>
      <c r="R205" s="23">
        <f>IF(N205="YES",0,IF(OR(K205="Class IV",P205&lt;5),0,IF(K205="State Service",ROUND('GA55 Main'!$J$14*2/30,0),ROUND('GA55 Main'!$J$14/30,0))))</f>
        <v>0</v>
      </c>
      <c r="S205" s="23">
        <f>IF(N205="YES",0,IF(OR(K205="Class IV",P205&lt;5),0,IF(K205="State Service",ROUND('GA55 Main'!$J$15*2/31,0),ROUND('GA55 Main'!$J$15/31,0))))</f>
        <v>0</v>
      </c>
      <c r="T205" s="23">
        <f>IF(N205="YES",0,IF(OR(K205="Class IV",P205&lt;5),0,IF(K205="State Service",ROUND('GA55 Main'!$J$16*2/30,0),ROUND('GA55 Main'!$J$16/30,0))))</f>
        <v>0</v>
      </c>
      <c r="U205" s="23">
        <f>IF(N205="YES",0,IF(OR(K205="Class IV",P205&lt;5),0,IF(K205="State Service",ROUND('GA55 Main'!$J$17*2/31,0),ROUND('GA55 Main'!$J$17/31,0))))</f>
        <v>0</v>
      </c>
      <c r="V205" s="23">
        <f>IF(N205="YES",0,IF(OR(K205="Class IV",P205&lt;5),0,IF(K205="State Service",ROUND('GA55 Main'!$J$18*2/31,0),ROUND('GA55 Main'!$J$18/31,0))))</f>
        <v>0</v>
      </c>
      <c r="W205" s="23">
        <f>IF(N205="YES",0,IF(OR(K205="Class IV",P205&lt;5),0,IF(K205="State Service",ROUND('GA55 Main'!$J$19*2/28,0),ROUND('GA55 Main'!$J$19/28,0))))</f>
        <v>0</v>
      </c>
      <c r="X205" s="22">
        <f t="shared" si="15"/>
        <v>0</v>
      </c>
    </row>
    <row r="206" spans="9:24">
      <c r="I206" s="23">
        <f>Master!A443</f>
        <v>0</v>
      </c>
      <c r="J206" s="23">
        <f>Master!B443</f>
        <v>0</v>
      </c>
      <c r="K206" s="23">
        <f>Master!D443</f>
        <v>0</v>
      </c>
      <c r="L206" s="23">
        <f>Master!F443</f>
        <v>0</v>
      </c>
      <c r="M206" s="23">
        <f>Master!M443</f>
        <v>0</v>
      </c>
      <c r="N206" s="23">
        <f>Master!X443</f>
        <v>0</v>
      </c>
      <c r="O206" s="23">
        <f t="shared" si="12"/>
        <v>0</v>
      </c>
      <c r="P206" s="23">
        <f t="shared" si="13"/>
        <v>0</v>
      </c>
      <c r="Q206" s="23">
        <f t="shared" si="14"/>
        <v>0</v>
      </c>
      <c r="R206" s="23">
        <f>IF(N206="YES",0,IF(OR(K206="Class IV",P206&lt;5),0,IF(K206="State Service",ROUND('GA55 Main'!$J$14*2/30,0),ROUND('GA55 Main'!$J$14/30,0))))</f>
        <v>0</v>
      </c>
      <c r="S206" s="23">
        <f>IF(N206="YES",0,IF(OR(K206="Class IV",P206&lt;5),0,IF(K206="State Service",ROUND('GA55 Main'!$J$15*2/31,0),ROUND('GA55 Main'!$J$15/31,0))))</f>
        <v>0</v>
      </c>
      <c r="T206" s="23">
        <f>IF(N206="YES",0,IF(OR(K206="Class IV",P206&lt;5),0,IF(K206="State Service",ROUND('GA55 Main'!$J$16*2/30,0),ROUND('GA55 Main'!$J$16/30,0))))</f>
        <v>0</v>
      </c>
      <c r="U206" s="23">
        <f>IF(N206="YES",0,IF(OR(K206="Class IV",P206&lt;5),0,IF(K206="State Service",ROUND('GA55 Main'!$J$17*2/31,0),ROUND('GA55 Main'!$J$17/31,0))))</f>
        <v>0</v>
      </c>
      <c r="V206" s="23">
        <f>IF(N206="YES",0,IF(OR(K206="Class IV",P206&lt;5),0,IF(K206="State Service",ROUND('GA55 Main'!$J$18*2/31,0),ROUND('GA55 Main'!$J$18/31,0))))</f>
        <v>0</v>
      </c>
      <c r="W206" s="23">
        <f>IF(N206="YES",0,IF(OR(K206="Class IV",P206&lt;5),0,IF(K206="State Service",ROUND('GA55 Main'!$J$19*2/28,0),ROUND('GA55 Main'!$J$19/28,0))))</f>
        <v>0</v>
      </c>
      <c r="X206" s="22">
        <f t="shared" si="15"/>
        <v>0</v>
      </c>
    </row>
    <row r="207" spans="9:24">
      <c r="I207" s="23">
        <f>Master!A444</f>
        <v>0</v>
      </c>
      <c r="J207" s="23">
        <f>Master!B444</f>
        <v>0</v>
      </c>
      <c r="K207" s="23">
        <f>Master!D444</f>
        <v>0</v>
      </c>
      <c r="L207" s="23">
        <f>Master!F444</f>
        <v>0</v>
      </c>
      <c r="M207" s="23">
        <f>Master!M444</f>
        <v>0</v>
      </c>
      <c r="N207" s="23">
        <f>Master!X444</f>
        <v>0</v>
      </c>
      <c r="O207" s="23">
        <f t="shared" si="12"/>
        <v>0</v>
      </c>
      <c r="P207" s="23">
        <f t="shared" si="13"/>
        <v>0</v>
      </c>
      <c r="Q207" s="23">
        <f t="shared" si="14"/>
        <v>0</v>
      </c>
      <c r="R207" s="23">
        <f>IF(N207="YES",0,IF(OR(K207="Class IV",P207&lt;5),0,IF(K207="State Service",ROUND('GA55 Main'!$J$14*2/30,0),ROUND('GA55 Main'!$J$14/30,0))))</f>
        <v>0</v>
      </c>
      <c r="S207" s="23">
        <f>IF(N207="YES",0,IF(OR(K207="Class IV",P207&lt;5),0,IF(K207="State Service",ROUND('GA55 Main'!$J$15*2/31,0),ROUND('GA55 Main'!$J$15/31,0))))</f>
        <v>0</v>
      </c>
      <c r="T207" s="23">
        <f>IF(N207="YES",0,IF(OR(K207="Class IV",P207&lt;5),0,IF(K207="State Service",ROUND('GA55 Main'!$J$16*2/30,0),ROUND('GA55 Main'!$J$16/30,0))))</f>
        <v>0</v>
      </c>
      <c r="U207" s="23">
        <f>IF(N207="YES",0,IF(OR(K207="Class IV",P207&lt;5),0,IF(K207="State Service",ROUND('GA55 Main'!$J$17*2/31,0),ROUND('GA55 Main'!$J$17/31,0))))</f>
        <v>0</v>
      </c>
      <c r="V207" s="23">
        <f>IF(N207="YES",0,IF(OR(K207="Class IV",P207&lt;5),0,IF(K207="State Service",ROUND('GA55 Main'!$J$18*2/31,0),ROUND('GA55 Main'!$J$18/31,0))))</f>
        <v>0</v>
      </c>
      <c r="W207" s="23">
        <f>IF(N207="YES",0,IF(OR(K207="Class IV",P207&lt;5),0,IF(K207="State Service",ROUND('GA55 Main'!$J$19*2/28,0),ROUND('GA55 Main'!$J$19/28,0))))</f>
        <v>0</v>
      </c>
      <c r="X207" s="22">
        <f t="shared" si="15"/>
        <v>0</v>
      </c>
    </row>
    <row r="208" spans="9:24">
      <c r="I208" s="23">
        <f>Master!A445</f>
        <v>0</v>
      </c>
      <c r="J208" s="23">
        <f>Master!B445</f>
        <v>0</v>
      </c>
      <c r="K208" s="23">
        <f>Master!D445</f>
        <v>0</v>
      </c>
      <c r="L208" s="23">
        <f>Master!F445</f>
        <v>0</v>
      </c>
      <c r="M208" s="23">
        <f>Master!M445</f>
        <v>0</v>
      </c>
      <c r="N208" s="23">
        <f>Master!X445</f>
        <v>0</v>
      </c>
      <c r="O208" s="23">
        <f t="shared" si="12"/>
        <v>0</v>
      </c>
      <c r="P208" s="23">
        <f t="shared" si="13"/>
        <v>0</v>
      </c>
      <c r="Q208" s="23">
        <f t="shared" si="14"/>
        <v>0</v>
      </c>
      <c r="R208" s="23">
        <f>IF(N208="YES",0,IF(OR(K208="Class IV",P208&lt;5),0,IF(K208="State Service",ROUND('GA55 Main'!$J$14*2/30,0),ROUND('GA55 Main'!$J$14/30,0))))</f>
        <v>0</v>
      </c>
      <c r="S208" s="23">
        <f>IF(N208="YES",0,IF(OR(K208="Class IV",P208&lt;5),0,IF(K208="State Service",ROUND('GA55 Main'!$J$15*2/31,0),ROUND('GA55 Main'!$J$15/31,0))))</f>
        <v>0</v>
      </c>
      <c r="T208" s="23">
        <f>IF(N208="YES",0,IF(OR(K208="Class IV",P208&lt;5),0,IF(K208="State Service",ROUND('GA55 Main'!$J$16*2/30,0),ROUND('GA55 Main'!$J$16/30,0))))</f>
        <v>0</v>
      </c>
      <c r="U208" s="23">
        <f>IF(N208="YES",0,IF(OR(K208="Class IV",P208&lt;5),0,IF(K208="State Service",ROUND('GA55 Main'!$J$17*2/31,0),ROUND('GA55 Main'!$J$17/31,0))))</f>
        <v>0</v>
      </c>
      <c r="V208" s="23">
        <f>IF(N208="YES",0,IF(OR(K208="Class IV",P208&lt;5),0,IF(K208="State Service",ROUND('GA55 Main'!$J$18*2/31,0),ROUND('GA55 Main'!$J$18/31,0))))</f>
        <v>0</v>
      </c>
      <c r="W208" s="23">
        <f>IF(N208="YES",0,IF(OR(K208="Class IV",P208&lt;5),0,IF(K208="State Service",ROUND('GA55 Main'!$J$19*2/28,0),ROUND('GA55 Main'!$J$19/28,0))))</f>
        <v>0</v>
      </c>
      <c r="X208" s="22">
        <f t="shared" si="15"/>
        <v>0</v>
      </c>
    </row>
    <row r="209" spans="9:24">
      <c r="I209" s="23">
        <f>Master!A446</f>
        <v>0</v>
      </c>
      <c r="J209" s="23">
        <f>Master!B446</f>
        <v>0</v>
      </c>
      <c r="K209" s="23">
        <f>Master!D446</f>
        <v>0</v>
      </c>
      <c r="L209" s="23">
        <f>Master!F446</f>
        <v>0</v>
      </c>
      <c r="M209" s="23">
        <f>Master!M446</f>
        <v>0</v>
      </c>
      <c r="N209" s="23">
        <f>Master!X446</f>
        <v>0</v>
      </c>
      <c r="O209" s="23">
        <f t="shared" si="12"/>
        <v>0</v>
      </c>
      <c r="P209" s="23">
        <f t="shared" si="13"/>
        <v>0</v>
      </c>
      <c r="Q209" s="23">
        <f t="shared" si="14"/>
        <v>0</v>
      </c>
      <c r="R209" s="23">
        <f>IF(N209="YES",0,IF(OR(K209="Class IV",P209&lt;5),0,IF(K209="State Service",ROUND('GA55 Main'!$J$14*2/30,0),ROUND('GA55 Main'!$J$14/30,0))))</f>
        <v>0</v>
      </c>
      <c r="S209" s="23">
        <f>IF(N209="YES",0,IF(OR(K209="Class IV",P209&lt;5),0,IF(K209="State Service",ROUND('GA55 Main'!$J$15*2/31,0),ROUND('GA55 Main'!$J$15/31,0))))</f>
        <v>0</v>
      </c>
      <c r="T209" s="23">
        <f>IF(N209="YES",0,IF(OR(K209="Class IV",P209&lt;5),0,IF(K209="State Service",ROUND('GA55 Main'!$J$16*2/30,0),ROUND('GA55 Main'!$J$16/30,0))))</f>
        <v>0</v>
      </c>
      <c r="U209" s="23">
        <f>IF(N209="YES",0,IF(OR(K209="Class IV",P209&lt;5),0,IF(K209="State Service",ROUND('GA55 Main'!$J$17*2/31,0),ROUND('GA55 Main'!$J$17/31,0))))</f>
        <v>0</v>
      </c>
      <c r="V209" s="23">
        <f>IF(N209="YES",0,IF(OR(K209="Class IV",P209&lt;5),0,IF(K209="State Service",ROUND('GA55 Main'!$J$18*2/31,0),ROUND('GA55 Main'!$J$18/31,0))))</f>
        <v>0</v>
      </c>
      <c r="W209" s="23">
        <f>IF(N209="YES",0,IF(OR(K209="Class IV",P209&lt;5),0,IF(K209="State Service",ROUND('GA55 Main'!$J$19*2/28,0),ROUND('GA55 Main'!$J$19/28,0))))</f>
        <v>0</v>
      </c>
      <c r="X209" s="22">
        <f t="shared" si="15"/>
        <v>0</v>
      </c>
    </row>
    <row r="210" spans="9:24">
      <c r="I210" s="23">
        <f>Master!A447</f>
        <v>0</v>
      </c>
      <c r="J210" s="23">
        <f>Master!B447</f>
        <v>0</v>
      </c>
      <c r="K210" s="23">
        <f>Master!D447</f>
        <v>0</v>
      </c>
      <c r="L210" s="23">
        <f>Master!F447</f>
        <v>0</v>
      </c>
      <c r="M210" s="23">
        <f>Master!M447</f>
        <v>0</v>
      </c>
      <c r="N210" s="23">
        <f>Master!X447</f>
        <v>0</v>
      </c>
      <c r="O210" s="23">
        <f t="shared" si="12"/>
        <v>0</v>
      </c>
      <c r="P210" s="23">
        <f t="shared" si="13"/>
        <v>0</v>
      </c>
      <c r="Q210" s="23">
        <f t="shared" si="14"/>
        <v>0</v>
      </c>
      <c r="R210" s="23">
        <f>IF(N210="YES",0,IF(OR(K210="Class IV",P210&lt;5),0,IF(K210="State Service",ROUND('GA55 Main'!$J$14*2/30,0),ROUND('GA55 Main'!$J$14/30,0))))</f>
        <v>0</v>
      </c>
      <c r="S210" s="23">
        <f>IF(N210="YES",0,IF(OR(K210="Class IV",P210&lt;5),0,IF(K210="State Service",ROUND('GA55 Main'!$J$15*2/31,0),ROUND('GA55 Main'!$J$15/31,0))))</f>
        <v>0</v>
      </c>
      <c r="T210" s="23">
        <f>IF(N210="YES",0,IF(OR(K210="Class IV",P210&lt;5),0,IF(K210="State Service",ROUND('GA55 Main'!$J$16*2/30,0),ROUND('GA55 Main'!$J$16/30,0))))</f>
        <v>0</v>
      </c>
      <c r="U210" s="23">
        <f>IF(N210="YES",0,IF(OR(K210="Class IV",P210&lt;5),0,IF(K210="State Service",ROUND('GA55 Main'!$J$17*2/31,0),ROUND('GA55 Main'!$J$17/31,0))))</f>
        <v>0</v>
      </c>
      <c r="V210" s="23">
        <f>IF(N210="YES",0,IF(OR(K210="Class IV",P210&lt;5),0,IF(K210="State Service",ROUND('GA55 Main'!$J$18*2/31,0),ROUND('GA55 Main'!$J$18/31,0))))</f>
        <v>0</v>
      </c>
      <c r="W210" s="23">
        <f>IF(N210="YES",0,IF(OR(K210="Class IV",P210&lt;5),0,IF(K210="State Service",ROUND('GA55 Main'!$J$19*2/28,0),ROUND('GA55 Main'!$J$19/28,0))))</f>
        <v>0</v>
      </c>
      <c r="X210" s="22">
        <f t="shared" si="15"/>
        <v>0</v>
      </c>
    </row>
    <row r="211" spans="9:24">
      <c r="I211" s="23">
        <f>Master!A448</f>
        <v>0</v>
      </c>
      <c r="J211" s="23">
        <f>Master!B448</f>
        <v>0</v>
      </c>
      <c r="K211" s="23">
        <f>Master!D448</f>
        <v>0</v>
      </c>
      <c r="L211" s="23">
        <f>Master!F448</f>
        <v>0</v>
      </c>
      <c r="M211" s="23">
        <f>Master!M448</f>
        <v>0</v>
      </c>
      <c r="N211" s="23">
        <f>Master!X448</f>
        <v>0</v>
      </c>
      <c r="O211" s="23">
        <f t="shared" si="12"/>
        <v>0</v>
      </c>
      <c r="P211" s="23">
        <f t="shared" si="13"/>
        <v>0</v>
      </c>
      <c r="Q211" s="23">
        <f t="shared" si="14"/>
        <v>0</v>
      </c>
      <c r="R211" s="23">
        <f>IF(N211="YES",0,IF(OR(K211="Class IV",P211&lt;5),0,IF(K211="State Service",ROUND('GA55 Main'!$J$14*2/30,0),ROUND('GA55 Main'!$J$14/30,0))))</f>
        <v>0</v>
      </c>
      <c r="S211" s="23">
        <f>IF(N211="YES",0,IF(OR(K211="Class IV",P211&lt;5),0,IF(K211="State Service",ROUND('GA55 Main'!$J$15*2/31,0),ROUND('GA55 Main'!$J$15/31,0))))</f>
        <v>0</v>
      </c>
      <c r="T211" s="23">
        <f>IF(N211="YES",0,IF(OR(K211="Class IV",P211&lt;5),0,IF(K211="State Service",ROUND('GA55 Main'!$J$16*2/30,0),ROUND('GA55 Main'!$J$16/30,0))))</f>
        <v>0</v>
      </c>
      <c r="U211" s="23">
        <f>IF(N211="YES",0,IF(OR(K211="Class IV",P211&lt;5),0,IF(K211="State Service",ROUND('GA55 Main'!$J$17*2/31,0),ROUND('GA55 Main'!$J$17/31,0))))</f>
        <v>0</v>
      </c>
      <c r="V211" s="23">
        <f>IF(N211="YES",0,IF(OR(K211="Class IV",P211&lt;5),0,IF(K211="State Service",ROUND('GA55 Main'!$J$18*2/31,0),ROUND('GA55 Main'!$J$18/31,0))))</f>
        <v>0</v>
      </c>
      <c r="W211" s="23">
        <f>IF(N211="YES",0,IF(OR(K211="Class IV",P211&lt;5),0,IF(K211="State Service",ROUND('GA55 Main'!$J$19*2/28,0),ROUND('GA55 Main'!$J$19/28,0))))</f>
        <v>0</v>
      </c>
      <c r="X211" s="22">
        <f t="shared" si="15"/>
        <v>0</v>
      </c>
    </row>
    <row r="212" spans="9:24">
      <c r="I212" s="23">
        <f>Master!A449</f>
        <v>0</v>
      </c>
      <c r="J212" s="23">
        <f>Master!B449</f>
        <v>0</v>
      </c>
      <c r="K212" s="23">
        <f>Master!D449</f>
        <v>0</v>
      </c>
      <c r="L212" s="23">
        <f>Master!F449</f>
        <v>0</v>
      </c>
      <c r="M212" s="23">
        <f>Master!M449</f>
        <v>0</v>
      </c>
      <c r="N212" s="23">
        <f>Master!X449</f>
        <v>0</v>
      </c>
      <c r="O212" s="23">
        <f t="shared" si="12"/>
        <v>0</v>
      </c>
      <c r="P212" s="23">
        <f t="shared" si="13"/>
        <v>0</v>
      </c>
      <c r="Q212" s="23">
        <f t="shared" si="14"/>
        <v>0</v>
      </c>
      <c r="R212" s="23">
        <f>IF(N212="YES",0,IF(OR(K212="Class IV",P212&lt;5),0,IF(K212="State Service",ROUND('GA55 Main'!$J$14*2/30,0),ROUND('GA55 Main'!$J$14/30,0))))</f>
        <v>0</v>
      </c>
      <c r="S212" s="23">
        <f>IF(N212="YES",0,IF(OR(K212="Class IV",P212&lt;5),0,IF(K212="State Service",ROUND('GA55 Main'!$J$15*2/31,0),ROUND('GA55 Main'!$J$15/31,0))))</f>
        <v>0</v>
      </c>
      <c r="T212" s="23">
        <f>IF(N212="YES",0,IF(OR(K212="Class IV",P212&lt;5),0,IF(K212="State Service",ROUND('GA55 Main'!$J$16*2/30,0),ROUND('GA55 Main'!$J$16/30,0))))</f>
        <v>0</v>
      </c>
      <c r="U212" s="23">
        <f>IF(N212="YES",0,IF(OR(K212="Class IV",P212&lt;5),0,IF(K212="State Service",ROUND('GA55 Main'!$J$17*2/31,0),ROUND('GA55 Main'!$J$17/31,0))))</f>
        <v>0</v>
      </c>
      <c r="V212" s="23">
        <f>IF(N212="YES",0,IF(OR(K212="Class IV",P212&lt;5),0,IF(K212="State Service",ROUND('GA55 Main'!$J$18*2/31,0),ROUND('GA55 Main'!$J$18/31,0))))</f>
        <v>0</v>
      </c>
      <c r="W212" s="23">
        <f>IF(N212="YES",0,IF(OR(K212="Class IV",P212&lt;5),0,IF(K212="State Service",ROUND('GA55 Main'!$J$19*2/28,0),ROUND('GA55 Main'!$J$19/28,0))))</f>
        <v>0</v>
      </c>
      <c r="X212" s="22">
        <f t="shared" si="15"/>
        <v>0</v>
      </c>
    </row>
    <row r="213" spans="9:24">
      <c r="I213" s="23">
        <f>Master!A450</f>
        <v>0</v>
      </c>
      <c r="J213" s="23">
        <f>Master!B450</f>
        <v>0</v>
      </c>
      <c r="K213" s="23">
        <f>Master!D450</f>
        <v>0</v>
      </c>
      <c r="L213" s="23">
        <f>Master!F450</f>
        <v>0</v>
      </c>
      <c r="M213" s="23">
        <f>Master!M450</f>
        <v>0</v>
      </c>
      <c r="N213" s="23">
        <f>Master!X450</f>
        <v>0</v>
      </c>
      <c r="O213" s="23">
        <f t="shared" si="12"/>
        <v>0</v>
      </c>
      <c r="P213" s="23">
        <f t="shared" si="13"/>
        <v>0</v>
      </c>
      <c r="Q213" s="23">
        <f t="shared" si="14"/>
        <v>0</v>
      </c>
      <c r="R213" s="23">
        <f>IF(N213="YES",0,IF(OR(K213="Class IV",P213&lt;5),0,IF(K213="State Service",ROUND('GA55 Main'!$J$14*2/30,0),ROUND('GA55 Main'!$J$14/30,0))))</f>
        <v>0</v>
      </c>
      <c r="S213" s="23">
        <f>IF(N213="YES",0,IF(OR(K213="Class IV",P213&lt;5),0,IF(K213="State Service",ROUND('GA55 Main'!$J$15*2/31,0),ROUND('GA55 Main'!$J$15/31,0))))</f>
        <v>0</v>
      </c>
      <c r="T213" s="23">
        <f>IF(N213="YES",0,IF(OR(K213="Class IV",P213&lt;5),0,IF(K213="State Service",ROUND('GA55 Main'!$J$16*2/30,0),ROUND('GA55 Main'!$J$16/30,0))))</f>
        <v>0</v>
      </c>
      <c r="U213" s="23">
        <f>IF(N213="YES",0,IF(OR(K213="Class IV",P213&lt;5),0,IF(K213="State Service",ROUND('GA55 Main'!$J$17*2/31,0),ROUND('GA55 Main'!$J$17/31,0))))</f>
        <v>0</v>
      </c>
      <c r="V213" s="23">
        <f>IF(N213="YES",0,IF(OR(K213="Class IV",P213&lt;5),0,IF(K213="State Service",ROUND('GA55 Main'!$J$18*2/31,0),ROUND('GA55 Main'!$J$18/31,0))))</f>
        <v>0</v>
      </c>
      <c r="W213" s="23">
        <f>IF(N213="YES",0,IF(OR(K213="Class IV",P213&lt;5),0,IF(K213="State Service",ROUND('GA55 Main'!$J$19*2/28,0),ROUND('GA55 Main'!$J$19/28,0))))</f>
        <v>0</v>
      </c>
      <c r="X213" s="22">
        <f t="shared" si="15"/>
        <v>0</v>
      </c>
    </row>
    <row r="214" spans="9:24">
      <c r="I214" s="23">
        <f>Master!A451</f>
        <v>0</v>
      </c>
      <c r="J214" s="23">
        <f>Master!B451</f>
        <v>0</v>
      </c>
      <c r="K214" s="23">
        <f>Master!D451</f>
        <v>0</v>
      </c>
      <c r="L214" s="23">
        <f>Master!F451</f>
        <v>0</v>
      </c>
      <c r="M214" s="23">
        <f>Master!M451</f>
        <v>0</v>
      </c>
      <c r="N214" s="23">
        <f>Master!X451</f>
        <v>0</v>
      </c>
      <c r="O214" s="23">
        <f t="shared" si="12"/>
        <v>0</v>
      </c>
      <c r="P214" s="23">
        <f t="shared" si="13"/>
        <v>0</v>
      </c>
      <c r="Q214" s="23">
        <f t="shared" si="14"/>
        <v>0</v>
      </c>
      <c r="R214" s="23">
        <f>IF(N214="YES",0,IF(OR(K214="Class IV",P214&lt;5),0,IF(K214="State Service",ROUND('GA55 Main'!$J$14*2/30,0),ROUND('GA55 Main'!$J$14/30,0))))</f>
        <v>0</v>
      </c>
      <c r="S214" s="23">
        <f>IF(N214="YES",0,IF(OR(K214="Class IV",P214&lt;5),0,IF(K214="State Service",ROUND('GA55 Main'!$J$15*2/31,0),ROUND('GA55 Main'!$J$15/31,0))))</f>
        <v>0</v>
      </c>
      <c r="T214" s="23">
        <f>IF(N214="YES",0,IF(OR(K214="Class IV",P214&lt;5),0,IF(K214="State Service",ROUND('GA55 Main'!$J$16*2/30,0),ROUND('GA55 Main'!$J$16/30,0))))</f>
        <v>0</v>
      </c>
      <c r="U214" s="23">
        <f>IF(N214="YES",0,IF(OR(K214="Class IV",P214&lt;5),0,IF(K214="State Service",ROUND('GA55 Main'!$J$17*2/31,0),ROUND('GA55 Main'!$J$17/31,0))))</f>
        <v>0</v>
      </c>
      <c r="V214" s="23">
        <f>IF(N214="YES",0,IF(OR(K214="Class IV",P214&lt;5),0,IF(K214="State Service",ROUND('GA55 Main'!$J$18*2/31,0),ROUND('GA55 Main'!$J$18/31,0))))</f>
        <v>0</v>
      </c>
      <c r="W214" s="23">
        <f>IF(N214="YES",0,IF(OR(K214="Class IV",P214&lt;5),0,IF(K214="State Service",ROUND('GA55 Main'!$J$19*2/28,0),ROUND('GA55 Main'!$J$19/28,0))))</f>
        <v>0</v>
      </c>
      <c r="X214" s="22">
        <f t="shared" si="15"/>
        <v>0</v>
      </c>
    </row>
    <row r="215" spans="9:24">
      <c r="I215" s="23">
        <f>Master!A452</f>
        <v>0</v>
      </c>
      <c r="J215" s="23">
        <f>Master!B452</f>
        <v>0</v>
      </c>
      <c r="K215" s="23">
        <f>Master!D452</f>
        <v>0</v>
      </c>
      <c r="L215" s="23">
        <f>Master!F452</f>
        <v>0</v>
      </c>
      <c r="M215" s="23">
        <f>Master!M452</f>
        <v>0</v>
      </c>
      <c r="N215" s="23">
        <f>Master!X452</f>
        <v>0</v>
      </c>
      <c r="O215" s="23">
        <f t="shared" si="12"/>
        <v>0</v>
      </c>
      <c r="P215" s="23">
        <f t="shared" si="13"/>
        <v>0</v>
      </c>
      <c r="Q215" s="23">
        <f t="shared" si="14"/>
        <v>0</v>
      </c>
      <c r="R215" s="23">
        <f>IF(N215="YES",0,IF(OR(K215="Class IV",P215&lt;5),0,IF(K215="State Service",ROUND('GA55 Main'!$J$14*2/30,0),ROUND('GA55 Main'!$J$14/30,0))))</f>
        <v>0</v>
      </c>
      <c r="S215" s="23">
        <f>IF(N215="YES",0,IF(OR(K215="Class IV",P215&lt;5),0,IF(K215="State Service",ROUND('GA55 Main'!$J$15*2/31,0),ROUND('GA55 Main'!$J$15/31,0))))</f>
        <v>0</v>
      </c>
      <c r="T215" s="23">
        <f>IF(N215="YES",0,IF(OR(K215="Class IV",P215&lt;5),0,IF(K215="State Service",ROUND('GA55 Main'!$J$16*2/30,0),ROUND('GA55 Main'!$J$16/30,0))))</f>
        <v>0</v>
      </c>
      <c r="U215" s="23">
        <f>IF(N215="YES",0,IF(OR(K215="Class IV",P215&lt;5),0,IF(K215="State Service",ROUND('GA55 Main'!$J$17*2/31,0),ROUND('GA55 Main'!$J$17/31,0))))</f>
        <v>0</v>
      </c>
      <c r="V215" s="23">
        <f>IF(N215="YES",0,IF(OR(K215="Class IV",P215&lt;5),0,IF(K215="State Service",ROUND('GA55 Main'!$J$18*2/31,0),ROUND('GA55 Main'!$J$18/31,0))))</f>
        <v>0</v>
      </c>
      <c r="W215" s="23">
        <f>IF(N215="YES",0,IF(OR(K215="Class IV",P215&lt;5),0,IF(K215="State Service",ROUND('GA55 Main'!$J$19*2/28,0),ROUND('GA55 Main'!$J$19/28,0))))</f>
        <v>0</v>
      </c>
      <c r="X215" s="22">
        <f t="shared" si="15"/>
        <v>0</v>
      </c>
    </row>
    <row r="216" spans="9:24">
      <c r="I216" s="23">
        <f>Master!A453</f>
        <v>0</v>
      </c>
      <c r="J216" s="23">
        <f>Master!B453</f>
        <v>0</v>
      </c>
      <c r="K216" s="23">
        <f>Master!D453</f>
        <v>0</v>
      </c>
      <c r="L216" s="23">
        <f>Master!F453</f>
        <v>0</v>
      </c>
      <c r="M216" s="23">
        <f>Master!M453</f>
        <v>0</v>
      </c>
      <c r="N216" s="23">
        <f>Master!X453</f>
        <v>0</v>
      </c>
      <c r="O216" s="23">
        <f t="shared" si="12"/>
        <v>0</v>
      </c>
      <c r="P216" s="23">
        <f t="shared" si="13"/>
        <v>0</v>
      </c>
      <c r="Q216" s="23">
        <f t="shared" si="14"/>
        <v>0</v>
      </c>
      <c r="R216" s="23">
        <f>IF(N216="YES",0,IF(OR(K216="Class IV",P216&lt;5),0,IF(K216="State Service",ROUND('GA55 Main'!$J$14*2/30,0),ROUND('GA55 Main'!$J$14/30,0))))</f>
        <v>0</v>
      </c>
      <c r="S216" s="23">
        <f>IF(N216="YES",0,IF(OR(K216="Class IV",P216&lt;5),0,IF(K216="State Service",ROUND('GA55 Main'!$J$15*2/31,0),ROUND('GA55 Main'!$J$15/31,0))))</f>
        <v>0</v>
      </c>
      <c r="T216" s="23">
        <f>IF(N216="YES",0,IF(OR(K216="Class IV",P216&lt;5),0,IF(K216="State Service",ROUND('GA55 Main'!$J$16*2/30,0),ROUND('GA55 Main'!$J$16/30,0))))</f>
        <v>0</v>
      </c>
      <c r="U216" s="23">
        <f>IF(N216="YES",0,IF(OR(K216="Class IV",P216&lt;5),0,IF(K216="State Service",ROUND('GA55 Main'!$J$17*2/31,0),ROUND('GA55 Main'!$J$17/31,0))))</f>
        <v>0</v>
      </c>
      <c r="V216" s="23">
        <f>IF(N216="YES",0,IF(OR(K216="Class IV",P216&lt;5),0,IF(K216="State Service",ROUND('GA55 Main'!$J$18*2/31,0),ROUND('GA55 Main'!$J$18/31,0))))</f>
        <v>0</v>
      </c>
      <c r="W216" s="23">
        <f>IF(N216="YES",0,IF(OR(K216="Class IV",P216&lt;5),0,IF(K216="State Service",ROUND('GA55 Main'!$J$19*2/28,0),ROUND('GA55 Main'!$J$19/28,0))))</f>
        <v>0</v>
      </c>
      <c r="X216" s="22">
        <f t="shared" si="15"/>
        <v>0</v>
      </c>
    </row>
    <row r="217" spans="9:24">
      <c r="I217" s="23">
        <f>Master!A454</f>
        <v>0</v>
      </c>
      <c r="J217" s="23">
        <f>Master!B454</f>
        <v>0</v>
      </c>
      <c r="K217" s="23">
        <f>Master!D454</f>
        <v>0</v>
      </c>
      <c r="L217" s="23">
        <f>Master!F454</f>
        <v>0</v>
      </c>
      <c r="M217" s="23">
        <f>Master!M454</f>
        <v>0</v>
      </c>
      <c r="N217" s="23">
        <f>Master!X454</f>
        <v>0</v>
      </c>
      <c r="O217" s="23">
        <f t="shared" si="12"/>
        <v>0</v>
      </c>
      <c r="P217" s="23">
        <f t="shared" si="13"/>
        <v>0</v>
      </c>
      <c r="Q217" s="23">
        <f t="shared" si="14"/>
        <v>0</v>
      </c>
      <c r="R217" s="23">
        <f>IF(N217="YES",0,IF(OR(K217="Class IV",P217&lt;5),0,IF(K217="State Service",ROUND('GA55 Main'!$J$14*2/30,0),ROUND('GA55 Main'!$J$14/30,0))))</f>
        <v>0</v>
      </c>
      <c r="S217" s="23">
        <f>IF(N217="YES",0,IF(OR(K217="Class IV",P217&lt;5),0,IF(K217="State Service",ROUND('GA55 Main'!$J$15*2/31,0),ROUND('GA55 Main'!$J$15/31,0))))</f>
        <v>0</v>
      </c>
      <c r="T217" s="23">
        <f>IF(N217="YES",0,IF(OR(K217="Class IV",P217&lt;5),0,IF(K217="State Service",ROUND('GA55 Main'!$J$16*2/30,0),ROUND('GA55 Main'!$J$16/30,0))))</f>
        <v>0</v>
      </c>
      <c r="U217" s="23">
        <f>IF(N217="YES",0,IF(OR(K217="Class IV",P217&lt;5),0,IF(K217="State Service",ROUND('GA55 Main'!$J$17*2/31,0),ROUND('GA55 Main'!$J$17/31,0))))</f>
        <v>0</v>
      </c>
      <c r="V217" s="23">
        <f>IF(N217="YES",0,IF(OR(K217="Class IV",P217&lt;5),0,IF(K217="State Service",ROUND('GA55 Main'!$J$18*2/31,0),ROUND('GA55 Main'!$J$18/31,0))))</f>
        <v>0</v>
      </c>
      <c r="W217" s="23">
        <f>IF(N217="YES",0,IF(OR(K217="Class IV",P217&lt;5),0,IF(K217="State Service",ROUND('GA55 Main'!$J$19*2/28,0),ROUND('GA55 Main'!$J$19/28,0))))</f>
        <v>0</v>
      </c>
      <c r="X217" s="22">
        <f t="shared" si="15"/>
        <v>0</v>
      </c>
    </row>
    <row r="218" spans="9:24">
      <c r="I218" s="23">
        <f>Master!A455</f>
        <v>0</v>
      </c>
      <c r="J218" s="23">
        <f>Master!B455</f>
        <v>0</v>
      </c>
      <c r="K218" s="23">
        <f>Master!D455</f>
        <v>0</v>
      </c>
      <c r="L218" s="23">
        <f>Master!F455</f>
        <v>0</v>
      </c>
      <c r="M218" s="23">
        <f>Master!M455</f>
        <v>0</v>
      </c>
      <c r="N218" s="23">
        <f>Master!X455</f>
        <v>0</v>
      </c>
      <c r="O218" s="23">
        <f t="shared" si="12"/>
        <v>0</v>
      </c>
      <c r="P218" s="23">
        <f t="shared" si="13"/>
        <v>0</v>
      </c>
      <c r="Q218" s="23">
        <f t="shared" si="14"/>
        <v>0</v>
      </c>
      <c r="R218" s="23">
        <f>IF(N218="YES",0,IF(OR(K218="Class IV",P218&lt;5),0,IF(K218="State Service",ROUND('GA55 Main'!$J$14*2/30,0),ROUND('GA55 Main'!$J$14/30,0))))</f>
        <v>0</v>
      </c>
      <c r="S218" s="23">
        <f>IF(N218="YES",0,IF(OR(K218="Class IV",P218&lt;5),0,IF(K218="State Service",ROUND('GA55 Main'!$J$15*2/31,0),ROUND('GA55 Main'!$J$15/31,0))))</f>
        <v>0</v>
      </c>
      <c r="T218" s="23">
        <f>IF(N218="YES",0,IF(OR(K218="Class IV",P218&lt;5),0,IF(K218="State Service",ROUND('GA55 Main'!$J$16*2/30,0),ROUND('GA55 Main'!$J$16/30,0))))</f>
        <v>0</v>
      </c>
      <c r="U218" s="23">
        <f>IF(N218="YES",0,IF(OR(K218="Class IV",P218&lt;5),0,IF(K218="State Service",ROUND('GA55 Main'!$J$17*2/31,0),ROUND('GA55 Main'!$J$17/31,0))))</f>
        <v>0</v>
      </c>
      <c r="V218" s="23">
        <f>IF(N218="YES",0,IF(OR(K218="Class IV",P218&lt;5),0,IF(K218="State Service",ROUND('GA55 Main'!$J$18*2/31,0),ROUND('GA55 Main'!$J$18/31,0))))</f>
        <v>0</v>
      </c>
      <c r="W218" s="23">
        <f>IF(N218="YES",0,IF(OR(K218="Class IV",P218&lt;5),0,IF(K218="State Service",ROUND('GA55 Main'!$J$19*2/28,0),ROUND('GA55 Main'!$J$19/28,0))))</f>
        <v>0</v>
      </c>
      <c r="X218" s="22">
        <f t="shared" si="15"/>
        <v>0</v>
      </c>
    </row>
    <row r="219" spans="9:24">
      <c r="I219" s="23">
        <f>Master!A456</f>
        <v>0</v>
      </c>
      <c r="J219" s="23">
        <f>Master!B456</f>
        <v>0</v>
      </c>
      <c r="K219" s="23">
        <f>Master!D456</f>
        <v>0</v>
      </c>
      <c r="L219" s="23">
        <f>Master!F456</f>
        <v>0</v>
      </c>
      <c r="M219" s="23">
        <f>Master!M456</f>
        <v>0</v>
      </c>
      <c r="N219" s="23">
        <f>Master!X456</f>
        <v>0</v>
      </c>
      <c r="O219" s="23">
        <f t="shared" si="12"/>
        <v>0</v>
      </c>
      <c r="P219" s="23">
        <f t="shared" si="13"/>
        <v>0</v>
      </c>
      <c r="Q219" s="23">
        <f t="shared" si="14"/>
        <v>0</v>
      </c>
      <c r="R219" s="23">
        <f>IF(N219="YES",0,IF(OR(K219="Class IV",P219&lt;5),0,IF(K219="State Service",ROUND('GA55 Main'!$J$14*2/30,0),ROUND('GA55 Main'!$J$14/30,0))))</f>
        <v>0</v>
      </c>
      <c r="S219" s="23">
        <f>IF(N219="YES",0,IF(OR(K219="Class IV",P219&lt;5),0,IF(K219="State Service",ROUND('GA55 Main'!$J$15*2/31,0),ROUND('GA55 Main'!$J$15/31,0))))</f>
        <v>0</v>
      </c>
      <c r="T219" s="23">
        <f>IF(N219="YES",0,IF(OR(K219="Class IV",P219&lt;5),0,IF(K219="State Service",ROUND('GA55 Main'!$J$16*2/30,0),ROUND('GA55 Main'!$J$16/30,0))))</f>
        <v>0</v>
      </c>
      <c r="U219" s="23">
        <f>IF(N219="YES",0,IF(OR(K219="Class IV",P219&lt;5),0,IF(K219="State Service",ROUND('GA55 Main'!$J$17*2/31,0),ROUND('GA55 Main'!$J$17/31,0))))</f>
        <v>0</v>
      </c>
      <c r="V219" s="23">
        <f>IF(N219="YES",0,IF(OR(K219="Class IV",P219&lt;5),0,IF(K219="State Service",ROUND('GA55 Main'!$J$18*2/31,0),ROUND('GA55 Main'!$J$18/31,0))))</f>
        <v>0</v>
      </c>
      <c r="W219" s="23">
        <f>IF(N219="YES",0,IF(OR(K219="Class IV",P219&lt;5),0,IF(K219="State Service",ROUND('GA55 Main'!$J$19*2/28,0),ROUND('GA55 Main'!$J$19/28,0))))</f>
        <v>0</v>
      </c>
      <c r="X219" s="22">
        <f t="shared" si="15"/>
        <v>0</v>
      </c>
    </row>
    <row r="220" spans="9:24">
      <c r="I220" s="23">
        <f>Master!A457</f>
        <v>0</v>
      </c>
      <c r="J220" s="23">
        <f>Master!B457</f>
        <v>0</v>
      </c>
      <c r="K220" s="23">
        <f>Master!D457</f>
        <v>0</v>
      </c>
      <c r="L220" s="23">
        <f>Master!F457</f>
        <v>0</v>
      </c>
      <c r="M220" s="23">
        <f>Master!M457</f>
        <v>0</v>
      </c>
      <c r="N220" s="23">
        <f>Master!X457</f>
        <v>0</v>
      </c>
      <c r="O220" s="23">
        <f t="shared" si="12"/>
        <v>0</v>
      </c>
      <c r="P220" s="23">
        <f t="shared" si="13"/>
        <v>0</v>
      </c>
      <c r="Q220" s="23">
        <f t="shared" si="14"/>
        <v>0</v>
      </c>
      <c r="R220" s="23">
        <f>IF(N220="YES",0,IF(OR(K220="Class IV",P220&lt;5),0,IF(K220="State Service",ROUND('GA55 Main'!$J$14*2/30,0),ROUND('GA55 Main'!$J$14/30,0))))</f>
        <v>0</v>
      </c>
      <c r="S220" s="23">
        <f>IF(N220="YES",0,IF(OR(K220="Class IV",P220&lt;5),0,IF(K220="State Service",ROUND('GA55 Main'!$J$15*2/31,0),ROUND('GA55 Main'!$J$15/31,0))))</f>
        <v>0</v>
      </c>
      <c r="T220" s="23">
        <f>IF(N220="YES",0,IF(OR(K220="Class IV",P220&lt;5),0,IF(K220="State Service",ROUND('GA55 Main'!$J$16*2/30,0),ROUND('GA55 Main'!$J$16/30,0))))</f>
        <v>0</v>
      </c>
      <c r="U220" s="23">
        <f>IF(N220="YES",0,IF(OR(K220="Class IV",P220&lt;5),0,IF(K220="State Service",ROUND('GA55 Main'!$J$17*2/31,0),ROUND('GA55 Main'!$J$17/31,0))))</f>
        <v>0</v>
      </c>
      <c r="V220" s="23">
        <f>IF(N220="YES",0,IF(OR(K220="Class IV",P220&lt;5),0,IF(K220="State Service",ROUND('GA55 Main'!$J$18*2/31,0),ROUND('GA55 Main'!$J$18/31,0))))</f>
        <v>0</v>
      </c>
      <c r="W220" s="23">
        <f>IF(N220="YES",0,IF(OR(K220="Class IV",P220&lt;5),0,IF(K220="State Service",ROUND('GA55 Main'!$J$19*2/28,0),ROUND('GA55 Main'!$J$19/28,0))))</f>
        <v>0</v>
      </c>
      <c r="X220" s="22">
        <f t="shared" si="15"/>
        <v>0</v>
      </c>
    </row>
    <row r="221" spans="9:24">
      <c r="I221" s="23">
        <f>Master!A458</f>
        <v>0</v>
      </c>
      <c r="J221" s="23">
        <f>Master!B458</f>
        <v>0</v>
      </c>
      <c r="K221" s="23">
        <f>Master!D458</f>
        <v>0</v>
      </c>
      <c r="L221" s="23">
        <f>Master!F458</f>
        <v>0</v>
      </c>
      <c r="M221" s="23">
        <f>Master!M458</f>
        <v>0</v>
      </c>
      <c r="N221" s="23">
        <f>Master!X458</f>
        <v>0</v>
      </c>
      <c r="O221" s="23">
        <f t="shared" si="12"/>
        <v>0</v>
      </c>
      <c r="P221" s="23">
        <f t="shared" si="13"/>
        <v>0</v>
      </c>
      <c r="Q221" s="23">
        <f t="shared" si="14"/>
        <v>0</v>
      </c>
      <c r="R221" s="23">
        <f>IF(N221="YES",0,IF(OR(K221="Class IV",P221&lt;5),0,IF(K221="State Service",ROUND('GA55 Main'!$J$14*2/30,0),ROUND('GA55 Main'!$J$14/30,0))))</f>
        <v>0</v>
      </c>
      <c r="S221" s="23">
        <f>IF(N221="YES",0,IF(OR(K221="Class IV",P221&lt;5),0,IF(K221="State Service",ROUND('GA55 Main'!$J$15*2/31,0),ROUND('GA55 Main'!$J$15/31,0))))</f>
        <v>0</v>
      </c>
      <c r="T221" s="23">
        <f>IF(N221="YES",0,IF(OR(K221="Class IV",P221&lt;5),0,IF(K221="State Service",ROUND('GA55 Main'!$J$16*2/30,0),ROUND('GA55 Main'!$J$16/30,0))))</f>
        <v>0</v>
      </c>
      <c r="U221" s="23">
        <f>IF(N221="YES",0,IF(OR(K221="Class IV",P221&lt;5),0,IF(K221="State Service",ROUND('GA55 Main'!$J$17*2/31,0),ROUND('GA55 Main'!$J$17/31,0))))</f>
        <v>0</v>
      </c>
      <c r="V221" s="23">
        <f>IF(N221="YES",0,IF(OR(K221="Class IV",P221&lt;5),0,IF(K221="State Service",ROUND('GA55 Main'!$J$18*2/31,0),ROUND('GA55 Main'!$J$18/31,0))))</f>
        <v>0</v>
      </c>
      <c r="W221" s="23">
        <f>IF(N221="YES",0,IF(OR(K221="Class IV",P221&lt;5),0,IF(K221="State Service",ROUND('GA55 Main'!$J$19*2/28,0),ROUND('GA55 Main'!$J$19/28,0))))</f>
        <v>0</v>
      </c>
      <c r="X221" s="22">
        <f t="shared" si="15"/>
        <v>0</v>
      </c>
    </row>
    <row r="222" spans="9:24">
      <c r="I222" s="23">
        <f>Master!A459</f>
        <v>0</v>
      </c>
      <c r="J222" s="23">
        <f>Master!B459</f>
        <v>0</v>
      </c>
      <c r="K222" s="23">
        <f>Master!D459</f>
        <v>0</v>
      </c>
      <c r="L222" s="23">
        <f>Master!F459</f>
        <v>0</v>
      </c>
      <c r="M222" s="23">
        <f>Master!M459</f>
        <v>0</v>
      </c>
      <c r="N222" s="23">
        <f>Master!X459</f>
        <v>0</v>
      </c>
      <c r="O222" s="23">
        <f t="shared" si="12"/>
        <v>0</v>
      </c>
      <c r="P222" s="23">
        <f t="shared" si="13"/>
        <v>0</v>
      </c>
      <c r="Q222" s="23">
        <f t="shared" si="14"/>
        <v>0</v>
      </c>
      <c r="R222" s="23">
        <f>IF(N222="YES",0,IF(OR(K222="Class IV",P222&lt;5),0,IF(K222="State Service",ROUND('GA55 Main'!$J$14*2/30,0),ROUND('GA55 Main'!$J$14/30,0))))</f>
        <v>0</v>
      </c>
      <c r="S222" s="23">
        <f>IF(N222="YES",0,IF(OR(K222="Class IV",P222&lt;5),0,IF(K222="State Service",ROUND('GA55 Main'!$J$15*2/31,0),ROUND('GA55 Main'!$J$15/31,0))))</f>
        <v>0</v>
      </c>
      <c r="T222" s="23">
        <f>IF(N222="YES",0,IF(OR(K222="Class IV",P222&lt;5),0,IF(K222="State Service",ROUND('GA55 Main'!$J$16*2/30,0),ROUND('GA55 Main'!$J$16/30,0))))</f>
        <v>0</v>
      </c>
      <c r="U222" s="23">
        <f>IF(N222="YES",0,IF(OR(K222="Class IV",P222&lt;5),0,IF(K222="State Service",ROUND('GA55 Main'!$J$17*2/31,0),ROUND('GA55 Main'!$J$17/31,0))))</f>
        <v>0</v>
      </c>
      <c r="V222" s="23">
        <f>IF(N222="YES",0,IF(OR(K222="Class IV",P222&lt;5),0,IF(K222="State Service",ROUND('GA55 Main'!$J$18*2/31,0),ROUND('GA55 Main'!$J$18/31,0))))</f>
        <v>0</v>
      </c>
      <c r="W222" s="23">
        <f>IF(N222="YES",0,IF(OR(K222="Class IV",P222&lt;5),0,IF(K222="State Service",ROUND('GA55 Main'!$J$19*2/28,0),ROUND('GA55 Main'!$J$19/28,0))))</f>
        <v>0</v>
      </c>
      <c r="X222" s="22">
        <f t="shared" si="15"/>
        <v>0</v>
      </c>
    </row>
    <row r="223" spans="9:24">
      <c r="I223" s="23">
        <f>Master!A460</f>
        <v>0</v>
      </c>
      <c r="J223" s="23">
        <f>Master!B460</f>
        <v>0</v>
      </c>
      <c r="K223" s="23">
        <f>Master!D460</f>
        <v>0</v>
      </c>
      <c r="L223" s="23">
        <f>Master!F460</f>
        <v>0</v>
      </c>
      <c r="M223" s="23">
        <f>Master!M460</f>
        <v>0</v>
      </c>
      <c r="N223" s="23">
        <f>Master!X460</f>
        <v>0</v>
      </c>
      <c r="O223" s="23">
        <f t="shared" si="12"/>
        <v>0</v>
      </c>
      <c r="P223" s="23">
        <f t="shared" si="13"/>
        <v>0</v>
      </c>
      <c r="Q223" s="23">
        <f t="shared" si="14"/>
        <v>0</v>
      </c>
      <c r="R223" s="23">
        <f>IF(N223="YES",0,IF(OR(K223="Class IV",P223&lt;5),0,IF(K223="State Service",ROUND('GA55 Main'!$J$14*2/30,0),ROUND('GA55 Main'!$J$14/30,0))))</f>
        <v>0</v>
      </c>
      <c r="S223" s="23">
        <f>IF(N223="YES",0,IF(OR(K223="Class IV",P223&lt;5),0,IF(K223="State Service",ROUND('GA55 Main'!$J$15*2/31,0),ROUND('GA55 Main'!$J$15/31,0))))</f>
        <v>0</v>
      </c>
      <c r="T223" s="23">
        <f>IF(N223="YES",0,IF(OR(K223="Class IV",P223&lt;5),0,IF(K223="State Service",ROUND('GA55 Main'!$J$16*2/30,0),ROUND('GA55 Main'!$J$16/30,0))))</f>
        <v>0</v>
      </c>
      <c r="U223" s="23">
        <f>IF(N223="YES",0,IF(OR(K223="Class IV",P223&lt;5),0,IF(K223="State Service",ROUND('GA55 Main'!$J$17*2/31,0),ROUND('GA55 Main'!$J$17/31,0))))</f>
        <v>0</v>
      </c>
      <c r="V223" s="23">
        <f>IF(N223="YES",0,IF(OR(K223="Class IV",P223&lt;5),0,IF(K223="State Service",ROUND('GA55 Main'!$J$18*2/31,0),ROUND('GA55 Main'!$J$18/31,0))))</f>
        <v>0</v>
      </c>
      <c r="W223" s="23">
        <f>IF(N223="YES",0,IF(OR(K223="Class IV",P223&lt;5),0,IF(K223="State Service",ROUND('GA55 Main'!$J$19*2/28,0),ROUND('GA55 Main'!$J$19/28,0))))</f>
        <v>0</v>
      </c>
      <c r="X223" s="22">
        <f t="shared" si="15"/>
        <v>0</v>
      </c>
    </row>
    <row r="224" spans="9:24">
      <c r="I224" s="23">
        <f>Master!A461</f>
        <v>0</v>
      </c>
      <c r="J224" s="23">
        <f>Master!B461</f>
        <v>0</v>
      </c>
      <c r="K224" s="23">
        <f>Master!D461</f>
        <v>0</v>
      </c>
      <c r="L224" s="23">
        <f>Master!F461</f>
        <v>0</v>
      </c>
      <c r="M224" s="23">
        <f>Master!M461</f>
        <v>0</v>
      </c>
      <c r="N224" s="23">
        <f>Master!X461</f>
        <v>0</v>
      </c>
      <c r="O224" s="23">
        <f t="shared" si="12"/>
        <v>0</v>
      </c>
      <c r="P224" s="23">
        <f t="shared" si="13"/>
        <v>0</v>
      </c>
      <c r="Q224" s="23">
        <f t="shared" si="14"/>
        <v>0</v>
      </c>
      <c r="R224" s="23">
        <f>IF(N224="YES",0,IF(OR(K224="Class IV",P224&lt;5),0,IF(K224="State Service",ROUND('GA55 Main'!$J$14*2/30,0),ROUND('GA55 Main'!$J$14/30,0))))</f>
        <v>0</v>
      </c>
      <c r="S224" s="23">
        <f>IF(N224="YES",0,IF(OR(K224="Class IV",P224&lt;5),0,IF(K224="State Service",ROUND('GA55 Main'!$J$15*2/31,0),ROUND('GA55 Main'!$J$15/31,0))))</f>
        <v>0</v>
      </c>
      <c r="T224" s="23">
        <f>IF(N224="YES",0,IF(OR(K224="Class IV",P224&lt;5),0,IF(K224="State Service",ROUND('GA55 Main'!$J$16*2/30,0),ROUND('GA55 Main'!$J$16/30,0))))</f>
        <v>0</v>
      </c>
      <c r="U224" s="23">
        <f>IF(N224="YES",0,IF(OR(K224="Class IV",P224&lt;5),0,IF(K224="State Service",ROUND('GA55 Main'!$J$17*2/31,0),ROUND('GA55 Main'!$J$17/31,0))))</f>
        <v>0</v>
      </c>
      <c r="V224" s="23">
        <f>IF(N224="YES",0,IF(OR(K224="Class IV",P224&lt;5),0,IF(K224="State Service",ROUND('GA55 Main'!$J$18*2/31,0),ROUND('GA55 Main'!$J$18/31,0))))</f>
        <v>0</v>
      </c>
      <c r="W224" s="23">
        <f>IF(N224="YES",0,IF(OR(K224="Class IV",P224&lt;5),0,IF(K224="State Service",ROUND('GA55 Main'!$J$19*2/28,0),ROUND('GA55 Main'!$J$19/28,0))))</f>
        <v>0</v>
      </c>
      <c r="X224" s="22">
        <f t="shared" si="15"/>
        <v>0</v>
      </c>
    </row>
    <row r="225" spans="9:24">
      <c r="I225" s="23">
        <f>Master!A462</f>
        <v>0</v>
      </c>
      <c r="J225" s="23">
        <f>Master!B462</f>
        <v>0</v>
      </c>
      <c r="K225" s="23">
        <f>Master!D462</f>
        <v>0</v>
      </c>
      <c r="L225" s="23">
        <f>Master!F462</f>
        <v>0</v>
      </c>
      <c r="M225" s="23">
        <f>Master!M462</f>
        <v>0</v>
      </c>
      <c r="N225" s="23">
        <f>Master!X462</f>
        <v>0</v>
      </c>
      <c r="O225" s="23">
        <f t="shared" si="12"/>
        <v>0</v>
      </c>
      <c r="P225" s="23">
        <f t="shared" si="13"/>
        <v>0</v>
      </c>
      <c r="Q225" s="23">
        <f t="shared" si="14"/>
        <v>0</v>
      </c>
      <c r="R225" s="23">
        <f>IF(N225="YES",0,IF(OR(K225="Class IV",P225&lt;5),0,IF(K225="State Service",ROUND('GA55 Main'!$J$14*2/30,0),ROUND('GA55 Main'!$J$14/30,0))))</f>
        <v>0</v>
      </c>
      <c r="S225" s="23">
        <f>IF(N225="YES",0,IF(OR(K225="Class IV",P225&lt;5),0,IF(K225="State Service",ROUND('GA55 Main'!$J$15*2/31,0),ROUND('GA55 Main'!$J$15/31,0))))</f>
        <v>0</v>
      </c>
      <c r="T225" s="23">
        <f>IF(N225="YES",0,IF(OR(K225="Class IV",P225&lt;5),0,IF(K225="State Service",ROUND('GA55 Main'!$J$16*2/30,0),ROUND('GA55 Main'!$J$16/30,0))))</f>
        <v>0</v>
      </c>
      <c r="U225" s="23">
        <f>IF(N225="YES",0,IF(OR(K225="Class IV",P225&lt;5),0,IF(K225="State Service",ROUND('GA55 Main'!$J$17*2/31,0),ROUND('GA55 Main'!$J$17/31,0))))</f>
        <v>0</v>
      </c>
      <c r="V225" s="23">
        <f>IF(N225="YES",0,IF(OR(K225="Class IV",P225&lt;5),0,IF(K225="State Service",ROUND('GA55 Main'!$J$18*2/31,0),ROUND('GA55 Main'!$J$18/31,0))))</f>
        <v>0</v>
      </c>
      <c r="W225" s="23">
        <f>IF(N225="YES",0,IF(OR(K225="Class IV",P225&lt;5),0,IF(K225="State Service",ROUND('GA55 Main'!$J$19*2/28,0),ROUND('GA55 Main'!$J$19/28,0))))</f>
        <v>0</v>
      </c>
      <c r="X225" s="22">
        <f t="shared" si="15"/>
        <v>0</v>
      </c>
    </row>
    <row r="226" spans="9:24">
      <c r="I226" s="23">
        <f>Master!A463</f>
        <v>0</v>
      </c>
      <c r="J226" s="23">
        <f>Master!B463</f>
        <v>0</v>
      </c>
      <c r="K226" s="23">
        <f>Master!D463</f>
        <v>0</v>
      </c>
      <c r="L226" s="23">
        <f>Master!F463</f>
        <v>0</v>
      </c>
      <c r="M226" s="23">
        <f>Master!M463</f>
        <v>0</v>
      </c>
      <c r="N226" s="23">
        <f>Master!X463</f>
        <v>0</v>
      </c>
      <c r="O226" s="23">
        <f t="shared" si="12"/>
        <v>0</v>
      </c>
      <c r="P226" s="23">
        <f t="shared" si="13"/>
        <v>0</v>
      </c>
      <c r="Q226" s="23">
        <f t="shared" si="14"/>
        <v>0</v>
      </c>
      <c r="R226" s="23">
        <f>IF(N226="YES",0,IF(OR(K226="Class IV",P226&lt;5),0,IF(K226="State Service",ROUND('GA55 Main'!$J$14*2/30,0),ROUND('GA55 Main'!$J$14/30,0))))</f>
        <v>0</v>
      </c>
      <c r="S226" s="23">
        <f>IF(N226="YES",0,IF(OR(K226="Class IV",P226&lt;5),0,IF(K226="State Service",ROUND('GA55 Main'!$J$15*2/31,0),ROUND('GA55 Main'!$J$15/31,0))))</f>
        <v>0</v>
      </c>
      <c r="T226" s="23">
        <f>IF(N226="YES",0,IF(OR(K226="Class IV",P226&lt;5),0,IF(K226="State Service",ROUND('GA55 Main'!$J$16*2/30,0),ROUND('GA55 Main'!$J$16/30,0))))</f>
        <v>0</v>
      </c>
      <c r="U226" s="23">
        <f>IF(N226="YES",0,IF(OR(K226="Class IV",P226&lt;5),0,IF(K226="State Service",ROUND('GA55 Main'!$J$17*2/31,0),ROUND('GA55 Main'!$J$17/31,0))))</f>
        <v>0</v>
      </c>
      <c r="V226" s="23">
        <f>IF(N226="YES",0,IF(OR(K226="Class IV",P226&lt;5),0,IF(K226="State Service",ROUND('GA55 Main'!$J$18*2/31,0),ROUND('GA55 Main'!$J$18/31,0))))</f>
        <v>0</v>
      </c>
      <c r="W226" s="23">
        <f>IF(N226="YES",0,IF(OR(K226="Class IV",P226&lt;5),0,IF(K226="State Service",ROUND('GA55 Main'!$J$19*2/28,0),ROUND('GA55 Main'!$J$19/28,0))))</f>
        <v>0</v>
      </c>
      <c r="X226" s="22">
        <f t="shared" si="15"/>
        <v>0</v>
      </c>
    </row>
    <row r="227" spans="9:24">
      <c r="I227" s="23">
        <f>Master!A464</f>
        <v>0</v>
      </c>
      <c r="J227" s="23">
        <f>Master!B464</f>
        <v>0</v>
      </c>
      <c r="K227" s="23">
        <f>Master!D464</f>
        <v>0</v>
      </c>
      <c r="L227" s="23">
        <f>Master!F464</f>
        <v>0</v>
      </c>
      <c r="M227" s="23">
        <f>Master!M464</f>
        <v>0</v>
      </c>
      <c r="N227" s="23">
        <f>Master!X464</f>
        <v>0</v>
      </c>
      <c r="O227" s="23">
        <f t="shared" si="12"/>
        <v>0</v>
      </c>
      <c r="P227" s="23">
        <f t="shared" si="13"/>
        <v>0</v>
      </c>
      <c r="Q227" s="23">
        <f t="shared" si="14"/>
        <v>0</v>
      </c>
      <c r="R227" s="23">
        <f>IF(N227="YES",0,IF(OR(K227="Class IV",P227&lt;5),0,IF(K227="State Service",ROUND('GA55 Main'!$J$14*2/30,0),ROUND('GA55 Main'!$J$14/30,0))))</f>
        <v>0</v>
      </c>
      <c r="S227" s="23">
        <f>IF(N227="YES",0,IF(OR(K227="Class IV",P227&lt;5),0,IF(K227="State Service",ROUND('GA55 Main'!$J$15*2/31,0),ROUND('GA55 Main'!$J$15/31,0))))</f>
        <v>0</v>
      </c>
      <c r="T227" s="23">
        <f>IF(N227="YES",0,IF(OR(K227="Class IV",P227&lt;5),0,IF(K227="State Service",ROUND('GA55 Main'!$J$16*2/30,0),ROUND('GA55 Main'!$J$16/30,0))))</f>
        <v>0</v>
      </c>
      <c r="U227" s="23">
        <f>IF(N227="YES",0,IF(OR(K227="Class IV",P227&lt;5),0,IF(K227="State Service",ROUND('GA55 Main'!$J$17*2/31,0),ROUND('GA55 Main'!$J$17/31,0))))</f>
        <v>0</v>
      </c>
      <c r="V227" s="23">
        <f>IF(N227="YES",0,IF(OR(K227="Class IV",P227&lt;5),0,IF(K227="State Service",ROUND('GA55 Main'!$J$18*2/31,0),ROUND('GA55 Main'!$J$18/31,0))))</f>
        <v>0</v>
      </c>
      <c r="W227" s="23">
        <f>IF(N227="YES",0,IF(OR(K227="Class IV",P227&lt;5),0,IF(K227="State Service",ROUND('GA55 Main'!$J$19*2/28,0),ROUND('GA55 Main'!$J$19/28,0))))</f>
        <v>0</v>
      </c>
      <c r="X227" s="22">
        <f t="shared" si="15"/>
        <v>0</v>
      </c>
    </row>
    <row r="228" spans="9:24">
      <c r="I228" s="23">
        <f>Master!A465</f>
        <v>0</v>
      </c>
      <c r="J228" s="23">
        <f>Master!B465</f>
        <v>0</v>
      </c>
      <c r="K228" s="23">
        <f>Master!D465</f>
        <v>0</v>
      </c>
      <c r="L228" s="23">
        <f>Master!F465</f>
        <v>0</v>
      </c>
      <c r="M228" s="23">
        <f>Master!M465</f>
        <v>0</v>
      </c>
      <c r="N228" s="23">
        <f>Master!X465</f>
        <v>0</v>
      </c>
      <c r="O228" s="23">
        <f t="shared" si="12"/>
        <v>0</v>
      </c>
      <c r="P228" s="23">
        <f t="shared" si="13"/>
        <v>0</v>
      </c>
      <c r="Q228" s="23">
        <f t="shared" si="14"/>
        <v>0</v>
      </c>
      <c r="R228" s="23">
        <f>IF(N228="YES",0,IF(OR(K228="Class IV",P228&lt;5),0,IF(K228="State Service",ROUND('GA55 Main'!$J$14*2/30,0),ROUND('GA55 Main'!$J$14/30,0))))</f>
        <v>0</v>
      </c>
      <c r="S228" s="23">
        <f>IF(N228="YES",0,IF(OR(K228="Class IV",P228&lt;5),0,IF(K228="State Service",ROUND('GA55 Main'!$J$15*2/31,0),ROUND('GA55 Main'!$J$15/31,0))))</f>
        <v>0</v>
      </c>
      <c r="T228" s="23">
        <f>IF(N228="YES",0,IF(OR(K228="Class IV",P228&lt;5),0,IF(K228="State Service",ROUND('GA55 Main'!$J$16*2/30,0),ROUND('GA55 Main'!$J$16/30,0))))</f>
        <v>0</v>
      </c>
      <c r="U228" s="23">
        <f>IF(N228="YES",0,IF(OR(K228="Class IV",P228&lt;5),0,IF(K228="State Service",ROUND('GA55 Main'!$J$17*2/31,0),ROUND('GA55 Main'!$J$17/31,0))))</f>
        <v>0</v>
      </c>
      <c r="V228" s="23">
        <f>IF(N228="YES",0,IF(OR(K228="Class IV",P228&lt;5),0,IF(K228="State Service",ROUND('GA55 Main'!$J$18*2/31,0),ROUND('GA55 Main'!$J$18/31,0))))</f>
        <v>0</v>
      </c>
      <c r="W228" s="23">
        <f>IF(N228="YES",0,IF(OR(K228="Class IV",P228&lt;5),0,IF(K228="State Service",ROUND('GA55 Main'!$J$19*2/28,0),ROUND('GA55 Main'!$J$19/28,0))))</f>
        <v>0</v>
      </c>
      <c r="X228" s="22">
        <f t="shared" si="15"/>
        <v>0</v>
      </c>
    </row>
    <row r="229" spans="9:24">
      <c r="I229" s="23">
        <f>Master!A466</f>
        <v>0</v>
      </c>
      <c r="J229" s="23">
        <f>Master!B466</f>
        <v>0</v>
      </c>
      <c r="K229" s="23">
        <f>Master!D466</f>
        <v>0</v>
      </c>
      <c r="L229" s="23">
        <f>Master!F466</f>
        <v>0</v>
      </c>
      <c r="M229" s="23">
        <f>Master!M466</f>
        <v>0</v>
      </c>
      <c r="N229" s="23">
        <f>Master!X466</f>
        <v>0</v>
      </c>
      <c r="O229" s="23">
        <f t="shared" si="12"/>
        <v>0</v>
      </c>
      <c r="P229" s="23">
        <f t="shared" si="13"/>
        <v>0</v>
      </c>
      <c r="Q229" s="23">
        <f t="shared" si="14"/>
        <v>0</v>
      </c>
      <c r="R229" s="23">
        <f>IF(N229="YES",0,IF(OR(K229="Class IV",P229&lt;5),0,IF(K229="State Service",ROUND('GA55 Main'!$J$14*2/30,0),ROUND('GA55 Main'!$J$14/30,0))))</f>
        <v>0</v>
      </c>
      <c r="S229" s="23">
        <f>IF(N229="YES",0,IF(OR(K229="Class IV",P229&lt;5),0,IF(K229="State Service",ROUND('GA55 Main'!$J$15*2/31,0),ROUND('GA55 Main'!$J$15/31,0))))</f>
        <v>0</v>
      </c>
      <c r="T229" s="23">
        <f>IF(N229="YES",0,IF(OR(K229="Class IV",P229&lt;5),0,IF(K229="State Service",ROUND('GA55 Main'!$J$16*2/30,0),ROUND('GA55 Main'!$J$16/30,0))))</f>
        <v>0</v>
      </c>
      <c r="U229" s="23">
        <f>IF(N229="YES",0,IF(OR(K229="Class IV",P229&lt;5),0,IF(K229="State Service",ROUND('GA55 Main'!$J$17*2/31,0),ROUND('GA55 Main'!$J$17/31,0))))</f>
        <v>0</v>
      </c>
      <c r="V229" s="23">
        <f>IF(N229="YES",0,IF(OR(K229="Class IV",P229&lt;5),0,IF(K229="State Service",ROUND('GA55 Main'!$J$18*2/31,0),ROUND('GA55 Main'!$J$18/31,0))))</f>
        <v>0</v>
      </c>
      <c r="W229" s="23">
        <f>IF(N229="YES",0,IF(OR(K229="Class IV",P229&lt;5),0,IF(K229="State Service",ROUND('GA55 Main'!$J$19*2/28,0),ROUND('GA55 Main'!$J$19/28,0))))</f>
        <v>0</v>
      </c>
      <c r="X229" s="22">
        <f t="shared" si="15"/>
        <v>0</v>
      </c>
    </row>
    <row r="230" spans="9:24">
      <c r="I230" s="23">
        <f>Master!A467</f>
        <v>0</v>
      </c>
      <c r="J230" s="23">
        <f>Master!B467</f>
        <v>0</v>
      </c>
      <c r="K230" s="23">
        <f>Master!D467</f>
        <v>0</v>
      </c>
      <c r="L230" s="23">
        <f>Master!F467</f>
        <v>0</v>
      </c>
      <c r="M230" s="23">
        <f>Master!M467</f>
        <v>0</v>
      </c>
      <c r="N230" s="23">
        <f>Master!X467</f>
        <v>0</v>
      </c>
      <c r="O230" s="23">
        <f t="shared" si="12"/>
        <v>0</v>
      </c>
      <c r="P230" s="23">
        <f t="shared" si="13"/>
        <v>0</v>
      </c>
      <c r="Q230" s="23">
        <f t="shared" si="14"/>
        <v>0</v>
      </c>
      <c r="R230" s="23">
        <f>IF(N230="YES",0,IF(OR(K230="Class IV",P230&lt;5),0,IF(K230="State Service",ROUND('GA55 Main'!$J$14*2/30,0),ROUND('GA55 Main'!$J$14/30,0))))</f>
        <v>0</v>
      </c>
      <c r="S230" s="23">
        <f>IF(N230="YES",0,IF(OR(K230="Class IV",P230&lt;5),0,IF(K230="State Service",ROUND('GA55 Main'!$J$15*2/31,0),ROUND('GA55 Main'!$J$15/31,0))))</f>
        <v>0</v>
      </c>
      <c r="T230" s="23">
        <f>IF(N230="YES",0,IF(OR(K230="Class IV",P230&lt;5),0,IF(K230="State Service",ROUND('GA55 Main'!$J$16*2/30,0),ROUND('GA55 Main'!$J$16/30,0))))</f>
        <v>0</v>
      </c>
      <c r="U230" s="23">
        <f>IF(N230="YES",0,IF(OR(K230="Class IV",P230&lt;5),0,IF(K230="State Service",ROUND('GA55 Main'!$J$17*2/31,0),ROUND('GA55 Main'!$J$17/31,0))))</f>
        <v>0</v>
      </c>
      <c r="V230" s="23">
        <f>IF(N230="YES",0,IF(OR(K230="Class IV",P230&lt;5),0,IF(K230="State Service",ROUND('GA55 Main'!$J$18*2/31,0),ROUND('GA55 Main'!$J$18/31,0))))</f>
        <v>0</v>
      </c>
      <c r="W230" s="23">
        <f>IF(N230="YES",0,IF(OR(K230="Class IV",P230&lt;5),0,IF(K230="State Service",ROUND('GA55 Main'!$J$19*2/28,0),ROUND('GA55 Main'!$J$19/28,0))))</f>
        <v>0</v>
      </c>
      <c r="X230" s="22">
        <f t="shared" si="15"/>
        <v>0</v>
      </c>
    </row>
    <row r="231" spans="9:24">
      <c r="I231" s="23">
        <f>Master!A468</f>
        <v>0</v>
      </c>
      <c r="J231" s="23">
        <f>Master!B468</f>
        <v>0</v>
      </c>
      <c r="K231" s="23">
        <f>Master!D468</f>
        <v>0</v>
      </c>
      <c r="L231" s="23">
        <f>Master!F468</f>
        <v>0</v>
      </c>
      <c r="M231" s="23">
        <f>Master!M468</f>
        <v>0</v>
      </c>
      <c r="N231" s="23">
        <f>Master!X468</f>
        <v>0</v>
      </c>
      <c r="O231" s="23">
        <f t="shared" si="12"/>
        <v>0</v>
      </c>
      <c r="P231" s="23">
        <f t="shared" si="13"/>
        <v>0</v>
      </c>
      <c r="Q231" s="23">
        <f t="shared" si="14"/>
        <v>0</v>
      </c>
      <c r="R231" s="23">
        <f>IF(N231="YES",0,IF(OR(K231="Class IV",P231&lt;5),0,IF(K231="State Service",ROUND('GA55 Main'!$J$14*2/30,0),ROUND('GA55 Main'!$J$14/30,0))))</f>
        <v>0</v>
      </c>
      <c r="S231" s="23">
        <f>IF(N231="YES",0,IF(OR(K231="Class IV",P231&lt;5),0,IF(K231="State Service",ROUND('GA55 Main'!$J$15*2/31,0),ROUND('GA55 Main'!$J$15/31,0))))</f>
        <v>0</v>
      </c>
      <c r="T231" s="23">
        <f>IF(N231="YES",0,IF(OR(K231="Class IV",P231&lt;5),0,IF(K231="State Service",ROUND('GA55 Main'!$J$16*2/30,0),ROUND('GA55 Main'!$J$16/30,0))))</f>
        <v>0</v>
      </c>
      <c r="U231" s="23">
        <f>IF(N231="YES",0,IF(OR(K231="Class IV",P231&lt;5),0,IF(K231="State Service",ROUND('GA55 Main'!$J$17*2/31,0),ROUND('GA55 Main'!$J$17/31,0))))</f>
        <v>0</v>
      </c>
      <c r="V231" s="23">
        <f>IF(N231="YES",0,IF(OR(K231="Class IV",P231&lt;5),0,IF(K231="State Service",ROUND('GA55 Main'!$J$18*2/31,0),ROUND('GA55 Main'!$J$18/31,0))))</f>
        <v>0</v>
      </c>
      <c r="W231" s="23">
        <f>IF(N231="YES",0,IF(OR(K231="Class IV",P231&lt;5),0,IF(K231="State Service",ROUND('GA55 Main'!$J$19*2/28,0),ROUND('GA55 Main'!$J$19/28,0))))</f>
        <v>0</v>
      </c>
      <c r="X231" s="22">
        <f t="shared" si="15"/>
        <v>0</v>
      </c>
    </row>
    <row r="232" spans="9:24">
      <c r="I232" s="23">
        <f>Master!A469</f>
        <v>0</v>
      </c>
      <c r="J232" s="23">
        <f>Master!B469</f>
        <v>0</v>
      </c>
      <c r="K232" s="23">
        <f>Master!D469</f>
        <v>0</v>
      </c>
      <c r="L232" s="23">
        <f>Master!F469</f>
        <v>0</v>
      </c>
      <c r="M232" s="23">
        <f>Master!M469</f>
        <v>0</v>
      </c>
      <c r="N232" s="23">
        <f>Master!X469</f>
        <v>0</v>
      </c>
      <c r="O232" s="23">
        <f t="shared" si="12"/>
        <v>0</v>
      </c>
      <c r="P232" s="23">
        <f t="shared" si="13"/>
        <v>0</v>
      </c>
      <c r="Q232" s="23">
        <f t="shared" si="14"/>
        <v>0</v>
      </c>
      <c r="R232" s="23">
        <f>IF(N232="YES",0,IF(OR(K232="Class IV",P232&lt;5),0,IF(K232="State Service",ROUND('GA55 Main'!$J$14*2/30,0),ROUND('GA55 Main'!$J$14/30,0))))</f>
        <v>0</v>
      </c>
      <c r="S232" s="23">
        <f>IF(N232="YES",0,IF(OR(K232="Class IV",P232&lt;5),0,IF(K232="State Service",ROUND('GA55 Main'!$J$15*2/31,0),ROUND('GA55 Main'!$J$15/31,0))))</f>
        <v>0</v>
      </c>
      <c r="T232" s="23">
        <f>IF(N232="YES",0,IF(OR(K232="Class IV",P232&lt;5),0,IF(K232="State Service",ROUND('GA55 Main'!$J$16*2/30,0),ROUND('GA55 Main'!$J$16/30,0))))</f>
        <v>0</v>
      </c>
      <c r="U232" s="23">
        <f>IF(N232="YES",0,IF(OR(K232="Class IV",P232&lt;5),0,IF(K232="State Service",ROUND('GA55 Main'!$J$17*2/31,0),ROUND('GA55 Main'!$J$17/31,0))))</f>
        <v>0</v>
      </c>
      <c r="V232" s="23">
        <f>IF(N232="YES",0,IF(OR(K232="Class IV",P232&lt;5),0,IF(K232="State Service",ROUND('GA55 Main'!$J$18*2/31,0),ROUND('GA55 Main'!$J$18/31,0))))</f>
        <v>0</v>
      </c>
      <c r="W232" s="23">
        <f>IF(N232="YES",0,IF(OR(K232="Class IV",P232&lt;5),0,IF(K232="State Service",ROUND('GA55 Main'!$J$19*2/28,0),ROUND('GA55 Main'!$J$19/28,0))))</f>
        <v>0</v>
      </c>
      <c r="X232" s="22">
        <f t="shared" si="15"/>
        <v>0</v>
      </c>
    </row>
    <row r="233" spans="9:24">
      <c r="I233" s="23">
        <f>Master!A470</f>
        <v>0</v>
      </c>
      <c r="J233" s="23">
        <f>Master!B470</f>
        <v>0</v>
      </c>
      <c r="K233" s="23">
        <f>Master!D470</f>
        <v>0</v>
      </c>
      <c r="L233" s="23">
        <f>Master!F470</f>
        <v>0</v>
      </c>
      <c r="M233" s="23">
        <f>Master!M470</f>
        <v>0</v>
      </c>
      <c r="N233" s="23">
        <f>Master!X470</f>
        <v>0</v>
      </c>
      <c r="O233" s="23">
        <f t="shared" si="12"/>
        <v>0</v>
      </c>
      <c r="P233" s="23">
        <f t="shared" si="13"/>
        <v>0</v>
      </c>
      <c r="Q233" s="23">
        <f t="shared" si="14"/>
        <v>0</v>
      </c>
      <c r="R233" s="23">
        <f>IF(N233="YES",0,IF(OR(K233="Class IV",P233&lt;5),0,IF(K233="State Service",ROUND('GA55 Main'!$J$14*2/30,0),ROUND('GA55 Main'!$J$14/30,0))))</f>
        <v>0</v>
      </c>
      <c r="S233" s="23">
        <f>IF(N233="YES",0,IF(OR(K233="Class IV",P233&lt;5),0,IF(K233="State Service",ROUND('GA55 Main'!$J$15*2/31,0),ROUND('GA55 Main'!$J$15/31,0))))</f>
        <v>0</v>
      </c>
      <c r="T233" s="23">
        <f>IF(N233="YES",0,IF(OR(K233="Class IV",P233&lt;5),0,IF(K233="State Service",ROUND('GA55 Main'!$J$16*2/30,0),ROUND('GA55 Main'!$J$16/30,0))))</f>
        <v>0</v>
      </c>
      <c r="U233" s="23">
        <f>IF(N233="YES",0,IF(OR(K233="Class IV",P233&lt;5),0,IF(K233="State Service",ROUND('GA55 Main'!$J$17*2/31,0),ROUND('GA55 Main'!$J$17/31,0))))</f>
        <v>0</v>
      </c>
      <c r="V233" s="23">
        <f>IF(N233="YES",0,IF(OR(K233="Class IV",P233&lt;5),0,IF(K233="State Service",ROUND('GA55 Main'!$J$18*2/31,0),ROUND('GA55 Main'!$J$18/31,0))))</f>
        <v>0</v>
      </c>
      <c r="W233" s="23">
        <f>IF(N233="YES",0,IF(OR(K233="Class IV",P233&lt;5),0,IF(K233="State Service",ROUND('GA55 Main'!$J$19*2/28,0),ROUND('GA55 Main'!$J$19/28,0))))</f>
        <v>0</v>
      </c>
      <c r="X233" s="22">
        <f t="shared" si="15"/>
        <v>0</v>
      </c>
    </row>
    <row r="234" spans="9:24">
      <c r="I234" s="23">
        <f>Master!A471</f>
        <v>0</v>
      </c>
      <c r="J234" s="23">
        <f>Master!B471</f>
        <v>0</v>
      </c>
      <c r="K234" s="23">
        <f>Master!D471</f>
        <v>0</v>
      </c>
      <c r="L234" s="23">
        <f>Master!F471</f>
        <v>0</v>
      </c>
      <c r="M234" s="23">
        <f>Master!M471</f>
        <v>0</v>
      </c>
      <c r="N234" s="23">
        <f>Master!X471</f>
        <v>0</v>
      </c>
      <c r="O234" s="23">
        <f t="shared" si="12"/>
        <v>0</v>
      </c>
      <c r="P234" s="23">
        <f t="shared" si="13"/>
        <v>0</v>
      </c>
      <c r="Q234" s="23">
        <f t="shared" si="14"/>
        <v>0</v>
      </c>
      <c r="R234" s="23">
        <f>IF(N234="YES",0,IF(OR(K234="Class IV",P234&lt;5),0,IF(K234="State Service",ROUND('GA55 Main'!$J$14*2/30,0),ROUND('GA55 Main'!$J$14/30,0))))</f>
        <v>0</v>
      </c>
      <c r="S234" s="23">
        <f>IF(N234="YES",0,IF(OR(K234="Class IV",P234&lt;5),0,IF(K234="State Service",ROUND('GA55 Main'!$J$15*2/31,0),ROUND('GA55 Main'!$J$15/31,0))))</f>
        <v>0</v>
      </c>
      <c r="T234" s="23">
        <f>IF(N234="YES",0,IF(OR(K234="Class IV",P234&lt;5),0,IF(K234="State Service",ROUND('GA55 Main'!$J$16*2/30,0),ROUND('GA55 Main'!$J$16/30,0))))</f>
        <v>0</v>
      </c>
      <c r="U234" s="23">
        <f>IF(N234="YES",0,IF(OR(K234="Class IV",P234&lt;5),0,IF(K234="State Service",ROUND('GA55 Main'!$J$17*2/31,0),ROUND('GA55 Main'!$J$17/31,0))))</f>
        <v>0</v>
      </c>
      <c r="V234" s="23">
        <f>IF(N234="YES",0,IF(OR(K234="Class IV",P234&lt;5),0,IF(K234="State Service",ROUND('GA55 Main'!$J$18*2/31,0),ROUND('GA55 Main'!$J$18/31,0))))</f>
        <v>0</v>
      </c>
      <c r="W234" s="23">
        <f>IF(N234="YES",0,IF(OR(K234="Class IV",P234&lt;5),0,IF(K234="State Service",ROUND('GA55 Main'!$J$19*2/28,0),ROUND('GA55 Main'!$J$19/28,0))))</f>
        <v>0</v>
      </c>
      <c r="X234" s="22">
        <f t="shared" si="15"/>
        <v>0</v>
      </c>
    </row>
    <row r="235" spans="9:24">
      <c r="I235" s="23">
        <f>Master!A472</f>
        <v>0</v>
      </c>
      <c r="J235" s="23">
        <f>Master!B472</f>
        <v>0</v>
      </c>
      <c r="K235" s="23">
        <f>Master!D472</f>
        <v>0</v>
      </c>
      <c r="L235" s="23">
        <f>Master!F472</f>
        <v>0</v>
      </c>
      <c r="M235" s="23">
        <f>Master!M472</f>
        <v>0</v>
      </c>
      <c r="N235" s="23">
        <f>Master!X472</f>
        <v>0</v>
      </c>
      <c r="O235" s="23">
        <f t="shared" si="12"/>
        <v>0</v>
      </c>
      <c r="P235" s="23">
        <f t="shared" si="13"/>
        <v>0</v>
      </c>
      <c r="Q235" s="23">
        <f t="shared" si="14"/>
        <v>0</v>
      </c>
      <c r="R235" s="23">
        <f>IF(N235="YES",0,IF(OR(K235="Class IV",P235&lt;5),0,IF(K235="State Service",ROUND('GA55 Main'!$J$14*2/30,0),ROUND('GA55 Main'!$J$14/30,0))))</f>
        <v>0</v>
      </c>
      <c r="S235" s="23">
        <f>IF(N235="YES",0,IF(OR(K235="Class IV",P235&lt;5),0,IF(K235="State Service",ROUND('GA55 Main'!$J$15*2/31,0),ROUND('GA55 Main'!$J$15/31,0))))</f>
        <v>0</v>
      </c>
      <c r="T235" s="23">
        <f>IF(N235="YES",0,IF(OR(K235="Class IV",P235&lt;5),0,IF(K235="State Service",ROUND('GA55 Main'!$J$16*2/30,0),ROUND('GA55 Main'!$J$16/30,0))))</f>
        <v>0</v>
      </c>
      <c r="U235" s="23">
        <f>IF(N235="YES",0,IF(OR(K235="Class IV",P235&lt;5),0,IF(K235="State Service",ROUND('GA55 Main'!$J$17*2/31,0),ROUND('GA55 Main'!$J$17/31,0))))</f>
        <v>0</v>
      </c>
      <c r="V235" s="23">
        <f>IF(N235="YES",0,IF(OR(K235="Class IV",P235&lt;5),0,IF(K235="State Service",ROUND('GA55 Main'!$J$18*2/31,0),ROUND('GA55 Main'!$J$18/31,0))))</f>
        <v>0</v>
      </c>
      <c r="W235" s="23">
        <f>IF(N235="YES",0,IF(OR(K235="Class IV",P235&lt;5),0,IF(K235="State Service",ROUND('GA55 Main'!$J$19*2/28,0),ROUND('GA55 Main'!$J$19/28,0))))</f>
        <v>0</v>
      </c>
      <c r="X235" s="22">
        <f t="shared" si="15"/>
        <v>0</v>
      </c>
    </row>
    <row r="236" spans="9:24">
      <c r="I236" s="23">
        <f>Master!A473</f>
        <v>0</v>
      </c>
      <c r="J236" s="23">
        <f>Master!B473</f>
        <v>0</v>
      </c>
      <c r="K236" s="23">
        <f>Master!D473</f>
        <v>0</v>
      </c>
      <c r="L236" s="23">
        <f>Master!F473</f>
        <v>0</v>
      </c>
      <c r="M236" s="23">
        <f>Master!M473</f>
        <v>0</v>
      </c>
      <c r="N236" s="23">
        <f>Master!X473</f>
        <v>0</v>
      </c>
      <c r="O236" s="23">
        <f t="shared" si="12"/>
        <v>0</v>
      </c>
      <c r="P236" s="23">
        <f t="shared" si="13"/>
        <v>0</v>
      </c>
      <c r="Q236" s="23">
        <f t="shared" si="14"/>
        <v>0</v>
      </c>
      <c r="R236" s="23">
        <f>IF(N236="YES",0,IF(OR(K236="Class IV",P236&lt;5),0,IF(K236="State Service",ROUND('GA55 Main'!$J$14*2/30,0),ROUND('GA55 Main'!$J$14/30,0))))</f>
        <v>0</v>
      </c>
      <c r="S236" s="23">
        <f>IF(N236="YES",0,IF(OR(K236="Class IV",P236&lt;5),0,IF(K236="State Service",ROUND('GA55 Main'!$J$15*2/31,0),ROUND('GA55 Main'!$J$15/31,0))))</f>
        <v>0</v>
      </c>
      <c r="T236" s="23">
        <f>IF(N236="YES",0,IF(OR(K236="Class IV",P236&lt;5),0,IF(K236="State Service",ROUND('GA55 Main'!$J$16*2/30,0),ROUND('GA55 Main'!$J$16/30,0))))</f>
        <v>0</v>
      </c>
      <c r="U236" s="23">
        <f>IF(N236="YES",0,IF(OR(K236="Class IV",P236&lt;5),0,IF(K236="State Service",ROUND('GA55 Main'!$J$17*2/31,0),ROUND('GA55 Main'!$J$17/31,0))))</f>
        <v>0</v>
      </c>
      <c r="V236" s="23">
        <f>IF(N236="YES",0,IF(OR(K236="Class IV",P236&lt;5),0,IF(K236="State Service",ROUND('GA55 Main'!$J$18*2/31,0),ROUND('GA55 Main'!$J$18/31,0))))</f>
        <v>0</v>
      </c>
      <c r="W236" s="23">
        <f>IF(N236="YES",0,IF(OR(K236="Class IV",P236&lt;5),0,IF(K236="State Service",ROUND('GA55 Main'!$J$19*2/28,0),ROUND('GA55 Main'!$J$19/28,0))))</f>
        <v>0</v>
      </c>
      <c r="X236" s="22">
        <f t="shared" si="15"/>
        <v>0</v>
      </c>
    </row>
    <row r="237" spans="9:24">
      <c r="I237" s="23">
        <f>Master!A474</f>
        <v>0</v>
      </c>
      <c r="J237" s="23">
        <f>Master!B474</f>
        <v>0</v>
      </c>
      <c r="K237" s="23">
        <f>Master!D474</f>
        <v>0</v>
      </c>
      <c r="L237" s="23">
        <f>Master!F474</f>
        <v>0</v>
      </c>
      <c r="M237" s="23">
        <f>Master!M474</f>
        <v>0</v>
      </c>
      <c r="N237" s="23">
        <f>Master!X474</f>
        <v>0</v>
      </c>
      <c r="O237" s="23">
        <f t="shared" si="12"/>
        <v>0</v>
      </c>
      <c r="P237" s="23">
        <f t="shared" si="13"/>
        <v>0</v>
      </c>
      <c r="Q237" s="23">
        <f t="shared" si="14"/>
        <v>0</v>
      </c>
      <c r="R237" s="23">
        <f>IF(N237="YES",0,IF(OR(K237="Class IV",P237&lt;5),0,IF(K237="State Service",ROUND('GA55 Main'!$J$14*2/30,0),ROUND('GA55 Main'!$J$14/30,0))))</f>
        <v>0</v>
      </c>
      <c r="S237" s="23">
        <f>IF(N237="YES",0,IF(OR(K237="Class IV",P237&lt;5),0,IF(K237="State Service",ROUND('GA55 Main'!$J$15*2/31,0),ROUND('GA55 Main'!$J$15/31,0))))</f>
        <v>0</v>
      </c>
      <c r="T237" s="23">
        <f>IF(N237="YES",0,IF(OR(K237="Class IV",P237&lt;5),0,IF(K237="State Service",ROUND('GA55 Main'!$J$16*2/30,0),ROUND('GA55 Main'!$J$16/30,0))))</f>
        <v>0</v>
      </c>
      <c r="U237" s="23">
        <f>IF(N237="YES",0,IF(OR(K237="Class IV",P237&lt;5),0,IF(K237="State Service",ROUND('GA55 Main'!$J$17*2/31,0),ROUND('GA55 Main'!$J$17/31,0))))</f>
        <v>0</v>
      </c>
      <c r="V237" s="23">
        <f>IF(N237="YES",0,IF(OR(K237="Class IV",P237&lt;5),0,IF(K237="State Service",ROUND('GA55 Main'!$J$18*2/31,0),ROUND('GA55 Main'!$J$18/31,0))))</f>
        <v>0</v>
      </c>
      <c r="W237" s="23">
        <f>IF(N237="YES",0,IF(OR(K237="Class IV",P237&lt;5),0,IF(K237="State Service",ROUND('GA55 Main'!$J$19*2/28,0),ROUND('GA55 Main'!$J$19/28,0))))</f>
        <v>0</v>
      </c>
      <c r="X237" s="22">
        <f t="shared" si="15"/>
        <v>0</v>
      </c>
    </row>
    <row r="238" spans="9:24">
      <c r="I238" s="23">
        <f>Master!A475</f>
        <v>0</v>
      </c>
      <c r="J238" s="23">
        <f>Master!B475</f>
        <v>0</v>
      </c>
      <c r="K238" s="23">
        <f>Master!D475</f>
        <v>0</v>
      </c>
      <c r="L238" s="23">
        <f>Master!F475</f>
        <v>0</v>
      </c>
      <c r="M238" s="23">
        <f>Master!M475</f>
        <v>0</v>
      </c>
      <c r="N238" s="23">
        <f>Master!X475</f>
        <v>0</v>
      </c>
      <c r="O238" s="23">
        <f t="shared" si="12"/>
        <v>0</v>
      </c>
      <c r="P238" s="23">
        <f t="shared" si="13"/>
        <v>0</v>
      </c>
      <c r="Q238" s="23">
        <f t="shared" si="14"/>
        <v>0</v>
      </c>
      <c r="R238" s="23">
        <f>IF(N238="YES",0,IF(OR(K238="Class IV",P238&lt;5),0,IF(K238="State Service",ROUND('GA55 Main'!$J$14*2/30,0),ROUND('GA55 Main'!$J$14/30,0))))</f>
        <v>0</v>
      </c>
      <c r="S238" s="23">
        <f>IF(N238="YES",0,IF(OR(K238="Class IV",P238&lt;5),0,IF(K238="State Service",ROUND('GA55 Main'!$J$15*2/31,0),ROUND('GA55 Main'!$J$15/31,0))))</f>
        <v>0</v>
      </c>
      <c r="T238" s="23">
        <f>IF(N238="YES",0,IF(OR(K238="Class IV",P238&lt;5),0,IF(K238="State Service",ROUND('GA55 Main'!$J$16*2/30,0),ROUND('GA55 Main'!$J$16/30,0))))</f>
        <v>0</v>
      </c>
      <c r="U238" s="23">
        <f>IF(N238="YES",0,IF(OR(K238="Class IV",P238&lt;5),0,IF(K238="State Service",ROUND('GA55 Main'!$J$17*2/31,0),ROUND('GA55 Main'!$J$17/31,0))))</f>
        <v>0</v>
      </c>
      <c r="V238" s="23">
        <f>IF(N238="YES",0,IF(OR(K238="Class IV",P238&lt;5),0,IF(K238="State Service",ROUND('GA55 Main'!$J$18*2/31,0),ROUND('GA55 Main'!$J$18/31,0))))</f>
        <v>0</v>
      </c>
      <c r="W238" s="23">
        <f>IF(N238="YES",0,IF(OR(K238="Class IV",P238&lt;5),0,IF(K238="State Service",ROUND('GA55 Main'!$J$19*2/28,0),ROUND('GA55 Main'!$J$19/28,0))))</f>
        <v>0</v>
      </c>
      <c r="X238" s="22">
        <f t="shared" si="15"/>
        <v>0</v>
      </c>
    </row>
    <row r="239" spans="9:24">
      <c r="I239" s="23">
        <f>Master!A476</f>
        <v>0</v>
      </c>
      <c r="J239" s="23">
        <f>Master!B476</f>
        <v>0</v>
      </c>
      <c r="K239" s="23">
        <f>Master!D476</f>
        <v>0</v>
      </c>
      <c r="L239" s="23">
        <f>Master!F476</f>
        <v>0</v>
      </c>
      <c r="M239" s="23">
        <f>Master!M476</f>
        <v>0</v>
      </c>
      <c r="N239" s="23">
        <f>Master!X476</f>
        <v>0</v>
      </c>
      <c r="O239" s="23">
        <f t="shared" si="12"/>
        <v>0</v>
      </c>
      <c r="P239" s="23">
        <f t="shared" si="13"/>
        <v>0</v>
      </c>
      <c r="Q239" s="23">
        <f t="shared" si="14"/>
        <v>0</v>
      </c>
      <c r="R239" s="23">
        <f>IF(N239="YES",0,IF(OR(K239="Class IV",P239&lt;5),0,IF(K239="State Service",ROUND('GA55 Main'!$J$14*2/30,0),ROUND('GA55 Main'!$J$14/30,0))))</f>
        <v>0</v>
      </c>
      <c r="S239" s="23">
        <f>IF(N239="YES",0,IF(OR(K239="Class IV",P239&lt;5),0,IF(K239="State Service",ROUND('GA55 Main'!$J$15*2/31,0),ROUND('GA55 Main'!$J$15/31,0))))</f>
        <v>0</v>
      </c>
      <c r="T239" s="23">
        <f>IF(N239="YES",0,IF(OR(K239="Class IV",P239&lt;5),0,IF(K239="State Service",ROUND('GA55 Main'!$J$16*2/30,0),ROUND('GA55 Main'!$J$16/30,0))))</f>
        <v>0</v>
      </c>
      <c r="U239" s="23">
        <f>IF(N239="YES",0,IF(OR(K239="Class IV",P239&lt;5),0,IF(K239="State Service",ROUND('GA55 Main'!$J$17*2/31,0),ROUND('GA55 Main'!$J$17/31,0))))</f>
        <v>0</v>
      </c>
      <c r="V239" s="23">
        <f>IF(N239="YES",0,IF(OR(K239="Class IV",P239&lt;5),0,IF(K239="State Service",ROUND('GA55 Main'!$J$18*2/31,0),ROUND('GA55 Main'!$J$18/31,0))))</f>
        <v>0</v>
      </c>
      <c r="W239" s="23">
        <f>IF(N239="YES",0,IF(OR(K239="Class IV",P239&lt;5),0,IF(K239="State Service",ROUND('GA55 Main'!$J$19*2/28,0),ROUND('GA55 Main'!$J$19/28,0))))</f>
        <v>0</v>
      </c>
      <c r="X239" s="22">
        <f t="shared" si="15"/>
        <v>0</v>
      </c>
    </row>
    <row r="240" spans="9:24">
      <c r="I240" s="23">
        <f>Master!A477</f>
        <v>0</v>
      </c>
      <c r="J240" s="23">
        <f>Master!B477</f>
        <v>0</v>
      </c>
      <c r="K240" s="23">
        <f>Master!D477</f>
        <v>0</v>
      </c>
      <c r="L240" s="23">
        <f>Master!F477</f>
        <v>0</v>
      </c>
      <c r="M240" s="23">
        <f>Master!M477</f>
        <v>0</v>
      </c>
      <c r="N240" s="23">
        <f>Master!X477</f>
        <v>0</v>
      </c>
      <c r="O240" s="23">
        <f t="shared" si="12"/>
        <v>0</v>
      </c>
      <c r="P240" s="23">
        <f t="shared" si="13"/>
        <v>0</v>
      </c>
      <c r="Q240" s="23">
        <f t="shared" si="14"/>
        <v>0</v>
      </c>
      <c r="R240" s="23">
        <f>IF(N240="YES",0,IF(OR(K240="Class IV",P240&lt;5),0,IF(K240="State Service",ROUND('GA55 Main'!$J$14*2/30,0),ROUND('GA55 Main'!$J$14/30,0))))</f>
        <v>0</v>
      </c>
      <c r="S240" s="23">
        <f>IF(N240="YES",0,IF(OR(K240="Class IV",P240&lt;5),0,IF(K240="State Service",ROUND('GA55 Main'!$J$15*2/31,0),ROUND('GA55 Main'!$J$15/31,0))))</f>
        <v>0</v>
      </c>
      <c r="T240" s="23">
        <f>IF(N240="YES",0,IF(OR(K240="Class IV",P240&lt;5),0,IF(K240="State Service",ROUND('GA55 Main'!$J$16*2/30,0),ROUND('GA55 Main'!$J$16/30,0))))</f>
        <v>0</v>
      </c>
      <c r="U240" s="23">
        <f>IF(N240="YES",0,IF(OR(K240="Class IV",P240&lt;5),0,IF(K240="State Service",ROUND('GA55 Main'!$J$17*2/31,0),ROUND('GA55 Main'!$J$17/31,0))))</f>
        <v>0</v>
      </c>
      <c r="V240" s="23">
        <f>IF(N240="YES",0,IF(OR(K240="Class IV",P240&lt;5),0,IF(K240="State Service",ROUND('GA55 Main'!$J$18*2/31,0),ROUND('GA55 Main'!$J$18/31,0))))</f>
        <v>0</v>
      </c>
      <c r="W240" s="23">
        <f>IF(N240="YES",0,IF(OR(K240="Class IV",P240&lt;5),0,IF(K240="State Service",ROUND('GA55 Main'!$J$19*2/28,0),ROUND('GA55 Main'!$J$19/28,0))))</f>
        <v>0</v>
      </c>
      <c r="X240" s="22">
        <f t="shared" si="15"/>
        <v>0</v>
      </c>
    </row>
    <row r="241" spans="9:24">
      <c r="I241" s="23">
        <f>Master!A478</f>
        <v>0</v>
      </c>
      <c r="J241" s="23">
        <f>Master!B478</f>
        <v>0</v>
      </c>
      <c r="K241" s="23">
        <f>Master!D478</f>
        <v>0</v>
      </c>
      <c r="L241" s="23">
        <f>Master!F478</f>
        <v>0</v>
      </c>
      <c r="M241" s="23">
        <f>Master!M478</f>
        <v>0</v>
      </c>
      <c r="N241" s="23">
        <f>Master!X478</f>
        <v>0</v>
      </c>
      <c r="O241" s="23">
        <f t="shared" si="12"/>
        <v>0</v>
      </c>
      <c r="P241" s="23">
        <f t="shared" si="13"/>
        <v>0</v>
      </c>
      <c r="Q241" s="23">
        <f t="shared" si="14"/>
        <v>0</v>
      </c>
      <c r="R241" s="23">
        <f>IF(N241="YES",0,IF(OR(K241="Class IV",P241&lt;5),0,IF(K241="State Service",ROUND('GA55 Main'!$J$14*2/30,0),ROUND('GA55 Main'!$J$14/30,0))))</f>
        <v>0</v>
      </c>
      <c r="S241" s="23">
        <f>IF(N241="YES",0,IF(OR(K241="Class IV",P241&lt;5),0,IF(K241="State Service",ROUND('GA55 Main'!$J$15*2/31,0),ROUND('GA55 Main'!$J$15/31,0))))</f>
        <v>0</v>
      </c>
      <c r="T241" s="23">
        <f>IF(N241="YES",0,IF(OR(K241="Class IV",P241&lt;5),0,IF(K241="State Service",ROUND('GA55 Main'!$J$16*2/30,0),ROUND('GA55 Main'!$J$16/30,0))))</f>
        <v>0</v>
      </c>
      <c r="U241" s="23">
        <f>IF(N241="YES",0,IF(OR(K241="Class IV",P241&lt;5),0,IF(K241="State Service",ROUND('GA55 Main'!$J$17*2/31,0),ROUND('GA55 Main'!$J$17/31,0))))</f>
        <v>0</v>
      </c>
      <c r="V241" s="23">
        <f>IF(N241="YES",0,IF(OR(K241="Class IV",P241&lt;5),0,IF(K241="State Service",ROUND('GA55 Main'!$J$18*2/31,0),ROUND('GA55 Main'!$J$18/31,0))))</f>
        <v>0</v>
      </c>
      <c r="W241" s="23">
        <f>IF(N241="YES",0,IF(OR(K241="Class IV",P241&lt;5),0,IF(K241="State Service",ROUND('GA55 Main'!$J$19*2/28,0),ROUND('GA55 Main'!$J$19/28,0))))</f>
        <v>0</v>
      </c>
      <c r="X241" s="22">
        <f t="shared" si="15"/>
        <v>0</v>
      </c>
    </row>
    <row r="242" spans="9:24">
      <c r="I242" s="23">
        <f>Master!A479</f>
        <v>0</v>
      </c>
      <c r="J242" s="23">
        <f>Master!B479</f>
        <v>0</v>
      </c>
      <c r="K242" s="23">
        <f>Master!D479</f>
        <v>0</v>
      </c>
      <c r="L242" s="23">
        <f>Master!F479</f>
        <v>0</v>
      </c>
      <c r="M242" s="23">
        <f>Master!M479</f>
        <v>0</v>
      </c>
      <c r="N242" s="23">
        <f>Master!X479</f>
        <v>0</v>
      </c>
      <c r="O242" s="23">
        <f t="shared" si="12"/>
        <v>0</v>
      </c>
      <c r="P242" s="23">
        <f t="shared" si="13"/>
        <v>0</v>
      </c>
      <c r="Q242" s="23">
        <f t="shared" si="14"/>
        <v>0</v>
      </c>
      <c r="R242" s="23">
        <f>IF(N242="YES",0,IF(OR(K242="Class IV",P242&lt;5),0,IF(K242="State Service",ROUND('GA55 Main'!$J$14*2/30,0),ROUND('GA55 Main'!$J$14/30,0))))</f>
        <v>0</v>
      </c>
      <c r="S242" s="23">
        <f>IF(N242="YES",0,IF(OR(K242="Class IV",P242&lt;5),0,IF(K242="State Service",ROUND('GA55 Main'!$J$15*2/31,0),ROUND('GA55 Main'!$J$15/31,0))))</f>
        <v>0</v>
      </c>
      <c r="T242" s="23">
        <f>IF(N242="YES",0,IF(OR(K242="Class IV",P242&lt;5),0,IF(K242="State Service",ROUND('GA55 Main'!$J$16*2/30,0),ROUND('GA55 Main'!$J$16/30,0))))</f>
        <v>0</v>
      </c>
      <c r="U242" s="23">
        <f>IF(N242="YES",0,IF(OR(K242="Class IV",P242&lt;5),0,IF(K242="State Service",ROUND('GA55 Main'!$J$17*2/31,0),ROUND('GA55 Main'!$J$17/31,0))))</f>
        <v>0</v>
      </c>
      <c r="V242" s="23">
        <f>IF(N242="YES",0,IF(OR(K242="Class IV",P242&lt;5),0,IF(K242="State Service",ROUND('GA55 Main'!$J$18*2/31,0),ROUND('GA55 Main'!$J$18/31,0))))</f>
        <v>0</v>
      </c>
      <c r="W242" s="23">
        <f>IF(N242="YES",0,IF(OR(K242="Class IV",P242&lt;5),0,IF(K242="State Service",ROUND('GA55 Main'!$J$19*2/28,0),ROUND('GA55 Main'!$J$19/28,0))))</f>
        <v>0</v>
      </c>
      <c r="X242" s="22">
        <f t="shared" si="15"/>
        <v>0</v>
      </c>
    </row>
    <row r="243" spans="9:24">
      <c r="I243" s="23">
        <f>Master!A480</f>
        <v>0</v>
      </c>
      <c r="J243" s="23">
        <f>Master!B480</f>
        <v>0</v>
      </c>
      <c r="K243" s="23">
        <f>Master!D480</f>
        <v>0</v>
      </c>
      <c r="L243" s="23">
        <f>Master!F480</f>
        <v>0</v>
      </c>
      <c r="M243" s="23">
        <f>Master!M480</f>
        <v>0</v>
      </c>
      <c r="N243" s="23">
        <f>Master!X480</f>
        <v>0</v>
      </c>
      <c r="O243" s="23">
        <f t="shared" si="12"/>
        <v>0</v>
      </c>
      <c r="P243" s="23">
        <f t="shared" si="13"/>
        <v>0</v>
      </c>
      <c r="Q243" s="23">
        <f t="shared" si="14"/>
        <v>0</v>
      </c>
      <c r="R243" s="23">
        <f>IF(N243="YES",0,IF(OR(K243="Class IV",P243&lt;5),0,IF(K243="State Service",ROUND('GA55 Main'!$J$14*2/30,0),ROUND('GA55 Main'!$J$14/30,0))))</f>
        <v>0</v>
      </c>
      <c r="S243" s="23">
        <f>IF(N243="YES",0,IF(OR(K243="Class IV",P243&lt;5),0,IF(K243="State Service",ROUND('GA55 Main'!$J$15*2/31,0),ROUND('GA55 Main'!$J$15/31,0))))</f>
        <v>0</v>
      </c>
      <c r="T243" s="23">
        <f>IF(N243="YES",0,IF(OR(K243="Class IV",P243&lt;5),0,IF(K243="State Service",ROUND('GA55 Main'!$J$16*2/30,0),ROUND('GA55 Main'!$J$16/30,0))))</f>
        <v>0</v>
      </c>
      <c r="U243" s="23">
        <f>IF(N243="YES",0,IF(OR(K243="Class IV",P243&lt;5),0,IF(K243="State Service",ROUND('GA55 Main'!$J$17*2/31,0),ROUND('GA55 Main'!$J$17/31,0))))</f>
        <v>0</v>
      </c>
      <c r="V243" s="23">
        <f>IF(N243="YES",0,IF(OR(K243="Class IV",P243&lt;5),0,IF(K243="State Service",ROUND('GA55 Main'!$J$18*2/31,0),ROUND('GA55 Main'!$J$18/31,0))))</f>
        <v>0</v>
      </c>
      <c r="W243" s="23">
        <f>IF(N243="YES",0,IF(OR(K243="Class IV",P243&lt;5),0,IF(K243="State Service",ROUND('GA55 Main'!$J$19*2/28,0),ROUND('GA55 Main'!$J$19/28,0))))</f>
        <v>0</v>
      </c>
      <c r="X243" s="22">
        <f t="shared" si="15"/>
        <v>0</v>
      </c>
    </row>
    <row r="244" spans="9:24">
      <c r="I244" s="23">
        <f>Master!A481</f>
        <v>0</v>
      </c>
      <c r="J244" s="23">
        <f>Master!B481</f>
        <v>0</v>
      </c>
      <c r="K244" s="23">
        <f>Master!D481</f>
        <v>0</v>
      </c>
      <c r="L244" s="23">
        <f>Master!F481</f>
        <v>0</v>
      </c>
      <c r="M244" s="23">
        <f>Master!M481</f>
        <v>0</v>
      </c>
      <c r="N244" s="23">
        <f>Master!X481</f>
        <v>0</v>
      </c>
      <c r="O244" s="23">
        <f t="shared" si="12"/>
        <v>0</v>
      </c>
      <c r="P244" s="23">
        <f t="shared" si="13"/>
        <v>0</v>
      </c>
      <c r="Q244" s="23">
        <f t="shared" si="14"/>
        <v>0</v>
      </c>
      <c r="R244" s="23">
        <f>IF(N244="YES",0,IF(OR(K244="Class IV",P244&lt;5),0,IF(K244="State Service",ROUND('GA55 Main'!$J$14*2/30,0),ROUND('GA55 Main'!$J$14/30,0))))</f>
        <v>0</v>
      </c>
      <c r="S244" s="23">
        <f>IF(N244="YES",0,IF(OR(K244="Class IV",P244&lt;5),0,IF(K244="State Service",ROUND('GA55 Main'!$J$15*2/31,0),ROUND('GA55 Main'!$J$15/31,0))))</f>
        <v>0</v>
      </c>
      <c r="T244" s="23">
        <f>IF(N244="YES",0,IF(OR(K244="Class IV",P244&lt;5),0,IF(K244="State Service",ROUND('GA55 Main'!$J$16*2/30,0),ROUND('GA55 Main'!$J$16/30,0))))</f>
        <v>0</v>
      </c>
      <c r="U244" s="23">
        <f>IF(N244="YES",0,IF(OR(K244="Class IV",P244&lt;5),0,IF(K244="State Service",ROUND('GA55 Main'!$J$17*2/31,0),ROUND('GA55 Main'!$J$17/31,0))))</f>
        <v>0</v>
      </c>
      <c r="V244" s="23">
        <f>IF(N244="YES",0,IF(OR(K244="Class IV",P244&lt;5),0,IF(K244="State Service",ROUND('GA55 Main'!$J$18*2/31,0),ROUND('GA55 Main'!$J$18/31,0))))</f>
        <v>0</v>
      </c>
      <c r="W244" s="23">
        <f>IF(N244="YES",0,IF(OR(K244="Class IV",P244&lt;5),0,IF(K244="State Service",ROUND('GA55 Main'!$J$19*2/28,0),ROUND('GA55 Main'!$J$19/28,0))))</f>
        <v>0</v>
      </c>
      <c r="X244" s="22">
        <f t="shared" si="15"/>
        <v>0</v>
      </c>
    </row>
    <row r="245" spans="9:24">
      <c r="I245" s="23">
        <f>Master!A482</f>
        <v>0</v>
      </c>
      <c r="J245" s="23">
        <f>Master!B482</f>
        <v>0</v>
      </c>
      <c r="K245" s="23">
        <f>Master!D482</f>
        <v>0</v>
      </c>
      <c r="L245" s="23">
        <f>Master!F482</f>
        <v>0</v>
      </c>
      <c r="M245" s="23">
        <f>Master!M482</f>
        <v>0</v>
      </c>
      <c r="N245" s="23">
        <f>Master!X482</f>
        <v>0</v>
      </c>
      <c r="O245" s="23">
        <f t="shared" si="12"/>
        <v>0</v>
      </c>
      <c r="P245" s="23">
        <f t="shared" si="13"/>
        <v>0</v>
      </c>
      <c r="Q245" s="23">
        <f t="shared" si="14"/>
        <v>0</v>
      </c>
      <c r="R245" s="23">
        <f>IF(N245="YES",0,IF(OR(K245="Class IV",P245&lt;5),0,IF(K245="State Service",ROUND('GA55 Main'!$J$14*2/30,0),ROUND('GA55 Main'!$J$14/30,0))))</f>
        <v>0</v>
      </c>
      <c r="S245" s="23">
        <f>IF(N245="YES",0,IF(OR(K245="Class IV",P245&lt;5),0,IF(K245="State Service",ROUND('GA55 Main'!$J$15*2/31,0),ROUND('GA55 Main'!$J$15/31,0))))</f>
        <v>0</v>
      </c>
      <c r="T245" s="23">
        <f>IF(N245="YES",0,IF(OR(K245="Class IV",P245&lt;5),0,IF(K245="State Service",ROUND('GA55 Main'!$J$16*2/30,0),ROUND('GA55 Main'!$J$16/30,0))))</f>
        <v>0</v>
      </c>
      <c r="U245" s="23">
        <f>IF(N245="YES",0,IF(OR(K245="Class IV",P245&lt;5),0,IF(K245="State Service",ROUND('GA55 Main'!$J$17*2/31,0),ROUND('GA55 Main'!$J$17/31,0))))</f>
        <v>0</v>
      </c>
      <c r="V245" s="23">
        <f>IF(N245="YES",0,IF(OR(K245="Class IV",P245&lt;5),0,IF(K245="State Service",ROUND('GA55 Main'!$J$18*2/31,0),ROUND('GA55 Main'!$J$18/31,0))))</f>
        <v>0</v>
      </c>
      <c r="W245" s="23">
        <f>IF(N245="YES",0,IF(OR(K245="Class IV",P245&lt;5),0,IF(K245="State Service",ROUND('GA55 Main'!$J$19*2/28,0),ROUND('GA55 Main'!$J$19/28,0))))</f>
        <v>0</v>
      </c>
      <c r="X245" s="22">
        <f t="shared" si="15"/>
        <v>0</v>
      </c>
    </row>
    <row r="246" spans="9:24">
      <c r="I246" s="23">
        <f>Master!A483</f>
        <v>0</v>
      </c>
      <c r="J246" s="23">
        <f>Master!B483</f>
        <v>0</v>
      </c>
      <c r="K246" s="23">
        <f>Master!D483</f>
        <v>0</v>
      </c>
      <c r="L246" s="23">
        <f>Master!F483</f>
        <v>0</v>
      </c>
      <c r="M246" s="23">
        <f>Master!M483</f>
        <v>0</v>
      </c>
      <c r="N246" s="23">
        <f>Master!X483</f>
        <v>0</v>
      </c>
      <c r="O246" s="23">
        <f t="shared" si="12"/>
        <v>0</v>
      </c>
      <c r="P246" s="23">
        <f t="shared" si="13"/>
        <v>0</v>
      </c>
      <c r="Q246" s="23">
        <f t="shared" si="14"/>
        <v>0</v>
      </c>
      <c r="R246" s="23">
        <f>IF(N246="YES",0,IF(OR(K246="Class IV",P246&lt;5),0,IF(K246="State Service",ROUND('GA55 Main'!$J$14*2/30,0),ROUND('GA55 Main'!$J$14/30,0))))</f>
        <v>0</v>
      </c>
      <c r="S246" s="23">
        <f>IF(N246="YES",0,IF(OR(K246="Class IV",P246&lt;5),0,IF(K246="State Service",ROUND('GA55 Main'!$J$15*2/31,0),ROUND('GA55 Main'!$J$15/31,0))))</f>
        <v>0</v>
      </c>
      <c r="T246" s="23">
        <f>IF(N246="YES",0,IF(OR(K246="Class IV",P246&lt;5),0,IF(K246="State Service",ROUND('GA55 Main'!$J$16*2/30,0),ROUND('GA55 Main'!$J$16/30,0))))</f>
        <v>0</v>
      </c>
      <c r="U246" s="23">
        <f>IF(N246="YES",0,IF(OR(K246="Class IV",P246&lt;5),0,IF(K246="State Service",ROUND('GA55 Main'!$J$17*2/31,0),ROUND('GA55 Main'!$J$17/31,0))))</f>
        <v>0</v>
      </c>
      <c r="V246" s="23">
        <f>IF(N246="YES",0,IF(OR(K246="Class IV",P246&lt;5),0,IF(K246="State Service",ROUND('GA55 Main'!$J$18*2/31,0),ROUND('GA55 Main'!$J$18/31,0))))</f>
        <v>0</v>
      </c>
      <c r="W246" s="23">
        <f>IF(N246="YES",0,IF(OR(K246="Class IV",P246&lt;5),0,IF(K246="State Service",ROUND('GA55 Main'!$J$19*2/28,0),ROUND('GA55 Main'!$J$19/28,0))))</f>
        <v>0</v>
      </c>
      <c r="X246" s="22">
        <f t="shared" si="15"/>
        <v>0</v>
      </c>
    </row>
    <row r="247" spans="9:24">
      <c r="I247" s="23">
        <f>Master!A484</f>
        <v>0</v>
      </c>
      <c r="J247" s="23">
        <f>Master!B484</f>
        <v>0</v>
      </c>
      <c r="K247" s="23">
        <f>Master!D484</f>
        <v>0</v>
      </c>
      <c r="L247" s="23">
        <f>Master!F484</f>
        <v>0</v>
      </c>
      <c r="M247" s="23">
        <f>Master!M484</f>
        <v>0</v>
      </c>
      <c r="N247" s="23">
        <f>Master!X484</f>
        <v>0</v>
      </c>
      <c r="O247" s="23">
        <f t="shared" si="12"/>
        <v>0</v>
      </c>
      <c r="P247" s="23">
        <f t="shared" si="13"/>
        <v>0</v>
      </c>
      <c r="Q247" s="23">
        <f t="shared" si="14"/>
        <v>0</v>
      </c>
      <c r="R247" s="23">
        <f>IF(N247="YES",0,IF(OR(K247="Class IV",P247&lt;5),0,IF(K247="State Service",ROUND('GA55 Main'!$J$14*2/30,0),ROUND('GA55 Main'!$J$14/30,0))))</f>
        <v>0</v>
      </c>
      <c r="S247" s="23">
        <f>IF(N247="YES",0,IF(OR(K247="Class IV",P247&lt;5),0,IF(K247="State Service",ROUND('GA55 Main'!$J$15*2/31,0),ROUND('GA55 Main'!$J$15/31,0))))</f>
        <v>0</v>
      </c>
      <c r="T247" s="23">
        <f>IF(N247="YES",0,IF(OR(K247="Class IV",P247&lt;5),0,IF(K247="State Service",ROUND('GA55 Main'!$J$16*2/30,0),ROUND('GA55 Main'!$J$16/30,0))))</f>
        <v>0</v>
      </c>
      <c r="U247" s="23">
        <f>IF(N247="YES",0,IF(OR(K247="Class IV",P247&lt;5),0,IF(K247="State Service",ROUND('GA55 Main'!$J$17*2/31,0),ROUND('GA55 Main'!$J$17/31,0))))</f>
        <v>0</v>
      </c>
      <c r="V247" s="23">
        <f>IF(N247="YES",0,IF(OR(K247="Class IV",P247&lt;5),0,IF(K247="State Service",ROUND('GA55 Main'!$J$18*2/31,0),ROUND('GA55 Main'!$J$18/31,0))))</f>
        <v>0</v>
      </c>
      <c r="W247" s="23">
        <f>IF(N247="YES",0,IF(OR(K247="Class IV",P247&lt;5),0,IF(K247="State Service",ROUND('GA55 Main'!$J$19*2/28,0),ROUND('GA55 Main'!$J$19/28,0))))</f>
        <v>0</v>
      </c>
      <c r="X247" s="22">
        <f t="shared" si="15"/>
        <v>0</v>
      </c>
    </row>
    <row r="248" spans="9:24">
      <c r="I248" s="23">
        <f>Master!A485</f>
        <v>0</v>
      </c>
      <c r="J248" s="23">
        <f>Master!B485</f>
        <v>0</v>
      </c>
      <c r="K248" s="23">
        <f>Master!D485</f>
        <v>0</v>
      </c>
      <c r="L248" s="23">
        <f>Master!F485</f>
        <v>0</v>
      </c>
      <c r="M248" s="23">
        <f>Master!M485</f>
        <v>0</v>
      </c>
      <c r="N248" s="23">
        <f>Master!X485</f>
        <v>0</v>
      </c>
      <c r="O248" s="23">
        <f t="shared" si="12"/>
        <v>0</v>
      </c>
      <c r="P248" s="23">
        <f t="shared" si="13"/>
        <v>0</v>
      </c>
      <c r="Q248" s="23">
        <f t="shared" si="14"/>
        <v>0</v>
      </c>
      <c r="R248" s="23">
        <f>IF(N248="YES",0,IF(OR(K248="Class IV",P248&lt;5),0,IF(K248="State Service",ROUND('GA55 Main'!$J$14*2/30,0),ROUND('GA55 Main'!$J$14/30,0))))</f>
        <v>0</v>
      </c>
      <c r="S248" s="23">
        <f>IF(N248="YES",0,IF(OR(K248="Class IV",P248&lt;5),0,IF(K248="State Service",ROUND('GA55 Main'!$J$15*2/31,0),ROUND('GA55 Main'!$J$15/31,0))))</f>
        <v>0</v>
      </c>
      <c r="T248" s="23">
        <f>IF(N248="YES",0,IF(OR(K248="Class IV",P248&lt;5),0,IF(K248="State Service",ROUND('GA55 Main'!$J$16*2/30,0),ROUND('GA55 Main'!$J$16/30,0))))</f>
        <v>0</v>
      </c>
      <c r="U248" s="23">
        <f>IF(N248="YES",0,IF(OR(K248="Class IV",P248&lt;5),0,IF(K248="State Service",ROUND('GA55 Main'!$J$17*2/31,0),ROUND('GA55 Main'!$J$17/31,0))))</f>
        <v>0</v>
      </c>
      <c r="V248" s="23">
        <f>IF(N248="YES",0,IF(OR(K248="Class IV",P248&lt;5),0,IF(K248="State Service",ROUND('GA55 Main'!$J$18*2/31,0),ROUND('GA55 Main'!$J$18/31,0))))</f>
        <v>0</v>
      </c>
      <c r="W248" s="23">
        <f>IF(N248="YES",0,IF(OR(K248="Class IV",P248&lt;5),0,IF(K248="State Service",ROUND('GA55 Main'!$J$19*2/28,0),ROUND('GA55 Main'!$J$19/28,0))))</f>
        <v>0</v>
      </c>
      <c r="X248" s="22">
        <f t="shared" si="15"/>
        <v>0</v>
      </c>
    </row>
    <row r="249" spans="9:24">
      <c r="I249" s="23">
        <f>Master!A486</f>
        <v>0</v>
      </c>
      <c r="J249" s="23">
        <f>Master!B486</f>
        <v>0</v>
      </c>
      <c r="K249" s="23">
        <f>Master!D486</f>
        <v>0</v>
      </c>
      <c r="L249" s="23">
        <f>Master!F486</f>
        <v>0</v>
      </c>
      <c r="M249" s="23">
        <f>Master!M486</f>
        <v>0</v>
      </c>
      <c r="N249" s="23">
        <f>Master!X486</f>
        <v>0</v>
      </c>
      <c r="O249" s="23">
        <f t="shared" si="12"/>
        <v>0</v>
      </c>
      <c r="P249" s="23">
        <f t="shared" si="13"/>
        <v>0</v>
      </c>
      <c r="Q249" s="23">
        <f t="shared" si="14"/>
        <v>0</v>
      </c>
      <c r="R249" s="23">
        <f>IF(N249="YES",0,IF(OR(K249="Class IV",P249&lt;5),0,IF(K249="State Service",ROUND('GA55 Main'!$J$14*2/30,0),ROUND('GA55 Main'!$J$14/30,0))))</f>
        <v>0</v>
      </c>
      <c r="S249" s="23">
        <f>IF(N249="YES",0,IF(OR(K249="Class IV",P249&lt;5),0,IF(K249="State Service",ROUND('GA55 Main'!$J$15*2/31,0),ROUND('GA55 Main'!$J$15/31,0))))</f>
        <v>0</v>
      </c>
      <c r="T249" s="23">
        <f>IF(N249="YES",0,IF(OR(K249="Class IV",P249&lt;5),0,IF(K249="State Service",ROUND('GA55 Main'!$J$16*2/30,0),ROUND('GA55 Main'!$J$16/30,0))))</f>
        <v>0</v>
      </c>
      <c r="U249" s="23">
        <f>IF(N249="YES",0,IF(OR(K249="Class IV",P249&lt;5),0,IF(K249="State Service",ROUND('GA55 Main'!$J$17*2/31,0),ROUND('GA55 Main'!$J$17/31,0))))</f>
        <v>0</v>
      </c>
      <c r="V249" s="23">
        <f>IF(N249="YES",0,IF(OR(K249="Class IV",P249&lt;5),0,IF(K249="State Service",ROUND('GA55 Main'!$J$18*2/31,0),ROUND('GA55 Main'!$J$18/31,0))))</f>
        <v>0</v>
      </c>
      <c r="W249" s="23">
        <f>IF(N249="YES",0,IF(OR(K249="Class IV",P249&lt;5),0,IF(K249="State Service",ROUND('GA55 Main'!$J$19*2/28,0),ROUND('GA55 Main'!$J$19/28,0))))</f>
        <v>0</v>
      </c>
      <c r="X249" s="22">
        <f t="shared" si="15"/>
        <v>0</v>
      </c>
    </row>
    <row r="250" spans="9:24">
      <c r="I250" s="23">
        <f>Master!A487</f>
        <v>0</v>
      </c>
      <c r="J250" s="23">
        <f>Master!B487</f>
        <v>0</v>
      </c>
      <c r="K250" s="23">
        <f>Master!D487</f>
        <v>0</v>
      </c>
      <c r="L250" s="23">
        <f>Master!F487</f>
        <v>0</v>
      </c>
      <c r="M250" s="23">
        <f>Master!M487</f>
        <v>0</v>
      </c>
      <c r="N250" s="23">
        <f>Master!X487</f>
        <v>0</v>
      </c>
      <c r="O250" s="23">
        <f t="shared" si="12"/>
        <v>0</v>
      </c>
      <c r="P250" s="23">
        <f t="shared" si="13"/>
        <v>0</v>
      </c>
      <c r="Q250" s="23">
        <f t="shared" si="14"/>
        <v>0</v>
      </c>
      <c r="R250" s="23">
        <f>IF(N250="YES",0,IF(OR(K250="Class IV",P250&lt;5),0,IF(K250="State Service",ROUND('GA55 Main'!$J$14*2/30,0),ROUND('GA55 Main'!$J$14/30,0))))</f>
        <v>0</v>
      </c>
      <c r="S250" s="23">
        <f>IF(N250="YES",0,IF(OR(K250="Class IV",P250&lt;5),0,IF(K250="State Service",ROUND('GA55 Main'!$J$15*2/31,0),ROUND('GA55 Main'!$J$15/31,0))))</f>
        <v>0</v>
      </c>
      <c r="T250" s="23">
        <f>IF(N250="YES",0,IF(OR(K250="Class IV",P250&lt;5),0,IF(K250="State Service",ROUND('GA55 Main'!$J$16*2/30,0),ROUND('GA55 Main'!$J$16/30,0))))</f>
        <v>0</v>
      </c>
      <c r="U250" s="23">
        <f>IF(N250="YES",0,IF(OR(K250="Class IV",P250&lt;5),0,IF(K250="State Service",ROUND('GA55 Main'!$J$17*2/31,0),ROUND('GA55 Main'!$J$17/31,0))))</f>
        <v>0</v>
      </c>
      <c r="V250" s="23">
        <f>IF(N250="YES",0,IF(OR(K250="Class IV",P250&lt;5),0,IF(K250="State Service",ROUND('GA55 Main'!$J$18*2/31,0),ROUND('GA55 Main'!$J$18/31,0))))</f>
        <v>0</v>
      </c>
      <c r="W250" s="23">
        <f>IF(N250="YES",0,IF(OR(K250="Class IV",P250&lt;5),0,IF(K250="State Service",ROUND('GA55 Main'!$J$19*2/28,0),ROUND('GA55 Main'!$J$19/28,0))))</f>
        <v>0</v>
      </c>
      <c r="X250" s="22">
        <f t="shared" si="15"/>
        <v>0</v>
      </c>
    </row>
    <row r="251" spans="9:24">
      <c r="I251" s="23">
        <f>Master!A488</f>
        <v>0</v>
      </c>
      <c r="J251" s="23">
        <f>Master!B488</f>
        <v>0</v>
      </c>
      <c r="K251" s="23">
        <f>Master!D488</f>
        <v>0</v>
      </c>
      <c r="L251" s="23">
        <f>Master!F488</f>
        <v>0</v>
      </c>
      <c r="M251" s="23">
        <f>Master!M488</f>
        <v>0</v>
      </c>
      <c r="N251" s="23">
        <f>Master!X488</f>
        <v>0</v>
      </c>
      <c r="O251" s="23">
        <f t="shared" si="12"/>
        <v>0</v>
      </c>
      <c r="P251" s="23">
        <f t="shared" si="13"/>
        <v>0</v>
      </c>
      <c r="Q251" s="23">
        <f t="shared" si="14"/>
        <v>0</v>
      </c>
      <c r="R251" s="23">
        <f>IF(N251="YES",0,IF(OR(K251="Class IV",P251&lt;5),0,IF(K251="State Service",ROUND('GA55 Main'!$J$14*2/30,0),ROUND('GA55 Main'!$J$14/30,0))))</f>
        <v>0</v>
      </c>
      <c r="S251" s="23">
        <f>IF(N251="YES",0,IF(OR(K251="Class IV",P251&lt;5),0,IF(K251="State Service",ROUND('GA55 Main'!$J$15*2/31,0),ROUND('GA55 Main'!$J$15/31,0))))</f>
        <v>0</v>
      </c>
      <c r="T251" s="23">
        <f>IF(N251="YES",0,IF(OR(K251="Class IV",P251&lt;5),0,IF(K251="State Service",ROUND('GA55 Main'!$J$16*2/30,0),ROUND('GA55 Main'!$J$16/30,0))))</f>
        <v>0</v>
      </c>
      <c r="U251" s="23">
        <f>IF(N251="YES",0,IF(OR(K251="Class IV",P251&lt;5),0,IF(K251="State Service",ROUND('GA55 Main'!$J$17*2/31,0),ROUND('GA55 Main'!$J$17/31,0))))</f>
        <v>0</v>
      </c>
      <c r="V251" s="23">
        <f>IF(N251="YES",0,IF(OR(K251="Class IV",P251&lt;5),0,IF(K251="State Service",ROUND('GA55 Main'!$J$18*2/31,0),ROUND('GA55 Main'!$J$18/31,0))))</f>
        <v>0</v>
      </c>
      <c r="W251" s="23">
        <f>IF(N251="YES",0,IF(OR(K251="Class IV",P251&lt;5),0,IF(K251="State Service",ROUND('GA55 Main'!$J$19*2/28,0),ROUND('GA55 Main'!$J$19/28,0))))</f>
        <v>0</v>
      </c>
      <c r="X251" s="22">
        <f t="shared" si="15"/>
        <v>0</v>
      </c>
    </row>
  </sheetData>
  <sheetProtection password="CE26" sheet="1" objects="1" scenarios="1" selectLockedCells="1" selectUnlockedCells="1"/>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sheetPr>
    <tabColor rgb="FFC00000"/>
  </sheetPr>
  <dimension ref="A1:AA31"/>
  <sheetViews>
    <sheetView view="pageBreakPreview" topLeftCell="I4" zoomScale="130" zoomScaleNormal="70" zoomScaleSheetLayoutView="130" zoomScalePageLayoutView="70" workbookViewId="0">
      <selection activeCell="Z4" sqref="Z4"/>
    </sheetView>
  </sheetViews>
  <sheetFormatPr defaultColWidth="9.1796875" defaultRowHeight="14.5"/>
  <cols>
    <col min="1" max="1" width="3.453125" style="3" hidden="1" customWidth="1"/>
    <col min="2" max="2" width="13" style="3" customWidth="1"/>
    <col min="3" max="3" width="7.7265625" style="3" customWidth="1"/>
    <col min="4" max="4" width="8.7265625" style="3" customWidth="1"/>
    <col min="5" max="5" width="7.7265625" style="3" customWidth="1"/>
    <col min="6" max="6" width="6.7265625" style="3" customWidth="1"/>
    <col min="7" max="7" width="7.453125" style="3" customWidth="1"/>
    <col min="8" max="8" width="5.26953125" style="3" customWidth="1"/>
    <col min="9" max="9" width="5.453125" style="3" customWidth="1"/>
    <col min="10" max="10" width="10.1796875" style="3" customWidth="1"/>
    <col min="11" max="11" width="6" style="3" customWidth="1"/>
    <col min="12" max="12" width="8.1796875" style="3" customWidth="1"/>
    <col min="13" max="13" width="6.1796875" style="3" customWidth="1"/>
    <col min="14" max="14" width="7.7265625" style="3" customWidth="1"/>
    <col min="15" max="15" width="4.453125" style="3" customWidth="1"/>
    <col min="16" max="16" width="4.81640625" style="3" customWidth="1"/>
    <col min="17" max="17" width="5.453125" style="3" customWidth="1"/>
    <col min="18" max="18" width="4.26953125" style="3" customWidth="1"/>
    <col min="19" max="19" width="5.54296875" style="3" customWidth="1"/>
    <col min="20" max="22" width="6.1796875" style="3" customWidth="1"/>
    <col min="23" max="24" width="7.7265625" style="3" customWidth="1"/>
    <col min="25" max="25" width="10.26953125" style="3" customWidth="1"/>
    <col min="26" max="26" width="14.54296875" style="3" customWidth="1"/>
    <col min="27" max="16384" width="9.1796875" style="3"/>
  </cols>
  <sheetData>
    <row r="1" spans="1:27" ht="27" customHeight="1">
      <c r="B1" s="170" t="str">
        <f>Master!$A$1</f>
        <v>कार्यालय, प्रधानाचार्य राजकीय उच्च माध्यमिक विद्यालय, रूपपुरा</v>
      </c>
      <c r="C1" s="170"/>
      <c r="D1" s="170"/>
      <c r="E1" s="170"/>
      <c r="F1" s="170"/>
      <c r="G1" s="170"/>
      <c r="H1" s="170"/>
      <c r="I1" s="170"/>
      <c r="J1" s="170"/>
      <c r="K1" s="170"/>
      <c r="L1" s="170"/>
      <c r="M1" s="170"/>
      <c r="N1" s="170"/>
      <c r="O1" s="170"/>
      <c r="P1" s="170"/>
      <c r="Q1" s="170"/>
      <c r="R1" s="170"/>
      <c r="S1" s="170"/>
      <c r="T1" s="170"/>
      <c r="U1" s="170"/>
      <c r="V1" s="170"/>
      <c r="W1" s="170"/>
      <c r="X1" s="170"/>
      <c r="Y1" s="170"/>
      <c r="Z1" s="170"/>
    </row>
    <row r="2" spans="1:27" ht="26.25" customHeight="1">
      <c r="B2" s="171" t="s">
        <v>127</v>
      </c>
      <c r="C2" s="171"/>
      <c r="D2" s="171"/>
      <c r="E2" s="171"/>
      <c r="F2" s="171"/>
      <c r="G2" s="171"/>
      <c r="H2" s="171"/>
      <c r="I2" s="171"/>
      <c r="J2" s="171"/>
      <c r="K2" s="171"/>
      <c r="L2" s="171"/>
      <c r="M2" s="171"/>
      <c r="N2" s="171"/>
      <c r="O2" s="171"/>
      <c r="P2" s="171"/>
      <c r="Q2" s="171"/>
      <c r="R2" s="171"/>
      <c r="S2" s="171"/>
      <c r="T2" s="171"/>
      <c r="U2" s="171"/>
      <c r="V2" s="171"/>
      <c r="W2" s="171"/>
      <c r="X2" s="171"/>
      <c r="Y2" s="171"/>
      <c r="Z2" s="171"/>
    </row>
    <row r="3" spans="1:27" ht="8.25" customHeight="1" thickBot="1">
      <c r="B3" s="22"/>
      <c r="C3" s="22"/>
      <c r="D3" s="22"/>
      <c r="E3" s="22"/>
      <c r="F3" s="22"/>
      <c r="G3" s="22"/>
      <c r="H3" s="22"/>
      <c r="I3" s="22"/>
      <c r="J3" s="22"/>
      <c r="K3" s="22"/>
      <c r="L3" s="22"/>
      <c r="M3" s="22"/>
      <c r="N3" s="22"/>
      <c r="O3" s="22"/>
      <c r="P3" s="22"/>
      <c r="Q3" s="22"/>
      <c r="R3" s="22"/>
      <c r="S3" s="22"/>
      <c r="T3" s="22"/>
      <c r="U3" s="22"/>
      <c r="V3" s="22"/>
      <c r="W3" s="22"/>
      <c r="X3" s="22"/>
      <c r="Y3" s="22"/>
      <c r="Z3" s="22"/>
    </row>
    <row r="4" spans="1:27" ht="25" customHeight="1">
      <c r="B4" s="74" t="s">
        <v>300</v>
      </c>
      <c r="C4" s="172" t="str">
        <f>'GA55 Check'!$C$4</f>
        <v>Ashwini Kumar Sharma</v>
      </c>
      <c r="D4" s="172"/>
      <c r="E4" s="172"/>
      <c r="F4" s="172"/>
      <c r="G4" s="75" t="s">
        <v>302</v>
      </c>
      <c r="H4" s="161" t="str">
        <f>'GA55 Check'!$H$4</f>
        <v>वरिष्ठ अध्यापक</v>
      </c>
      <c r="I4" s="161"/>
      <c r="J4" s="161"/>
      <c r="K4" s="75" t="s">
        <v>304</v>
      </c>
      <c r="L4" s="161" t="str">
        <f>'GA55 Check'!$L$4</f>
        <v>L-11</v>
      </c>
      <c r="M4" s="161"/>
      <c r="N4" s="162" t="s">
        <v>306</v>
      </c>
      <c r="O4" s="162"/>
      <c r="P4" s="163" t="str">
        <f>'GA55 Check'!$P$4</f>
        <v>RJNA201228008021</v>
      </c>
      <c r="Q4" s="163"/>
      <c r="R4" s="163"/>
      <c r="S4" s="163"/>
      <c r="T4" s="162" t="s">
        <v>308</v>
      </c>
      <c r="U4" s="162"/>
      <c r="V4" s="162"/>
      <c r="W4" s="161">
        <f>'GA55 Check'!$W$4</f>
        <v>43800</v>
      </c>
      <c r="X4" s="161"/>
      <c r="Y4" s="161"/>
      <c r="Z4" s="134" t="str">
        <f>'GA55 Check'!$Z$4</f>
        <v>Subordinate</v>
      </c>
      <c r="AA4" s="83"/>
    </row>
    <row r="5" spans="1:27" ht="25" customHeight="1" thickBot="1">
      <c r="B5" s="76" t="s">
        <v>301</v>
      </c>
      <c r="C5" s="166" t="str">
        <f>'GA55 Check'!$C$5</f>
        <v>AAAA9456A</v>
      </c>
      <c r="D5" s="166"/>
      <c r="E5" s="87"/>
      <c r="F5" s="87"/>
      <c r="G5" s="127" t="s">
        <v>303</v>
      </c>
      <c r="H5" s="166">
        <f>'GA55 Check'!$H$5</f>
        <v>9166023711</v>
      </c>
      <c r="I5" s="166"/>
      <c r="J5" s="166"/>
      <c r="K5" s="77" t="s">
        <v>305</v>
      </c>
      <c r="L5" s="166">
        <f>'GA55 Check'!$L$5</f>
        <v>123456</v>
      </c>
      <c r="M5" s="166"/>
      <c r="N5" s="167" t="s">
        <v>307</v>
      </c>
      <c r="O5" s="167"/>
      <c r="P5" s="168" t="str">
        <f>'GA55 Check'!$P$5</f>
        <v>1234567891011</v>
      </c>
      <c r="Q5" s="168"/>
      <c r="R5" s="168"/>
      <c r="S5" s="168"/>
      <c r="T5" s="167" t="s">
        <v>309</v>
      </c>
      <c r="U5" s="167"/>
      <c r="V5" s="167"/>
      <c r="W5" s="166" t="str">
        <f>'GA55 Check'!$W$5</f>
        <v>123456789101112</v>
      </c>
      <c r="X5" s="166"/>
      <c r="Y5" s="166"/>
      <c r="Z5" s="78"/>
    </row>
    <row r="6" spans="1:27" ht="18" hidden="1" customHeight="1" thickBot="1">
      <c r="B6" s="126" t="s">
        <v>170</v>
      </c>
      <c r="C6" s="18" t="str">
        <f>'GA55 Check'!$C$6</f>
        <v>NO</v>
      </c>
      <c r="D6" s="126" t="s">
        <v>13</v>
      </c>
      <c r="E6" s="19" t="str">
        <f>'GA55 Check'!$E$6</f>
        <v>NO</v>
      </c>
      <c r="F6" s="126" t="s">
        <v>171</v>
      </c>
      <c r="G6" s="67">
        <v>0.17</v>
      </c>
      <c r="H6" s="167" t="s">
        <v>10</v>
      </c>
      <c r="I6" s="167"/>
      <c r="J6" s="20">
        <f>'GA55 Check'!$J$6</f>
        <v>0.08</v>
      </c>
      <c r="K6" s="165" t="s">
        <v>11</v>
      </c>
      <c r="L6" s="165"/>
      <c r="M6" s="68" t="str">
        <f>'GA55 Check'!$M$6</f>
        <v>YES</v>
      </c>
      <c r="N6" s="167" t="s">
        <v>12</v>
      </c>
      <c r="O6" s="167"/>
      <c r="P6" s="19" t="str">
        <f>'GA55 Check'!$P$6</f>
        <v>YES</v>
      </c>
      <c r="Q6" s="167" t="s">
        <v>172</v>
      </c>
      <c r="R6" s="167"/>
      <c r="S6" s="167"/>
      <c r="T6" s="17" t="str">
        <f>'GA55 Check'!$T$6</f>
        <v>YES</v>
      </c>
      <c r="U6" s="66">
        <f>'GA55 Check'!$U$6</f>
        <v>7</v>
      </c>
      <c r="V6" s="167" t="s">
        <v>173</v>
      </c>
      <c r="W6" s="167"/>
      <c r="X6" s="19" t="str">
        <f>'GA55 Check'!$X$6</f>
        <v>YES</v>
      </c>
      <c r="Y6" s="17">
        <f>'GA55 Check'!$Y$6</f>
        <v>7</v>
      </c>
      <c r="Z6" s="86" t="str">
        <f>'GA55 Check'!$Z$6</f>
        <v>YES</v>
      </c>
    </row>
    <row r="7" spans="1:27" ht="48" customHeight="1" thickBot="1">
      <c r="B7" s="38" t="s">
        <v>129</v>
      </c>
      <c r="C7" s="39" t="s">
        <v>130</v>
      </c>
      <c r="D7" s="39" t="s">
        <v>131</v>
      </c>
      <c r="E7" s="39" t="s">
        <v>132</v>
      </c>
      <c r="F7" s="39" t="s">
        <v>133</v>
      </c>
      <c r="G7" s="39" t="s">
        <v>329</v>
      </c>
      <c r="H7" s="39" t="s">
        <v>134</v>
      </c>
      <c r="I7" s="39" t="s">
        <v>135</v>
      </c>
      <c r="J7" s="39" t="s">
        <v>136</v>
      </c>
      <c r="K7" s="39" t="s">
        <v>139</v>
      </c>
      <c r="L7" s="39" t="s">
        <v>198</v>
      </c>
      <c r="M7" s="39" t="s">
        <v>310</v>
      </c>
      <c r="N7" s="39" t="s">
        <v>137</v>
      </c>
      <c r="O7" s="39" t="s">
        <v>138</v>
      </c>
      <c r="P7" s="39" t="s">
        <v>176</v>
      </c>
      <c r="Q7" s="39" t="s">
        <v>140</v>
      </c>
      <c r="R7" s="39" t="s">
        <v>141</v>
      </c>
      <c r="S7" s="39" t="s">
        <v>142</v>
      </c>
      <c r="T7" s="39" t="s">
        <v>143</v>
      </c>
      <c r="U7" s="39" t="s">
        <v>311</v>
      </c>
      <c r="V7" s="39" t="s">
        <v>312</v>
      </c>
      <c r="W7" s="39" t="s">
        <v>144</v>
      </c>
      <c r="X7" s="39" t="s">
        <v>145</v>
      </c>
      <c r="Y7" s="39" t="s">
        <v>146</v>
      </c>
      <c r="Z7" s="40" t="s">
        <v>147</v>
      </c>
    </row>
    <row r="8" spans="1:27" ht="22" customHeight="1">
      <c r="A8" s="3">
        <v>3</v>
      </c>
      <c r="B8" s="34">
        <v>43891</v>
      </c>
      <c r="C8" s="35">
        <f>IF('GA55 Check'!C8="","",'GA55 Check'!C8)</f>
        <v>21194</v>
      </c>
      <c r="D8" s="35">
        <f>IF('GA55 Check'!D8="","",'GA55 Check'!D8)</f>
        <v>3603</v>
      </c>
      <c r="E8" s="35">
        <f>IF('GA55 Check'!E8="","",'GA55 Check'!E8)</f>
        <v>1696</v>
      </c>
      <c r="F8" s="35" t="str">
        <f>IF('GA55 Check'!F8="","",'GA55 Check'!F8)</f>
        <v/>
      </c>
      <c r="G8" s="35" t="str">
        <f>IF('GA55 Check'!G8="","",'GA55 Check'!G8)</f>
        <v/>
      </c>
      <c r="H8" s="35" t="str">
        <f>IF('GA55 Check'!H8="","",'GA55 Check'!H8)</f>
        <v/>
      </c>
      <c r="I8" s="35" t="str">
        <f>IF('GA55 Check'!I8="","",'GA55 Check'!I8)</f>
        <v/>
      </c>
      <c r="J8" s="35">
        <f>IF('GA55 Check'!J8="","",'GA55 Check'!J8)</f>
        <v>26493</v>
      </c>
      <c r="K8" s="35" t="str">
        <f>IF('GA55 Check'!K8="","",'GA55 Check'!K8)</f>
        <v/>
      </c>
      <c r="L8" s="35" t="str">
        <f>IF('GA55 Check'!L8="","",'GA55 Check'!L8)</f>
        <v/>
      </c>
      <c r="M8" s="35">
        <f>IF('GA55 Check'!M8="","",'GA55 Check'!M8)</f>
        <v>2480</v>
      </c>
      <c r="N8" s="35" t="str">
        <f>IF('GA55 Check'!N8="","",'GA55 Check'!N8)</f>
        <v/>
      </c>
      <c r="O8" s="35" t="str">
        <f>IF('GA55 Check'!O8="","",'GA55 Check'!O8)</f>
        <v/>
      </c>
      <c r="P8" s="35" t="str">
        <f>IF('GA55 Check'!P8="","",'GA55 Check'!P8)</f>
        <v/>
      </c>
      <c r="Q8" s="35" t="str">
        <f>IF('GA55 Check'!Q8="","",'GA55 Check'!Q8)</f>
        <v/>
      </c>
      <c r="R8" s="35" t="str">
        <f>IF('GA55 Check'!R8="","",'GA55 Check'!R8)</f>
        <v/>
      </c>
      <c r="S8" s="35" t="str">
        <f>IF('GA55 Check'!S8="","",'GA55 Check'!S8)</f>
        <v/>
      </c>
      <c r="T8" s="35">
        <f>IF('GA55 Check'!T8="","",'GA55 Check'!T8)</f>
        <v>4239</v>
      </c>
      <c r="U8" s="35" t="str">
        <f>IF('GA55 Check'!U8="","",'GA55 Check'!U8)</f>
        <v/>
      </c>
      <c r="V8" s="35" t="str">
        <f>IF('GA55 Check'!V8="","",'GA55 Check'!V8)</f>
        <v/>
      </c>
      <c r="W8" s="35" t="str">
        <f>IF('GA55 Check'!W8="","",'GA55 Check'!W8)</f>
        <v/>
      </c>
      <c r="X8" s="35">
        <f>IF('GA55 Check'!X8="","",'GA55 Check'!X8)</f>
        <v>6719</v>
      </c>
      <c r="Y8" s="35">
        <f>IF('GA55 Check'!Y8="","",'GA55 Check'!Y8)</f>
        <v>19774</v>
      </c>
      <c r="Z8" s="130"/>
    </row>
    <row r="9" spans="1:27" ht="22" customHeight="1">
      <c r="A9" s="3">
        <v>4</v>
      </c>
      <c r="B9" s="24">
        <v>43922</v>
      </c>
      <c r="C9" s="35">
        <f>IF('GA55 Check'!C9="","",'GA55 Check'!C9)</f>
        <v>43800</v>
      </c>
      <c r="D9" s="35">
        <f>IF('GA55 Check'!D9="","",'GA55 Check'!D9)</f>
        <v>7446</v>
      </c>
      <c r="E9" s="35">
        <f>IF('GA55 Check'!E9="","",'GA55 Check'!E9)</f>
        <v>3504</v>
      </c>
      <c r="F9" s="35" t="str">
        <f>IF('GA55 Check'!F9="","",'GA55 Check'!F9)</f>
        <v/>
      </c>
      <c r="G9" s="35" t="str">
        <f>IF('GA55 Check'!G9="","",'GA55 Check'!G9)</f>
        <v/>
      </c>
      <c r="H9" s="35" t="str">
        <f>IF('GA55 Check'!H9="","",'GA55 Check'!H9)</f>
        <v/>
      </c>
      <c r="I9" s="35" t="str">
        <f>IF('GA55 Check'!I9="","",'GA55 Check'!I9)</f>
        <v/>
      </c>
      <c r="J9" s="35">
        <f>IF('GA55 Check'!J9="","",'GA55 Check'!J9)</f>
        <v>54750</v>
      </c>
      <c r="K9" s="35">
        <f>IF('GA55 Check'!K9="","",'GA55 Check'!K9)</f>
        <v>5000</v>
      </c>
      <c r="L9" s="35" t="str">
        <f>IF('GA55 Check'!L9="","",'GA55 Check'!L9)</f>
        <v/>
      </c>
      <c r="M9" s="35">
        <f>IF('GA55 Check'!M9="","",'GA55 Check'!M9)</f>
        <v>5125</v>
      </c>
      <c r="N9" s="35" t="str">
        <f>IF('GA55 Check'!N9="","",'GA55 Check'!N9)</f>
        <v/>
      </c>
      <c r="O9" s="35" t="str">
        <f>IF('GA55 Check'!O9="","",'GA55 Check'!O9)</f>
        <v/>
      </c>
      <c r="P9" s="35" t="str">
        <f>IF('GA55 Check'!P9="","",'GA55 Check'!P9)</f>
        <v/>
      </c>
      <c r="Q9" s="35" t="str">
        <f>IF('GA55 Check'!Q9="","",'GA55 Check'!Q9)</f>
        <v/>
      </c>
      <c r="R9" s="35">
        <f>IF('GA55 Check'!R9="","",'GA55 Check'!R9)</f>
        <v>220</v>
      </c>
      <c r="S9" s="35">
        <f>IF('GA55 Check'!S9="","",'GA55 Check'!S9)</f>
        <v>0</v>
      </c>
      <c r="T9" s="35" t="str">
        <f>IF('GA55 Check'!T9="","",'GA55 Check'!T9)</f>
        <v/>
      </c>
      <c r="U9" s="35" t="str">
        <f>IF('GA55 Check'!U9="","",'GA55 Check'!U9)</f>
        <v/>
      </c>
      <c r="V9" s="35" t="str">
        <f>IF('GA55 Check'!V9="","",'GA55 Check'!V9)</f>
        <v/>
      </c>
      <c r="W9" s="35" t="str">
        <f>IF('GA55 Check'!W9="","",'GA55 Check'!W9)</f>
        <v/>
      </c>
      <c r="X9" s="35">
        <f>IF('GA55 Check'!X9="","",'GA55 Check'!X9)</f>
        <v>10345</v>
      </c>
      <c r="Y9" s="35">
        <f>IF('GA55 Check'!Y9="","",'GA55 Check'!Y9)</f>
        <v>44405</v>
      </c>
      <c r="Z9" s="131"/>
    </row>
    <row r="10" spans="1:27" ht="22" customHeight="1">
      <c r="A10" s="3">
        <v>5</v>
      </c>
      <c r="B10" s="24">
        <v>43952</v>
      </c>
      <c r="C10" s="35">
        <f>IF('GA55 Check'!C10="","",'GA55 Check'!C10)</f>
        <v>43800</v>
      </c>
      <c r="D10" s="35">
        <f>IF('GA55 Check'!D10="","",'GA55 Check'!D10)</f>
        <v>7446</v>
      </c>
      <c r="E10" s="35">
        <f>IF('GA55 Check'!E10="","",'GA55 Check'!E10)</f>
        <v>3504</v>
      </c>
      <c r="F10" s="35" t="str">
        <f>IF('GA55 Check'!F10="","",'GA55 Check'!F10)</f>
        <v/>
      </c>
      <c r="G10" s="35" t="str">
        <f>IF('GA55 Check'!G10="","",'GA55 Check'!G10)</f>
        <v/>
      </c>
      <c r="H10" s="35" t="str">
        <f>IF('GA55 Check'!H10="","",'GA55 Check'!H10)</f>
        <v/>
      </c>
      <c r="I10" s="35" t="str">
        <f>IF('GA55 Check'!I10="","",'GA55 Check'!I10)</f>
        <v/>
      </c>
      <c r="J10" s="35">
        <f>IF('GA55 Check'!J10="","",'GA55 Check'!J10)</f>
        <v>54750</v>
      </c>
      <c r="K10" s="35">
        <f>IF('GA55 Check'!K10="","",'GA55 Check'!K10)</f>
        <v>5000</v>
      </c>
      <c r="L10" s="35" t="str">
        <f>IF('GA55 Check'!L10="","",'GA55 Check'!L10)</f>
        <v/>
      </c>
      <c r="M10" s="35">
        <f>IF('GA55 Check'!M10="","",'GA55 Check'!M10)</f>
        <v>5125</v>
      </c>
      <c r="N10" s="35" t="str">
        <f>IF('GA55 Check'!N10="","",'GA55 Check'!N10)</f>
        <v/>
      </c>
      <c r="O10" s="35" t="str">
        <f>IF('GA55 Check'!O10="","",'GA55 Check'!O10)</f>
        <v/>
      </c>
      <c r="P10" s="35">
        <f>IF('GA55 Check'!P10="","",'GA55 Check'!P10)</f>
        <v>5000</v>
      </c>
      <c r="Q10" s="35" t="str">
        <f>IF('GA55 Check'!Q10="","",'GA55 Check'!Q10)</f>
        <v/>
      </c>
      <c r="R10" s="35" t="str">
        <f>IF('GA55 Check'!R10="","",'GA55 Check'!R10)</f>
        <v/>
      </c>
      <c r="S10" s="35">
        <f>IF('GA55 Check'!S10="","",'GA55 Check'!S10)</f>
        <v>0</v>
      </c>
      <c r="T10" s="35" t="str">
        <f>IF('GA55 Check'!T10="","",'GA55 Check'!T10)</f>
        <v/>
      </c>
      <c r="U10" s="35" t="str">
        <f>IF('GA55 Check'!U10="","",'GA55 Check'!U10)</f>
        <v/>
      </c>
      <c r="V10" s="35" t="str">
        <f>IF('GA55 Check'!V10="","",'GA55 Check'!V10)</f>
        <v/>
      </c>
      <c r="W10" s="35" t="str">
        <f>IF('GA55 Check'!W10="","",'GA55 Check'!W10)</f>
        <v/>
      </c>
      <c r="X10" s="35">
        <f>IF('GA55 Check'!X10="","",'GA55 Check'!X10)</f>
        <v>15125</v>
      </c>
      <c r="Y10" s="35">
        <f>IF('GA55 Check'!Y10="","",'GA55 Check'!Y10)</f>
        <v>39625</v>
      </c>
      <c r="Z10" s="131"/>
    </row>
    <row r="11" spans="1:27" ht="22" customHeight="1">
      <c r="A11" s="3">
        <v>6</v>
      </c>
      <c r="B11" s="24">
        <v>43983</v>
      </c>
      <c r="C11" s="35">
        <f>IF('GA55 Check'!C11="","",'GA55 Check'!C11)</f>
        <v>43800</v>
      </c>
      <c r="D11" s="35">
        <f>IF('GA55 Check'!D11="","",'GA55 Check'!D11)</f>
        <v>7446</v>
      </c>
      <c r="E11" s="35">
        <f>IF('GA55 Check'!E11="","",'GA55 Check'!E11)</f>
        <v>3504</v>
      </c>
      <c r="F11" s="35" t="str">
        <f>IF('GA55 Check'!F11="","",'GA55 Check'!F11)</f>
        <v/>
      </c>
      <c r="G11" s="35" t="str">
        <f>IF('GA55 Check'!G11="","",'GA55 Check'!G11)</f>
        <v/>
      </c>
      <c r="H11" s="35" t="str">
        <f>IF('GA55 Check'!H11="","",'GA55 Check'!H11)</f>
        <v/>
      </c>
      <c r="I11" s="35" t="str">
        <f>IF('GA55 Check'!I11="","",'GA55 Check'!I11)</f>
        <v/>
      </c>
      <c r="J11" s="35">
        <f>IF('GA55 Check'!J11="","",'GA55 Check'!J11)</f>
        <v>54750</v>
      </c>
      <c r="K11" s="35">
        <f>IF('GA55 Check'!K11="","",'GA55 Check'!K11)</f>
        <v>5000</v>
      </c>
      <c r="L11" s="35" t="str">
        <f>IF('GA55 Check'!L11="","",'GA55 Check'!L11)</f>
        <v/>
      </c>
      <c r="M11" s="35">
        <f>IF('GA55 Check'!M11="","",'GA55 Check'!M11)</f>
        <v>5125</v>
      </c>
      <c r="N11" s="35" t="str">
        <f>IF('GA55 Check'!N11="","",'GA55 Check'!N11)</f>
        <v/>
      </c>
      <c r="O11" s="35" t="str">
        <f>IF('GA55 Check'!O11="","",'GA55 Check'!O11)</f>
        <v/>
      </c>
      <c r="P11" s="35" t="str">
        <f>IF('GA55 Check'!P11="","",'GA55 Check'!P11)</f>
        <v/>
      </c>
      <c r="Q11" s="35" t="str">
        <f>IF('GA55 Check'!Q11="","",'GA55 Check'!Q11)</f>
        <v/>
      </c>
      <c r="R11" s="35" t="str">
        <f>IF('GA55 Check'!R11="","",'GA55 Check'!R11)</f>
        <v/>
      </c>
      <c r="S11" s="35">
        <f>IF('GA55 Check'!S11="","",'GA55 Check'!S11)</f>
        <v>0</v>
      </c>
      <c r="T11" s="35" t="str">
        <f>IF('GA55 Check'!T11="","",'GA55 Check'!T11)</f>
        <v/>
      </c>
      <c r="U11" s="35" t="str">
        <f>IF('GA55 Check'!U11="","",'GA55 Check'!U11)</f>
        <v/>
      </c>
      <c r="V11" s="35" t="str">
        <f>IF('GA55 Check'!V11="","",'GA55 Check'!V11)</f>
        <v/>
      </c>
      <c r="W11" s="35" t="str">
        <f>IF('GA55 Check'!W11="","",'GA55 Check'!W11)</f>
        <v/>
      </c>
      <c r="X11" s="35">
        <f>IF('GA55 Check'!X11="","",'GA55 Check'!X11)</f>
        <v>10125</v>
      </c>
      <c r="Y11" s="35">
        <f>IF('GA55 Check'!Y11="","",'GA55 Check'!Y11)</f>
        <v>44625</v>
      </c>
      <c r="Z11" s="131"/>
    </row>
    <row r="12" spans="1:27" ht="22" customHeight="1">
      <c r="A12" s="3">
        <v>7</v>
      </c>
      <c r="B12" s="24">
        <v>44013</v>
      </c>
      <c r="C12" s="35">
        <f>IF('GA55 Check'!C12="","",'GA55 Check'!C12)</f>
        <v>45100</v>
      </c>
      <c r="D12" s="35">
        <f>IF('GA55 Check'!D12="","",'GA55 Check'!D12)</f>
        <v>7667</v>
      </c>
      <c r="E12" s="35">
        <f>IF('GA55 Check'!E12="","",'GA55 Check'!E12)</f>
        <v>3608</v>
      </c>
      <c r="F12" s="35" t="str">
        <f>IF('GA55 Check'!F12="","",'GA55 Check'!F12)</f>
        <v/>
      </c>
      <c r="G12" s="35" t="str">
        <f>IF('GA55 Check'!G12="","",'GA55 Check'!G12)</f>
        <v/>
      </c>
      <c r="H12" s="35" t="str">
        <f>IF('GA55 Check'!H12="","",'GA55 Check'!H12)</f>
        <v/>
      </c>
      <c r="I12" s="35" t="str">
        <f>IF('GA55 Check'!I12="","",'GA55 Check'!I12)</f>
        <v/>
      </c>
      <c r="J12" s="35">
        <f>IF('GA55 Check'!J12="","",'GA55 Check'!J12)</f>
        <v>56375</v>
      </c>
      <c r="K12" s="35">
        <f>IF('GA55 Check'!K12="","",'GA55 Check'!K12)</f>
        <v>5000</v>
      </c>
      <c r="L12" s="35" t="str">
        <f>IF('GA55 Check'!L12="","",'GA55 Check'!L12)</f>
        <v/>
      </c>
      <c r="M12" s="35">
        <f>IF('GA55 Check'!M12="","",'GA55 Check'!M12)</f>
        <v>5277</v>
      </c>
      <c r="N12" s="35" t="str">
        <f>IF('GA55 Check'!N12="","",'GA55 Check'!N12)</f>
        <v/>
      </c>
      <c r="O12" s="35" t="str">
        <f>IF('GA55 Check'!O12="","",'GA55 Check'!O12)</f>
        <v/>
      </c>
      <c r="P12" s="35" t="str">
        <f>IF('GA55 Check'!P12="","",'GA55 Check'!P12)</f>
        <v/>
      </c>
      <c r="Q12" s="35" t="str">
        <f>IF('GA55 Check'!Q12="","",'GA55 Check'!Q12)</f>
        <v/>
      </c>
      <c r="R12" s="35" t="str">
        <f>IF('GA55 Check'!R12="","",'GA55 Check'!R12)</f>
        <v/>
      </c>
      <c r="S12" s="35">
        <f>IF('GA55 Check'!S12="","",'GA55 Check'!S12)</f>
        <v>0</v>
      </c>
      <c r="T12" s="35" t="str">
        <f>IF('GA55 Check'!T12="","",'GA55 Check'!T12)</f>
        <v/>
      </c>
      <c r="U12" s="35" t="str">
        <f>IF('GA55 Check'!U12="","",'GA55 Check'!U12)</f>
        <v/>
      </c>
      <c r="V12" s="35" t="str">
        <f>IF('GA55 Check'!V12="","",'GA55 Check'!V12)</f>
        <v/>
      </c>
      <c r="W12" s="35" t="str">
        <f>IF('GA55 Check'!W12="","",'GA55 Check'!W12)</f>
        <v/>
      </c>
      <c r="X12" s="35">
        <f>IF('GA55 Check'!X12="","",'GA55 Check'!X12)</f>
        <v>10277</v>
      </c>
      <c r="Y12" s="35">
        <f>IF('GA55 Check'!Y12="","",'GA55 Check'!Y12)</f>
        <v>46098</v>
      </c>
      <c r="Z12" s="131"/>
    </row>
    <row r="13" spans="1:27" ht="22" customHeight="1">
      <c r="A13" s="3">
        <v>8</v>
      </c>
      <c r="B13" s="24">
        <v>44044</v>
      </c>
      <c r="C13" s="35">
        <f>IF('GA55 Check'!C13="","",'GA55 Check'!C13)</f>
        <v>45100</v>
      </c>
      <c r="D13" s="35">
        <f>IF('GA55 Check'!D13="","",'GA55 Check'!D13)</f>
        <v>7667</v>
      </c>
      <c r="E13" s="35">
        <f>IF('GA55 Check'!E13="","",'GA55 Check'!E13)</f>
        <v>3608</v>
      </c>
      <c r="F13" s="35" t="str">
        <f>IF('GA55 Check'!F13="","",'GA55 Check'!F13)</f>
        <v/>
      </c>
      <c r="G13" s="35" t="str">
        <f>IF('GA55 Check'!G13="","",'GA55 Check'!G13)</f>
        <v/>
      </c>
      <c r="H13" s="35" t="str">
        <f>IF('GA55 Check'!H13="","",'GA55 Check'!H13)</f>
        <v/>
      </c>
      <c r="I13" s="35" t="str">
        <f>IF('GA55 Check'!I13="","",'GA55 Check'!I13)</f>
        <v/>
      </c>
      <c r="J13" s="35">
        <f>IF('GA55 Check'!J13="","",'GA55 Check'!J13)</f>
        <v>56375</v>
      </c>
      <c r="K13" s="35">
        <f>IF('GA55 Check'!K13="","",'GA55 Check'!K13)</f>
        <v>5000</v>
      </c>
      <c r="L13" s="35" t="str">
        <f>IF('GA55 Check'!L13="","",'GA55 Check'!L13)</f>
        <v/>
      </c>
      <c r="M13" s="35">
        <f>IF('GA55 Check'!M13="","",'GA55 Check'!M13)</f>
        <v>5277</v>
      </c>
      <c r="N13" s="35" t="str">
        <f>IF('GA55 Check'!N13="","",'GA55 Check'!N13)</f>
        <v/>
      </c>
      <c r="O13" s="35" t="str">
        <f>IF('GA55 Check'!O13="","",'GA55 Check'!O13)</f>
        <v/>
      </c>
      <c r="P13" s="35" t="str">
        <f>IF('GA55 Check'!P13="","",'GA55 Check'!P13)</f>
        <v/>
      </c>
      <c r="Q13" s="35" t="str">
        <f>IF('GA55 Check'!Q13="","",'GA55 Check'!Q13)</f>
        <v/>
      </c>
      <c r="R13" s="35" t="str">
        <f>IF('GA55 Check'!R13="","",'GA55 Check'!R13)</f>
        <v/>
      </c>
      <c r="S13" s="35">
        <f>IF('GA55 Check'!S13="","",'GA55 Check'!S13)</f>
        <v>0</v>
      </c>
      <c r="T13" s="35" t="str">
        <f>IF('GA55 Check'!T13="","",'GA55 Check'!T13)</f>
        <v/>
      </c>
      <c r="U13" s="35" t="str">
        <f>IF('GA55 Check'!U13="","",'GA55 Check'!U13)</f>
        <v/>
      </c>
      <c r="V13" s="35" t="str">
        <f>IF('GA55 Check'!V13="","",'GA55 Check'!V13)</f>
        <v/>
      </c>
      <c r="W13" s="35" t="str">
        <f>IF('GA55 Check'!W13="","",'GA55 Check'!W13)</f>
        <v/>
      </c>
      <c r="X13" s="35">
        <f>IF('GA55 Check'!X13="","",'GA55 Check'!X13)</f>
        <v>10277</v>
      </c>
      <c r="Y13" s="35">
        <f>IF('GA55 Check'!Y13="","",'GA55 Check'!Y13)</f>
        <v>46098</v>
      </c>
      <c r="Z13" s="131"/>
    </row>
    <row r="14" spans="1:27" ht="22" customHeight="1">
      <c r="A14" s="3">
        <v>9</v>
      </c>
      <c r="B14" s="24">
        <v>44075</v>
      </c>
      <c r="C14" s="35">
        <f>IF('GA55 Check'!C14="","",'GA55 Check'!C14)</f>
        <v>45100</v>
      </c>
      <c r="D14" s="35">
        <f>IF('GA55 Check'!D14="","",'GA55 Check'!D14)</f>
        <v>7667</v>
      </c>
      <c r="E14" s="35">
        <f>IF('GA55 Check'!E14="","",'GA55 Check'!E14)</f>
        <v>3608</v>
      </c>
      <c r="F14" s="35" t="str">
        <f>IF('GA55 Check'!F14="","",'GA55 Check'!F14)</f>
        <v/>
      </c>
      <c r="G14" s="35" t="str">
        <f>IF('GA55 Check'!G14="","",'GA55 Check'!G14)</f>
        <v/>
      </c>
      <c r="H14" s="35" t="str">
        <f>IF('GA55 Check'!H14="","",'GA55 Check'!H14)</f>
        <v/>
      </c>
      <c r="I14" s="35" t="str">
        <f>IF('GA55 Check'!I14="","",'GA55 Check'!I14)</f>
        <v/>
      </c>
      <c r="J14" s="35">
        <f>IF('GA55 Check'!J14="","",'GA55 Check'!J14)</f>
        <v>56375</v>
      </c>
      <c r="K14" s="35">
        <f>IF('GA55 Check'!K14="","",'GA55 Check'!K14)</f>
        <v>5000</v>
      </c>
      <c r="L14" s="35" t="str">
        <f>IF('GA55 Check'!L14="","",'GA55 Check'!L14)</f>
        <v/>
      </c>
      <c r="M14" s="35">
        <f>IF('GA55 Check'!M14="","",'GA55 Check'!M14)</f>
        <v>5277</v>
      </c>
      <c r="N14" s="35" t="str">
        <f>IF('GA55 Check'!N14="","",'GA55 Check'!N14)</f>
        <v/>
      </c>
      <c r="O14" s="35" t="str">
        <f>IF('GA55 Check'!O14="","",'GA55 Check'!O14)</f>
        <v/>
      </c>
      <c r="P14" s="35" t="str">
        <f>IF('GA55 Check'!P14="","",'GA55 Check'!P14)</f>
        <v/>
      </c>
      <c r="Q14" s="35" t="str">
        <f>IF('GA55 Check'!Q14="","",'GA55 Check'!Q14)</f>
        <v/>
      </c>
      <c r="R14" s="35" t="str">
        <f>IF('GA55 Check'!R14="","",'GA55 Check'!R14)</f>
        <v/>
      </c>
      <c r="S14" s="35">
        <f>IF('GA55 Check'!S14="","",'GA55 Check'!S14)</f>
        <v>0</v>
      </c>
      <c r="T14" s="35">
        <f>IF('GA55 Check'!T14="","",'GA55 Check'!T14)</f>
        <v>1879</v>
      </c>
      <c r="U14" s="35" t="str">
        <f>IF('GA55 Check'!U14="","",'GA55 Check'!U14)</f>
        <v/>
      </c>
      <c r="V14" s="35" t="str">
        <f>IF('GA55 Check'!V14="","",'GA55 Check'!V14)</f>
        <v/>
      </c>
      <c r="W14" s="35" t="str">
        <f>IF('GA55 Check'!W14="","",'GA55 Check'!W14)</f>
        <v/>
      </c>
      <c r="X14" s="35">
        <f>IF('GA55 Check'!X14="","",'GA55 Check'!X14)</f>
        <v>12156</v>
      </c>
      <c r="Y14" s="35">
        <f>IF('GA55 Check'!Y14="","",'GA55 Check'!Y14)</f>
        <v>44219</v>
      </c>
      <c r="Z14" s="131"/>
    </row>
    <row r="15" spans="1:27" ht="22" customHeight="1">
      <c r="A15" s="3">
        <v>10</v>
      </c>
      <c r="B15" s="24">
        <v>44105</v>
      </c>
      <c r="C15" s="35">
        <f>IF('GA55 Check'!C15="","",'GA55 Check'!C15)</f>
        <v>45100</v>
      </c>
      <c r="D15" s="35">
        <f>IF('GA55 Check'!D15="","",'GA55 Check'!D15)</f>
        <v>7667</v>
      </c>
      <c r="E15" s="35">
        <f>IF('GA55 Check'!E15="","",'GA55 Check'!E15)</f>
        <v>3608</v>
      </c>
      <c r="F15" s="35" t="str">
        <f>IF('GA55 Check'!F15="","",'GA55 Check'!F15)</f>
        <v/>
      </c>
      <c r="G15" s="35" t="str">
        <f>IF('GA55 Check'!G15="","",'GA55 Check'!G15)</f>
        <v/>
      </c>
      <c r="H15" s="35" t="str">
        <f>IF('GA55 Check'!H15="","",'GA55 Check'!H15)</f>
        <v/>
      </c>
      <c r="I15" s="35" t="str">
        <f>IF('GA55 Check'!I15="","",'GA55 Check'!I15)</f>
        <v/>
      </c>
      <c r="J15" s="35">
        <f>IF('GA55 Check'!J15="","",'GA55 Check'!J15)</f>
        <v>56375</v>
      </c>
      <c r="K15" s="35">
        <f>IF('GA55 Check'!K15="","",'GA55 Check'!K15)</f>
        <v>5000</v>
      </c>
      <c r="L15" s="35" t="str">
        <f>IF('GA55 Check'!L15="","",'GA55 Check'!L15)</f>
        <v/>
      </c>
      <c r="M15" s="35">
        <f>IF('GA55 Check'!M15="","",'GA55 Check'!M15)</f>
        <v>5277</v>
      </c>
      <c r="N15" s="35" t="str">
        <f>IF('GA55 Check'!N15="","",'GA55 Check'!N15)</f>
        <v/>
      </c>
      <c r="O15" s="35" t="str">
        <f>IF('GA55 Check'!O15="","",'GA55 Check'!O15)</f>
        <v/>
      </c>
      <c r="P15" s="35" t="str">
        <f>IF('GA55 Check'!P15="","",'GA55 Check'!P15)</f>
        <v/>
      </c>
      <c r="Q15" s="35" t="str">
        <f>IF('GA55 Check'!Q15="","",'GA55 Check'!Q15)</f>
        <v/>
      </c>
      <c r="R15" s="35" t="str">
        <f>IF('GA55 Check'!R15="","",'GA55 Check'!R15)</f>
        <v/>
      </c>
      <c r="S15" s="35">
        <f>IF('GA55 Check'!S15="","",'GA55 Check'!S15)</f>
        <v>0</v>
      </c>
      <c r="T15" s="35">
        <f>IF('GA55 Check'!T15="","",'GA55 Check'!T15)</f>
        <v>1819</v>
      </c>
      <c r="U15" s="35" t="str">
        <f>IF('GA55 Check'!U15="","",'GA55 Check'!U15)</f>
        <v/>
      </c>
      <c r="V15" s="35" t="str">
        <f>IF('GA55 Check'!V15="","",'GA55 Check'!V15)</f>
        <v/>
      </c>
      <c r="W15" s="35" t="str">
        <f>IF('GA55 Check'!W15="","",'GA55 Check'!W15)</f>
        <v/>
      </c>
      <c r="X15" s="35">
        <f>IF('GA55 Check'!X15="","",'GA55 Check'!X15)</f>
        <v>12096</v>
      </c>
      <c r="Y15" s="35">
        <f>IF('GA55 Check'!Y15="","",'GA55 Check'!Y15)</f>
        <v>44279</v>
      </c>
      <c r="Z15" s="131"/>
    </row>
    <row r="16" spans="1:27" ht="22" customHeight="1">
      <c r="A16" s="3">
        <v>11</v>
      </c>
      <c r="B16" s="24">
        <v>44136</v>
      </c>
      <c r="C16" s="35">
        <f>IF('GA55 Check'!C16="","",'GA55 Check'!C16)</f>
        <v>45100</v>
      </c>
      <c r="D16" s="35">
        <f>IF('GA55 Check'!D16="","",'GA55 Check'!D16)</f>
        <v>7667</v>
      </c>
      <c r="E16" s="35">
        <f>IF('GA55 Check'!E16="","",'GA55 Check'!E16)</f>
        <v>3608</v>
      </c>
      <c r="F16" s="35" t="str">
        <f>IF('GA55 Check'!F16="","",'GA55 Check'!F16)</f>
        <v/>
      </c>
      <c r="G16" s="35" t="str">
        <f>IF('GA55 Check'!G16="","",'GA55 Check'!G16)</f>
        <v/>
      </c>
      <c r="H16" s="35" t="str">
        <f>IF('GA55 Check'!H16="","",'GA55 Check'!H16)</f>
        <v/>
      </c>
      <c r="I16" s="35" t="str">
        <f>IF('GA55 Check'!I16="","",'GA55 Check'!I16)</f>
        <v/>
      </c>
      <c r="J16" s="35">
        <f>IF('GA55 Check'!J16="","",'GA55 Check'!J16)</f>
        <v>56375</v>
      </c>
      <c r="K16" s="35">
        <f>IF('GA55 Check'!K16="","",'GA55 Check'!K16)</f>
        <v>5000</v>
      </c>
      <c r="L16" s="35" t="str">
        <f>IF('GA55 Check'!L16="","",'GA55 Check'!L16)</f>
        <v/>
      </c>
      <c r="M16" s="35">
        <f>IF('GA55 Check'!M16="","",'GA55 Check'!M16)</f>
        <v>5277</v>
      </c>
      <c r="N16" s="35" t="str">
        <f>IF('GA55 Check'!N16="","",'GA55 Check'!N16)</f>
        <v/>
      </c>
      <c r="O16" s="35" t="str">
        <f>IF('GA55 Check'!O16="","",'GA55 Check'!O16)</f>
        <v/>
      </c>
      <c r="P16" s="35" t="str">
        <f>IF('GA55 Check'!P16="","",'GA55 Check'!P16)</f>
        <v/>
      </c>
      <c r="Q16" s="35" t="str">
        <f>IF('GA55 Check'!Q16="","",'GA55 Check'!Q16)</f>
        <v/>
      </c>
      <c r="R16" s="35" t="str">
        <f>IF('GA55 Check'!R16="","",'GA55 Check'!R16)</f>
        <v/>
      </c>
      <c r="S16" s="35">
        <f>IF('GA55 Check'!S16="","",'GA55 Check'!S16)</f>
        <v>0</v>
      </c>
      <c r="T16" s="35">
        <f>IF('GA55 Check'!T16="","",'GA55 Check'!T16)</f>
        <v>1879</v>
      </c>
      <c r="U16" s="35" t="str">
        <f>IF('GA55 Check'!U16="","",'GA55 Check'!U16)</f>
        <v/>
      </c>
      <c r="V16" s="35" t="str">
        <f>IF('GA55 Check'!V16="","",'GA55 Check'!V16)</f>
        <v/>
      </c>
      <c r="W16" s="35" t="str">
        <f>IF('GA55 Check'!W16="","",'GA55 Check'!W16)</f>
        <v/>
      </c>
      <c r="X16" s="35">
        <f>IF('GA55 Check'!X16="","",'GA55 Check'!X16)</f>
        <v>12156</v>
      </c>
      <c r="Y16" s="35">
        <f>IF('GA55 Check'!Y16="","",'GA55 Check'!Y16)</f>
        <v>44219</v>
      </c>
      <c r="Z16" s="131"/>
    </row>
    <row r="17" spans="1:26" ht="22" customHeight="1">
      <c r="A17" s="3">
        <v>12</v>
      </c>
      <c r="B17" s="24">
        <v>44166</v>
      </c>
      <c r="C17" s="35">
        <f>IF('GA55 Check'!C17="","",'GA55 Check'!C17)</f>
        <v>45100</v>
      </c>
      <c r="D17" s="35">
        <f>IF('GA55 Check'!D17="","",'GA55 Check'!D17)</f>
        <v>7667</v>
      </c>
      <c r="E17" s="35">
        <f>IF('GA55 Check'!E17="","",'GA55 Check'!E17)</f>
        <v>3608</v>
      </c>
      <c r="F17" s="35" t="str">
        <f>IF('GA55 Check'!F17="","",'GA55 Check'!F17)</f>
        <v/>
      </c>
      <c r="G17" s="35" t="str">
        <f>IF('GA55 Check'!G17="","",'GA55 Check'!G17)</f>
        <v/>
      </c>
      <c r="H17" s="35" t="str">
        <f>IF('GA55 Check'!H17="","",'GA55 Check'!H17)</f>
        <v/>
      </c>
      <c r="I17" s="35" t="str">
        <f>IF('GA55 Check'!I17="","",'GA55 Check'!I17)</f>
        <v/>
      </c>
      <c r="J17" s="35">
        <f>IF('GA55 Check'!J17="","",'GA55 Check'!J17)</f>
        <v>56375</v>
      </c>
      <c r="K17" s="35">
        <f>IF('GA55 Check'!K17="","",'GA55 Check'!K17)</f>
        <v>5000</v>
      </c>
      <c r="L17" s="35" t="str">
        <f>IF('GA55 Check'!L17="","",'GA55 Check'!L17)</f>
        <v/>
      </c>
      <c r="M17" s="35">
        <f>IF('GA55 Check'!M17="","",'GA55 Check'!M17)</f>
        <v>5277</v>
      </c>
      <c r="N17" s="35" t="str">
        <f>IF('GA55 Check'!N17="","",'GA55 Check'!N17)</f>
        <v/>
      </c>
      <c r="O17" s="35" t="str">
        <f>IF('GA55 Check'!O17="","",'GA55 Check'!O17)</f>
        <v/>
      </c>
      <c r="P17" s="35" t="str">
        <f>IF('GA55 Check'!P17="","",'GA55 Check'!P17)</f>
        <v/>
      </c>
      <c r="Q17" s="35" t="str">
        <f>IF('GA55 Check'!Q17="","",'GA55 Check'!Q17)</f>
        <v/>
      </c>
      <c r="R17" s="35" t="str">
        <f>IF('GA55 Check'!R17="","",'GA55 Check'!R17)</f>
        <v/>
      </c>
      <c r="S17" s="35">
        <f>IF('GA55 Check'!S17="","",'GA55 Check'!S17)</f>
        <v>0</v>
      </c>
      <c r="T17" s="35">
        <f>IF('GA55 Check'!T17="","",'GA55 Check'!T17)</f>
        <v>1819</v>
      </c>
      <c r="U17" s="35" t="str">
        <f>IF('GA55 Check'!U17="","",'GA55 Check'!U17)</f>
        <v/>
      </c>
      <c r="V17" s="35" t="str">
        <f>IF('GA55 Check'!V17="","",'GA55 Check'!V17)</f>
        <v/>
      </c>
      <c r="W17" s="35" t="str">
        <f>IF('GA55 Check'!W17="","",'GA55 Check'!W17)</f>
        <v/>
      </c>
      <c r="X17" s="35">
        <f>IF('GA55 Check'!X17="","",'GA55 Check'!X17)</f>
        <v>12096</v>
      </c>
      <c r="Y17" s="35">
        <f>IF('GA55 Check'!Y17="","",'GA55 Check'!Y17)</f>
        <v>44279</v>
      </c>
      <c r="Z17" s="131"/>
    </row>
    <row r="18" spans="1:26" ht="22" customHeight="1">
      <c r="A18" s="3">
        <v>1</v>
      </c>
      <c r="B18" s="24">
        <v>44197</v>
      </c>
      <c r="C18" s="35">
        <f>IF('GA55 Check'!C18="","",'GA55 Check'!C18)</f>
        <v>45100</v>
      </c>
      <c r="D18" s="35">
        <f>IF('GA55 Check'!D18="","",'GA55 Check'!D18)</f>
        <v>7667</v>
      </c>
      <c r="E18" s="35">
        <f>IF('GA55 Check'!E18="","",'GA55 Check'!E18)</f>
        <v>3608</v>
      </c>
      <c r="F18" s="35" t="str">
        <f>IF('GA55 Check'!F18="","",'GA55 Check'!F18)</f>
        <v/>
      </c>
      <c r="G18" s="35" t="str">
        <f>IF('GA55 Check'!G18="","",'GA55 Check'!G18)</f>
        <v/>
      </c>
      <c r="H18" s="35" t="str">
        <f>IF('GA55 Check'!H18="","",'GA55 Check'!H18)</f>
        <v/>
      </c>
      <c r="I18" s="35" t="str">
        <f>IF('GA55 Check'!I18="","",'GA55 Check'!I18)</f>
        <v/>
      </c>
      <c r="J18" s="35">
        <f>IF('GA55 Check'!J18="","",'GA55 Check'!J18)</f>
        <v>56375</v>
      </c>
      <c r="K18" s="35">
        <f>IF('GA55 Check'!K18="","",'GA55 Check'!K18)</f>
        <v>5000</v>
      </c>
      <c r="L18" s="35" t="str">
        <f>IF('GA55 Check'!L18="","",'GA55 Check'!L18)</f>
        <v/>
      </c>
      <c r="M18" s="35">
        <f>IF('GA55 Check'!M18="","",'GA55 Check'!M18)</f>
        <v>5277</v>
      </c>
      <c r="N18" s="35" t="str">
        <f>IF('GA55 Check'!N18="","",'GA55 Check'!N18)</f>
        <v/>
      </c>
      <c r="O18" s="35" t="str">
        <f>IF('GA55 Check'!O18="","",'GA55 Check'!O18)</f>
        <v/>
      </c>
      <c r="P18" s="35" t="str">
        <f>IF('GA55 Check'!P18="","",'GA55 Check'!P18)</f>
        <v/>
      </c>
      <c r="Q18" s="35" t="str">
        <f>IF('GA55 Check'!Q18="","",'GA55 Check'!Q18)</f>
        <v/>
      </c>
      <c r="R18" s="35" t="str">
        <f>IF('GA55 Check'!R18="","",'GA55 Check'!R18)</f>
        <v/>
      </c>
      <c r="S18" s="35">
        <f>IF('GA55 Check'!S18="","",'GA55 Check'!S18)</f>
        <v>0</v>
      </c>
      <c r="T18" s="35">
        <f>IF('GA55 Check'!T18="","",'GA55 Check'!T18)</f>
        <v>1819</v>
      </c>
      <c r="U18" s="35" t="str">
        <f>IF('GA55 Check'!U18="","",'GA55 Check'!U18)</f>
        <v/>
      </c>
      <c r="V18" s="35" t="str">
        <f>IF('GA55 Check'!V18="","",'GA55 Check'!V18)</f>
        <v/>
      </c>
      <c r="W18" s="35" t="str">
        <f>IF('GA55 Check'!W18="","",'GA55 Check'!W18)</f>
        <v/>
      </c>
      <c r="X18" s="35">
        <f>IF('GA55 Check'!X18="","",'GA55 Check'!X18)</f>
        <v>12096</v>
      </c>
      <c r="Y18" s="35">
        <f>IF('GA55 Check'!Y18="","",'GA55 Check'!Y18)</f>
        <v>44279</v>
      </c>
      <c r="Z18" s="131"/>
    </row>
    <row r="19" spans="1:26" ht="22" customHeight="1">
      <c r="A19" s="3">
        <v>2</v>
      </c>
      <c r="B19" s="24">
        <v>44228</v>
      </c>
      <c r="C19" s="35">
        <f>IF('GA55 Check'!C19="","",'GA55 Check'!C19)</f>
        <v>45100</v>
      </c>
      <c r="D19" s="35">
        <f>IF('GA55 Check'!D19="","",'GA55 Check'!D19)</f>
        <v>7667</v>
      </c>
      <c r="E19" s="35">
        <f>IF('GA55 Check'!E19="","",'GA55 Check'!E19)</f>
        <v>3608</v>
      </c>
      <c r="F19" s="35" t="str">
        <f>IF('GA55 Check'!F19="","",'GA55 Check'!F19)</f>
        <v/>
      </c>
      <c r="G19" s="35" t="str">
        <f>IF('GA55 Check'!G19="","",'GA55 Check'!G19)</f>
        <v/>
      </c>
      <c r="H19" s="35" t="str">
        <f>IF('GA55 Check'!H19="","",'GA55 Check'!H19)</f>
        <v/>
      </c>
      <c r="I19" s="35" t="str">
        <f>IF('GA55 Check'!I19="","",'GA55 Check'!I19)</f>
        <v/>
      </c>
      <c r="J19" s="35">
        <f>IF('GA55 Check'!J19="","",'GA55 Check'!J19)</f>
        <v>56375</v>
      </c>
      <c r="K19" s="35">
        <f>IF('GA55 Check'!K19="","",'GA55 Check'!K19)</f>
        <v>5000</v>
      </c>
      <c r="L19" s="35" t="str">
        <f>IF('GA55 Check'!L19="","",'GA55 Check'!L19)</f>
        <v/>
      </c>
      <c r="M19" s="35">
        <f>IF('GA55 Check'!M19="","",'GA55 Check'!M19)</f>
        <v>5277</v>
      </c>
      <c r="N19" s="35" t="str">
        <f>IF('GA55 Check'!N19="","",'GA55 Check'!N19)</f>
        <v/>
      </c>
      <c r="O19" s="35" t="str">
        <f>IF('GA55 Check'!O19="","",'GA55 Check'!O19)</f>
        <v/>
      </c>
      <c r="P19" s="35" t="str">
        <f>IF('GA55 Check'!P19="","",'GA55 Check'!P19)</f>
        <v/>
      </c>
      <c r="Q19" s="35" t="str">
        <f>IF('GA55 Check'!Q19="","",'GA55 Check'!Q19)</f>
        <v/>
      </c>
      <c r="R19" s="35" t="str">
        <f>IF('GA55 Check'!R19="","",'GA55 Check'!R19)</f>
        <v/>
      </c>
      <c r="S19" s="35">
        <f>IF('GA55 Check'!S19="","",'GA55 Check'!S19)</f>
        <v>0</v>
      </c>
      <c r="T19" s="35">
        <f>IF('GA55 Check'!T19="","",'GA55 Check'!T19)</f>
        <v>2013</v>
      </c>
      <c r="U19" s="35" t="str">
        <f>IF('GA55 Check'!U19="","",'GA55 Check'!U19)</f>
        <v/>
      </c>
      <c r="V19" s="35" t="str">
        <f>IF('GA55 Check'!V19="","",'GA55 Check'!V19)</f>
        <v/>
      </c>
      <c r="W19" s="35" t="str">
        <f>IF('GA55 Check'!W19="","",'GA55 Check'!W19)</f>
        <v/>
      </c>
      <c r="X19" s="35">
        <f>IF('GA55 Check'!X19="","",'GA55 Check'!X19)</f>
        <v>12290</v>
      </c>
      <c r="Y19" s="35">
        <f>IF('GA55 Check'!Y19="","",'GA55 Check'!Y19)</f>
        <v>44085</v>
      </c>
      <c r="Z19" s="131"/>
    </row>
    <row r="20" spans="1:26" ht="28.5" customHeight="1">
      <c r="B20" s="26" t="s">
        <v>148</v>
      </c>
      <c r="C20" s="35" t="str">
        <f>IF('GA55 Check'!C20="","",'GA55 Check'!C20)</f>
        <v/>
      </c>
      <c r="D20" s="35">
        <f>IF('GA55 Check'!D20="","",'GA55 Check'!D20)</f>
        <v>14235</v>
      </c>
      <c r="E20" s="35" t="str">
        <f>IF('GA55 Check'!E20="","",'GA55 Check'!E20)</f>
        <v/>
      </c>
      <c r="F20" s="35" t="str">
        <f>IF('GA55 Check'!F20="","",'GA55 Check'!F20)</f>
        <v/>
      </c>
      <c r="G20" s="35" t="str">
        <f>IF('GA55 Check'!G20="","",'GA55 Check'!G20)</f>
        <v/>
      </c>
      <c r="H20" s="35" t="str">
        <f>IF('GA55 Check'!H20="","",'GA55 Check'!H20)</f>
        <v/>
      </c>
      <c r="I20" s="35" t="str">
        <f>IF('GA55 Check'!I20="","",'GA55 Check'!I20)</f>
        <v/>
      </c>
      <c r="J20" s="35">
        <f>IF('GA55 Check'!J20="","",'GA55 Check'!J20)</f>
        <v>14235</v>
      </c>
      <c r="K20" s="35" t="str">
        <f>IF('GA55 Check'!K20="","",'GA55 Check'!K20)</f>
        <v/>
      </c>
      <c r="L20" s="35" t="str">
        <f>IF('GA55 Check'!L20="","",'GA55 Check'!L20)</f>
        <v/>
      </c>
      <c r="M20" s="35">
        <f>IF('GA55 Check'!M20="","",'GA55 Check'!M20)</f>
        <v>1314</v>
      </c>
      <c r="N20" s="35" t="str">
        <f>IF('GA55 Check'!N20="","",'GA55 Check'!N20)</f>
        <v/>
      </c>
      <c r="O20" s="35" t="str">
        <f>IF('GA55 Check'!O20="","",'GA55 Check'!O20)</f>
        <v/>
      </c>
      <c r="P20" s="35" t="str">
        <f>IF('GA55 Check'!P20="","",'GA55 Check'!P20)</f>
        <v/>
      </c>
      <c r="Q20" s="35" t="str">
        <f>IF('GA55 Check'!Q20="","",'GA55 Check'!Q20)</f>
        <v/>
      </c>
      <c r="R20" s="35" t="str">
        <f>IF('GA55 Check'!R20="","",'GA55 Check'!R20)</f>
        <v/>
      </c>
      <c r="S20" s="35" t="str">
        <f>IF('GA55 Check'!S20="","",'GA55 Check'!S20)</f>
        <v/>
      </c>
      <c r="T20" s="35" t="str">
        <f>IF('GA55 Check'!T20="","",'GA55 Check'!T20)</f>
        <v/>
      </c>
      <c r="U20" s="35" t="str">
        <f>IF('GA55 Check'!U20="","",'GA55 Check'!U20)</f>
        <v/>
      </c>
      <c r="V20" s="35" t="str">
        <f>IF('GA55 Check'!V20="","",'GA55 Check'!V20)</f>
        <v/>
      </c>
      <c r="W20" s="35" t="str">
        <f>IF('GA55 Check'!W20="","",'GA55 Check'!W20)</f>
        <v/>
      </c>
      <c r="X20" s="35">
        <f>IF('GA55 Check'!X20="","",'GA55 Check'!X20)</f>
        <v>1314</v>
      </c>
      <c r="Y20" s="35">
        <f>IF('GA55 Check'!Y20="","",'GA55 Check'!Y20)</f>
        <v>12921</v>
      </c>
      <c r="Z20" s="131"/>
    </row>
    <row r="21" spans="1:26" ht="30" customHeight="1">
      <c r="B21" s="26" t="s">
        <v>149</v>
      </c>
      <c r="C21" s="35" t="str">
        <f>IF('GA55 Check'!C21="","",'GA55 Check'!C21)</f>
        <v/>
      </c>
      <c r="D21" s="35">
        <f>IF('GA55 Check'!D21="","",'GA55 Check'!D21)</f>
        <v>4380</v>
      </c>
      <c r="E21" s="35" t="str">
        <f>IF('GA55 Check'!E21="","",'GA55 Check'!E21)</f>
        <v/>
      </c>
      <c r="F21" s="35" t="str">
        <f>IF('GA55 Check'!F21="","",'GA55 Check'!F21)</f>
        <v/>
      </c>
      <c r="G21" s="35" t="str">
        <f>IF('GA55 Check'!G21="","",'GA55 Check'!G21)</f>
        <v/>
      </c>
      <c r="H21" s="35" t="str">
        <f>IF('GA55 Check'!H21="","",'GA55 Check'!H21)</f>
        <v/>
      </c>
      <c r="I21" s="35" t="str">
        <f>IF('GA55 Check'!I21="","",'GA55 Check'!I21)</f>
        <v/>
      </c>
      <c r="J21" s="35">
        <f>IF('GA55 Check'!J21="","",'GA55 Check'!J21)</f>
        <v>4380</v>
      </c>
      <c r="K21" s="35" t="str">
        <f>IF('GA55 Check'!K21="","",'GA55 Check'!K21)</f>
        <v/>
      </c>
      <c r="L21" s="35" t="str">
        <f>IF('GA55 Check'!L21="","",'GA55 Check'!L21)</f>
        <v/>
      </c>
      <c r="M21" s="35">
        <f>IF('GA55 Check'!M21="","",'GA55 Check'!M21)</f>
        <v>438</v>
      </c>
      <c r="N21" s="35" t="str">
        <f>IF('GA55 Check'!N21="","",'GA55 Check'!N21)</f>
        <v/>
      </c>
      <c r="O21" s="35" t="str">
        <f>IF('GA55 Check'!O21="","",'GA55 Check'!O21)</f>
        <v/>
      </c>
      <c r="P21" s="35" t="str">
        <f>IF('GA55 Check'!P21="","",'GA55 Check'!P21)</f>
        <v/>
      </c>
      <c r="Q21" s="35" t="str">
        <f>IF('GA55 Check'!Q21="","",'GA55 Check'!Q21)</f>
        <v/>
      </c>
      <c r="R21" s="35" t="str">
        <f>IF('GA55 Check'!R21="","",'GA55 Check'!R21)</f>
        <v/>
      </c>
      <c r="S21" s="35" t="str">
        <f>IF('GA55 Check'!S21="","",'GA55 Check'!S21)</f>
        <v/>
      </c>
      <c r="T21" s="35" t="str">
        <f>IF('GA55 Check'!T21="","",'GA55 Check'!T21)</f>
        <v/>
      </c>
      <c r="U21" s="35" t="str">
        <f>IF('GA55 Check'!U21="","",'GA55 Check'!U21)</f>
        <v/>
      </c>
      <c r="V21" s="35" t="str">
        <f>IF('GA55 Check'!V21="","",'GA55 Check'!V21)</f>
        <v/>
      </c>
      <c r="W21" s="35" t="str">
        <f>IF('GA55 Check'!W21="","",'GA55 Check'!W21)</f>
        <v/>
      </c>
      <c r="X21" s="35">
        <f>IF('GA55 Check'!X21="","",'GA55 Check'!X21)</f>
        <v>438</v>
      </c>
      <c r="Y21" s="35">
        <f>IF('GA55 Check'!Y21="","",'GA55 Check'!Y21)</f>
        <v>3942</v>
      </c>
      <c r="Z21" s="131"/>
    </row>
    <row r="22" spans="1:26" ht="22" customHeight="1">
      <c r="B22" s="27" t="s">
        <v>151</v>
      </c>
      <c r="C22" s="35">
        <f>IF('GA55 Check'!C22="","",'GA55 Check'!C22)</f>
        <v>6774</v>
      </c>
      <c r="D22" s="35" t="str">
        <f>IF('GA55 Check'!D22="","",'GA55 Check'!D22)</f>
        <v/>
      </c>
      <c r="E22" s="35" t="str">
        <f>IF('GA55 Check'!E22="","",'GA55 Check'!E22)</f>
        <v/>
      </c>
      <c r="F22" s="35" t="str">
        <f>IF('GA55 Check'!F22="","",'GA55 Check'!F22)</f>
        <v/>
      </c>
      <c r="G22" s="35" t="str">
        <f>IF('GA55 Check'!G22="","",'GA55 Check'!G22)</f>
        <v/>
      </c>
      <c r="H22" s="35" t="str">
        <f>IF('GA55 Check'!H22="","",'GA55 Check'!H22)</f>
        <v/>
      </c>
      <c r="I22" s="35" t="str">
        <f>IF('GA55 Check'!I22="","",'GA55 Check'!I22)</f>
        <v/>
      </c>
      <c r="J22" s="35">
        <f>IF('GA55 Check'!J22="","",'GA55 Check'!J22)</f>
        <v>6774</v>
      </c>
      <c r="K22" s="35" t="str">
        <f>IF('GA55 Check'!K22="","",'GA55 Check'!K22)</f>
        <v/>
      </c>
      <c r="L22" s="35" t="str">
        <f>IF('GA55 Check'!L22="","",'GA55 Check'!L22)</f>
        <v/>
      </c>
      <c r="M22" s="35" t="str">
        <f>IF('GA55 Check'!M22="","",'GA55 Check'!M22)</f>
        <v/>
      </c>
      <c r="N22" s="35" t="str">
        <f>IF('GA55 Check'!N22="","",'GA55 Check'!N22)</f>
        <v/>
      </c>
      <c r="O22" s="35" t="str">
        <f>IF('GA55 Check'!O22="","",'GA55 Check'!O22)</f>
        <v/>
      </c>
      <c r="P22" s="35" t="str">
        <f>IF('GA55 Check'!P22="","",'GA55 Check'!P22)</f>
        <v/>
      </c>
      <c r="Q22" s="35" t="str">
        <f>IF('GA55 Check'!Q22="","",'GA55 Check'!Q22)</f>
        <v/>
      </c>
      <c r="R22" s="35" t="str">
        <f>IF('GA55 Check'!R22="","",'GA55 Check'!R22)</f>
        <v/>
      </c>
      <c r="S22" s="35" t="str">
        <f>IF('GA55 Check'!S22="","",'GA55 Check'!S22)</f>
        <v/>
      </c>
      <c r="T22" s="35" t="str">
        <f>IF('GA55 Check'!T22="","",'GA55 Check'!T22)</f>
        <v/>
      </c>
      <c r="U22" s="35" t="str">
        <f>IF('GA55 Check'!U22="","",'GA55 Check'!U22)</f>
        <v/>
      </c>
      <c r="V22" s="35" t="str">
        <f>IF('GA55 Check'!V22="","",'GA55 Check'!V22)</f>
        <v/>
      </c>
      <c r="W22" s="35" t="str">
        <f>IF('GA55 Check'!W22="","",'GA55 Check'!W22)</f>
        <v/>
      </c>
      <c r="X22" s="35">
        <f>IF('GA55 Check'!X22="","",'GA55 Check'!X22)</f>
        <v>0</v>
      </c>
      <c r="Y22" s="35">
        <f>IF('GA55 Check'!Y22="","",'GA55 Check'!Y22)</f>
        <v>6774</v>
      </c>
      <c r="Z22" s="131"/>
    </row>
    <row r="23" spans="1:26" ht="22" customHeight="1">
      <c r="B23" s="27" t="s">
        <v>150</v>
      </c>
      <c r="C23" s="35">
        <f>IF('GA55 Check'!C23="","",'GA55 Check'!C23)</f>
        <v>22550</v>
      </c>
      <c r="D23" s="35">
        <f>IF('GA55 Check'!D23="","",'GA55 Check'!D23)</f>
        <v>3834</v>
      </c>
      <c r="E23" s="35" t="str">
        <f>IF('GA55 Check'!E23="","",'GA55 Check'!E23)</f>
        <v/>
      </c>
      <c r="F23" s="35" t="str">
        <f>IF('GA55 Check'!F23="","",'GA55 Check'!F23)</f>
        <v/>
      </c>
      <c r="G23" s="35" t="str">
        <f>IF('GA55 Check'!G23="","",'GA55 Check'!G23)</f>
        <v/>
      </c>
      <c r="H23" s="35" t="str">
        <f>IF('GA55 Check'!H23="","",'GA55 Check'!H23)</f>
        <v/>
      </c>
      <c r="I23" s="35" t="str">
        <f>IF('GA55 Check'!I23="","",'GA55 Check'!I23)</f>
        <v/>
      </c>
      <c r="J23" s="35">
        <f>IF('GA55 Check'!J23="","",'GA55 Check'!J23)</f>
        <v>26384</v>
      </c>
      <c r="K23" s="35" t="str">
        <f>IF('GA55 Check'!K23="","",'GA55 Check'!K23)</f>
        <v/>
      </c>
      <c r="L23" s="35" t="str">
        <f>IF('GA55 Check'!L23="","",'GA55 Check'!L23)</f>
        <v/>
      </c>
      <c r="M23" s="35" t="str">
        <f>IF('GA55 Check'!M23="","",'GA55 Check'!M23)</f>
        <v/>
      </c>
      <c r="N23" s="35" t="str">
        <f>IF('GA55 Check'!N23="","",'GA55 Check'!N23)</f>
        <v/>
      </c>
      <c r="O23" s="35" t="str">
        <f>IF('GA55 Check'!O23="","",'GA55 Check'!O23)</f>
        <v/>
      </c>
      <c r="P23" s="35" t="str">
        <f>IF('GA55 Check'!P23="","",'GA55 Check'!P23)</f>
        <v/>
      </c>
      <c r="Q23" s="35" t="str">
        <f>IF('GA55 Check'!Q23="","",'GA55 Check'!Q23)</f>
        <v/>
      </c>
      <c r="R23" s="35" t="str">
        <f>IF('GA55 Check'!R23="","",'GA55 Check'!R23)</f>
        <v/>
      </c>
      <c r="S23" s="35" t="str">
        <f>IF('GA55 Check'!S23="","",'GA55 Check'!S23)</f>
        <v/>
      </c>
      <c r="T23" s="35" t="str">
        <f>IF('GA55 Check'!T23="","",'GA55 Check'!T23)</f>
        <v/>
      </c>
      <c r="U23" s="35" t="str">
        <f>IF('GA55 Check'!U23="","",'GA55 Check'!U23)</f>
        <v/>
      </c>
      <c r="V23" s="35" t="str">
        <f>IF('GA55 Check'!V23="","",'GA55 Check'!V23)</f>
        <v/>
      </c>
      <c r="W23" s="35" t="str">
        <f>IF('GA55 Check'!W23="","",'GA55 Check'!W23)</f>
        <v/>
      </c>
      <c r="X23" s="35">
        <f>IF('GA55 Check'!X23="","",'GA55 Check'!X23)</f>
        <v>0</v>
      </c>
      <c r="Y23" s="35">
        <f>IF('GA55 Check'!Y23="","",'GA55 Check'!Y23)</f>
        <v>26384</v>
      </c>
      <c r="Z23" s="131"/>
    </row>
    <row r="24" spans="1:26" ht="29.25" customHeight="1">
      <c r="B24" s="26" t="s">
        <v>152</v>
      </c>
      <c r="C24" s="35" t="str">
        <f>IF('GA55 Check'!C24="","",'GA55 Check'!C24)</f>
        <v/>
      </c>
      <c r="D24" s="35" t="str">
        <f>IF('GA55 Check'!D24="","",'GA55 Check'!D24)</f>
        <v/>
      </c>
      <c r="E24" s="35" t="str">
        <f>IF('GA55 Check'!E24="","",'GA55 Check'!E24)</f>
        <v/>
      </c>
      <c r="F24" s="35" t="str">
        <f>IF('GA55 Check'!F24="","",'GA55 Check'!F24)</f>
        <v/>
      </c>
      <c r="G24" s="35" t="str">
        <f>IF('GA55 Check'!G24="","",'GA55 Check'!G24)</f>
        <v/>
      </c>
      <c r="H24" s="35" t="str">
        <f>IF('GA55 Check'!H24="","",'GA55 Check'!H24)</f>
        <v/>
      </c>
      <c r="I24" s="35" t="str">
        <f>IF('GA55 Check'!I24="","",'GA55 Check'!I24)</f>
        <v/>
      </c>
      <c r="J24" s="35" t="str">
        <f>IF('GA55 Check'!J24="","",'GA55 Check'!J24)</f>
        <v/>
      </c>
      <c r="K24" s="35" t="str">
        <f>IF('GA55 Check'!K24="","",'GA55 Check'!K24)</f>
        <v/>
      </c>
      <c r="L24" s="35" t="str">
        <f>IF('GA55 Check'!L24="","",'GA55 Check'!L24)</f>
        <v/>
      </c>
      <c r="M24" s="35" t="str">
        <f>IF('GA55 Check'!M24="","",'GA55 Check'!M24)</f>
        <v/>
      </c>
      <c r="N24" s="35" t="str">
        <f>IF('GA55 Check'!N24="","",'GA55 Check'!N24)</f>
        <v/>
      </c>
      <c r="O24" s="35" t="str">
        <f>IF('GA55 Check'!O24="","",'GA55 Check'!O24)</f>
        <v/>
      </c>
      <c r="P24" s="35" t="str">
        <f>IF('GA55 Check'!P24="","",'GA55 Check'!P24)</f>
        <v/>
      </c>
      <c r="Q24" s="35" t="str">
        <f>IF('GA55 Check'!Q24="","",'GA55 Check'!Q24)</f>
        <v/>
      </c>
      <c r="R24" s="35" t="str">
        <f>IF('GA55 Check'!R24="","",'GA55 Check'!R24)</f>
        <v/>
      </c>
      <c r="S24" s="35" t="str">
        <f>IF('GA55 Check'!S24="","",'GA55 Check'!S24)</f>
        <v/>
      </c>
      <c r="T24" s="35" t="str">
        <f>IF('GA55 Check'!T24="","",'GA55 Check'!T24)</f>
        <v/>
      </c>
      <c r="U24" s="35" t="str">
        <f>IF('GA55 Check'!U24="","",'GA55 Check'!U24)</f>
        <v/>
      </c>
      <c r="V24" s="35" t="str">
        <f>IF('GA55 Check'!V24="","",'GA55 Check'!V24)</f>
        <v/>
      </c>
      <c r="W24" s="35" t="str">
        <f>IF('GA55 Check'!W24="","",'GA55 Check'!W24)</f>
        <v/>
      </c>
      <c r="X24" s="35">
        <f>IF('GA55 Check'!X24="","",'GA55 Check'!X24)</f>
        <v>0</v>
      </c>
      <c r="Y24" s="35" t="str">
        <f>IF('GA55 Check'!Y24="","",'GA55 Check'!Y24)</f>
        <v/>
      </c>
      <c r="Z24" s="131"/>
    </row>
    <row r="25" spans="1:26" ht="22" customHeight="1">
      <c r="B25" s="27" t="s">
        <v>153</v>
      </c>
      <c r="C25" s="35" t="str">
        <f>IF('GA55 Check'!C25="","",'GA55 Check'!C25)</f>
        <v/>
      </c>
      <c r="D25" s="35" t="str">
        <f>IF('GA55 Check'!D25="","",'GA55 Check'!D25)</f>
        <v/>
      </c>
      <c r="E25" s="35" t="str">
        <f>IF('GA55 Check'!E25="","",'GA55 Check'!E25)</f>
        <v/>
      </c>
      <c r="F25" s="35" t="str">
        <f>IF('GA55 Check'!F25="","",'GA55 Check'!F25)</f>
        <v/>
      </c>
      <c r="G25" s="35" t="str">
        <f>IF('GA55 Check'!G25="","",'GA55 Check'!G25)</f>
        <v/>
      </c>
      <c r="H25" s="35" t="str">
        <f>IF('GA55 Check'!H25="","",'GA55 Check'!H25)</f>
        <v/>
      </c>
      <c r="I25" s="35" t="str">
        <f>IF('GA55 Check'!I25="","",'GA55 Check'!I25)</f>
        <v/>
      </c>
      <c r="J25" s="35" t="str">
        <f>IF('GA55 Check'!J25="","",'GA55 Check'!J25)</f>
        <v/>
      </c>
      <c r="K25" s="35" t="str">
        <f>IF('GA55 Check'!K25="","",'GA55 Check'!K25)</f>
        <v/>
      </c>
      <c r="L25" s="35" t="str">
        <f>IF('GA55 Check'!L25="","",'GA55 Check'!L25)</f>
        <v/>
      </c>
      <c r="M25" s="35" t="str">
        <f>IF('GA55 Check'!M25="","",'GA55 Check'!M25)</f>
        <v/>
      </c>
      <c r="N25" s="35" t="str">
        <f>IF('GA55 Check'!N25="","",'GA55 Check'!N25)</f>
        <v/>
      </c>
      <c r="O25" s="35" t="str">
        <f>IF('GA55 Check'!O25="","",'GA55 Check'!O25)</f>
        <v/>
      </c>
      <c r="P25" s="35" t="str">
        <f>IF('GA55 Check'!P25="","",'GA55 Check'!P25)</f>
        <v/>
      </c>
      <c r="Q25" s="35" t="str">
        <f>IF('GA55 Check'!Q25="","",'GA55 Check'!Q25)</f>
        <v/>
      </c>
      <c r="R25" s="35" t="str">
        <f>IF('GA55 Check'!R25="","",'GA55 Check'!R25)</f>
        <v/>
      </c>
      <c r="S25" s="35" t="str">
        <f>IF('GA55 Check'!S25="","",'GA55 Check'!S25)</f>
        <v/>
      </c>
      <c r="T25" s="35" t="str">
        <f>IF('GA55 Check'!T25="","",'GA55 Check'!T25)</f>
        <v/>
      </c>
      <c r="U25" s="35" t="str">
        <f>IF('GA55 Check'!U25="","",'GA55 Check'!U25)</f>
        <v/>
      </c>
      <c r="V25" s="35" t="str">
        <f>IF('GA55 Check'!V25="","",'GA55 Check'!V25)</f>
        <v/>
      </c>
      <c r="W25" s="35" t="str">
        <f>IF('GA55 Check'!W25="","",'GA55 Check'!W25)</f>
        <v/>
      </c>
      <c r="X25" s="35">
        <f>IF('GA55 Check'!X25="","",'GA55 Check'!X25)</f>
        <v>0</v>
      </c>
      <c r="Y25" s="35" t="str">
        <f>IF('GA55 Check'!Y25="","",'GA55 Check'!Y25)</f>
        <v/>
      </c>
      <c r="Z25" s="131"/>
    </row>
    <row r="26" spans="1:26" ht="22" customHeight="1" thickBot="1">
      <c r="B26" s="70" t="s">
        <v>153</v>
      </c>
      <c r="C26" s="35" t="str">
        <f>IF('GA55 Check'!C26="","",'GA55 Check'!C26)</f>
        <v/>
      </c>
      <c r="D26" s="35" t="str">
        <f>IF('GA55 Check'!D26="","",'GA55 Check'!D26)</f>
        <v/>
      </c>
      <c r="E26" s="35" t="str">
        <f>IF('GA55 Check'!E26="","",'GA55 Check'!E26)</f>
        <v/>
      </c>
      <c r="F26" s="35" t="str">
        <f>IF('GA55 Check'!F26="","",'GA55 Check'!F26)</f>
        <v/>
      </c>
      <c r="G26" s="35" t="str">
        <f>IF('GA55 Check'!G26="","",'GA55 Check'!G26)</f>
        <v/>
      </c>
      <c r="H26" s="35" t="str">
        <f>IF('GA55 Check'!H26="","",'GA55 Check'!H26)</f>
        <v/>
      </c>
      <c r="I26" s="35" t="str">
        <f>IF('GA55 Check'!I26="","",'GA55 Check'!I26)</f>
        <v/>
      </c>
      <c r="J26" s="35" t="str">
        <f>IF('GA55 Check'!J26="","",'GA55 Check'!J26)</f>
        <v/>
      </c>
      <c r="K26" s="35" t="str">
        <f>IF('GA55 Check'!K26="","",'GA55 Check'!K26)</f>
        <v/>
      </c>
      <c r="L26" s="35" t="str">
        <f>IF('GA55 Check'!L26="","",'GA55 Check'!L26)</f>
        <v/>
      </c>
      <c r="M26" s="35" t="str">
        <f>IF('GA55 Check'!M26="","",'GA55 Check'!M26)</f>
        <v/>
      </c>
      <c r="N26" s="35" t="str">
        <f>IF('GA55 Check'!N26="","",'GA55 Check'!N26)</f>
        <v/>
      </c>
      <c r="O26" s="35" t="str">
        <f>IF('GA55 Check'!O26="","",'GA55 Check'!O26)</f>
        <v/>
      </c>
      <c r="P26" s="35" t="str">
        <f>IF('GA55 Check'!P26="","",'GA55 Check'!P26)</f>
        <v/>
      </c>
      <c r="Q26" s="35" t="str">
        <f>IF('GA55 Check'!Q26="","",'GA55 Check'!Q26)</f>
        <v/>
      </c>
      <c r="R26" s="35" t="str">
        <f>IF('GA55 Check'!R26="","",'GA55 Check'!R26)</f>
        <v/>
      </c>
      <c r="S26" s="35" t="str">
        <f>IF('GA55 Check'!S26="","",'GA55 Check'!S26)</f>
        <v/>
      </c>
      <c r="T26" s="35" t="str">
        <f>IF('GA55 Check'!T26="","",'GA55 Check'!T26)</f>
        <v/>
      </c>
      <c r="U26" s="35" t="str">
        <f>IF('GA55 Check'!U26="","",'GA55 Check'!U26)</f>
        <v/>
      </c>
      <c r="V26" s="35" t="str">
        <f>IF('GA55 Check'!V26="","",'GA55 Check'!V26)</f>
        <v/>
      </c>
      <c r="W26" s="35" t="str">
        <f>IF('GA55 Check'!W26="","",'GA55 Check'!W26)</f>
        <v/>
      </c>
      <c r="X26" s="35">
        <f>IF('GA55 Check'!X26="","",'GA55 Check'!X26)</f>
        <v>0</v>
      </c>
      <c r="Y26" s="35" t="str">
        <f>IF('GA55 Check'!Y26="","",'GA55 Check'!Y26)</f>
        <v/>
      </c>
      <c r="Z26" s="132"/>
    </row>
    <row r="27" spans="1:26" ht="66" customHeight="1" thickBot="1">
      <c r="B27" s="28" t="s">
        <v>169</v>
      </c>
      <c r="C27" s="29">
        <f>SUM(C8:C26)</f>
        <v>542718</v>
      </c>
      <c r="D27" s="29">
        <f t="shared" ref="D27:Y27" si="0">SUM(D8:D26)</f>
        <v>109726</v>
      </c>
      <c r="E27" s="29">
        <f t="shared" si="0"/>
        <v>41072</v>
      </c>
      <c r="F27" s="29">
        <f t="shared" si="0"/>
        <v>0</v>
      </c>
      <c r="G27" s="29">
        <f t="shared" si="0"/>
        <v>0</v>
      </c>
      <c r="H27" s="29">
        <f t="shared" si="0"/>
        <v>0</v>
      </c>
      <c r="I27" s="29">
        <f t="shared" si="0"/>
        <v>0</v>
      </c>
      <c r="J27" s="29">
        <f t="shared" si="0"/>
        <v>693516</v>
      </c>
      <c r="K27" s="29">
        <f t="shared" si="0"/>
        <v>55000</v>
      </c>
      <c r="L27" s="29">
        <f t="shared" si="0"/>
        <v>0</v>
      </c>
      <c r="M27" s="29">
        <f t="shared" si="0"/>
        <v>61823</v>
      </c>
      <c r="N27" s="29">
        <f t="shared" si="0"/>
        <v>0</v>
      </c>
      <c r="O27" s="29">
        <f t="shared" si="0"/>
        <v>0</v>
      </c>
      <c r="P27" s="29">
        <f t="shared" si="0"/>
        <v>5000</v>
      </c>
      <c r="Q27" s="29">
        <f t="shared" si="0"/>
        <v>0</v>
      </c>
      <c r="R27" s="29">
        <f t="shared" si="0"/>
        <v>220</v>
      </c>
      <c r="S27" s="29">
        <f t="shared" si="0"/>
        <v>0</v>
      </c>
      <c r="T27" s="29">
        <f t="shared" si="0"/>
        <v>15467</v>
      </c>
      <c r="U27" s="29">
        <f t="shared" si="0"/>
        <v>0</v>
      </c>
      <c r="V27" s="29">
        <f t="shared" si="0"/>
        <v>0</v>
      </c>
      <c r="W27" s="29">
        <f t="shared" si="0"/>
        <v>0</v>
      </c>
      <c r="X27" s="29">
        <f t="shared" si="0"/>
        <v>137510</v>
      </c>
      <c r="Y27" s="29">
        <f t="shared" si="0"/>
        <v>556006</v>
      </c>
      <c r="Z27" s="133"/>
    </row>
    <row r="28" spans="1:26">
      <c r="B28" s="22"/>
      <c r="C28" s="22"/>
      <c r="D28" s="22"/>
      <c r="E28" s="22"/>
      <c r="F28" s="22"/>
      <c r="G28" s="22"/>
      <c r="H28" s="22"/>
      <c r="I28" s="22"/>
      <c r="J28" s="22"/>
      <c r="K28" s="22"/>
      <c r="L28" s="22"/>
      <c r="M28" s="22"/>
      <c r="N28" s="22"/>
      <c r="O28" s="22"/>
      <c r="P28" s="22"/>
      <c r="Q28" s="22"/>
      <c r="R28" s="22"/>
      <c r="S28" s="22"/>
      <c r="T28" s="22"/>
      <c r="U28" s="22"/>
      <c r="V28" s="22"/>
      <c r="W28" s="22"/>
      <c r="X28" s="22"/>
      <c r="Y28" s="22"/>
      <c r="Z28" s="22"/>
    </row>
    <row r="29" spans="1:26">
      <c r="B29" s="22"/>
      <c r="C29" s="22"/>
      <c r="D29" s="22"/>
      <c r="E29" s="22"/>
      <c r="F29" s="22"/>
      <c r="G29" s="22"/>
      <c r="H29" s="22"/>
      <c r="I29" s="22"/>
      <c r="J29" s="22"/>
      <c r="K29" s="22"/>
      <c r="L29" s="22"/>
      <c r="M29" s="22"/>
      <c r="N29" s="22"/>
      <c r="O29" s="22"/>
      <c r="P29" s="22"/>
      <c r="Q29" s="22"/>
      <c r="R29" s="22"/>
      <c r="S29" s="22"/>
      <c r="T29" s="22"/>
      <c r="U29" s="22"/>
      <c r="V29" s="22"/>
      <c r="W29" s="22"/>
      <c r="X29" s="22"/>
      <c r="Y29" s="22"/>
      <c r="Z29" s="22"/>
    </row>
    <row r="30" spans="1:26">
      <c r="B30" s="22"/>
      <c r="C30" s="22"/>
      <c r="D30" s="22"/>
      <c r="E30" s="22"/>
      <c r="F30" s="22"/>
      <c r="G30" s="22"/>
      <c r="H30" s="22"/>
      <c r="I30" s="22"/>
      <c r="J30" s="22"/>
      <c r="K30" s="22"/>
      <c r="L30" s="22"/>
      <c r="M30" s="22"/>
      <c r="N30" s="22"/>
      <c r="O30" s="22"/>
      <c r="P30" s="22"/>
      <c r="Q30" s="22"/>
      <c r="R30" s="22"/>
      <c r="S30" s="22"/>
      <c r="T30" s="22"/>
      <c r="U30" s="22"/>
      <c r="V30" s="22"/>
      <c r="W30" s="22"/>
      <c r="X30" s="22"/>
      <c r="Y30" s="22"/>
      <c r="Z30" s="22"/>
    </row>
    <row r="31" spans="1:26">
      <c r="B31" s="173" t="s">
        <v>167</v>
      </c>
      <c r="C31" s="173"/>
      <c r="D31" s="173"/>
      <c r="E31" s="22"/>
      <c r="F31" s="22"/>
      <c r="G31" s="22"/>
      <c r="H31" s="22"/>
      <c r="I31" s="22"/>
      <c r="J31" s="22"/>
      <c r="K31" s="22"/>
      <c r="L31" s="22"/>
      <c r="M31" s="22"/>
      <c r="N31" s="22"/>
      <c r="O31" s="22"/>
      <c r="P31" s="22"/>
      <c r="Q31" s="22"/>
      <c r="R31" s="22"/>
      <c r="S31" s="22"/>
      <c r="T31" s="22"/>
      <c r="U31" s="22"/>
      <c r="V31" s="22"/>
      <c r="W31" s="22"/>
      <c r="X31" s="22"/>
      <c r="Y31" s="173" t="s">
        <v>168</v>
      </c>
      <c r="Z31" s="173"/>
    </row>
  </sheetData>
  <sheetProtection password="CE26" sheet="1" objects="1" scenarios="1" selectLockedCells="1" selectUnlockedCells="1"/>
  <mergeCells count="23">
    <mergeCell ref="B31:D31"/>
    <mergeCell ref="Y31:Z31"/>
    <mergeCell ref="W5:Y5"/>
    <mergeCell ref="H6:I6"/>
    <mergeCell ref="K6:L6"/>
    <mergeCell ref="N6:O6"/>
    <mergeCell ref="Q6:S6"/>
    <mergeCell ref="V6:W6"/>
    <mergeCell ref="C5:D5"/>
    <mergeCell ref="H5:J5"/>
    <mergeCell ref="L5:M5"/>
    <mergeCell ref="N5:O5"/>
    <mergeCell ref="P5:S5"/>
    <mergeCell ref="T5:V5"/>
    <mergeCell ref="B1:Z1"/>
    <mergeCell ref="B2:Z2"/>
    <mergeCell ref="C4:F4"/>
    <mergeCell ref="H4:J4"/>
    <mergeCell ref="L4:M4"/>
    <mergeCell ref="N4:O4"/>
    <mergeCell ref="P4:S4"/>
    <mergeCell ref="T4:V4"/>
    <mergeCell ref="W4:Y4"/>
  </mergeCells>
  <pageMargins left="0.19685039370078741" right="0.19685039370078741" top="0.19685039370078741" bottom="0.19685039370078741" header="0" footer="0"/>
  <pageSetup paperSize="9" scale="78" orientation="landscape" r:id="rId1"/>
  <headerFooter>
    <oddFooter>&amp;Cwww.ashwinisharma.com</oddFooter>
  </headerFooter>
</worksheet>
</file>

<file path=xl/worksheets/sheet8.xml><?xml version="1.0" encoding="utf-8"?>
<worksheet xmlns="http://schemas.openxmlformats.org/spreadsheetml/2006/main" xmlns:r="http://schemas.openxmlformats.org/officeDocument/2006/relationships">
  <sheetPr codeName="Sheet5">
    <tabColor rgb="FF92D050"/>
  </sheetPr>
  <dimension ref="A1:BE254"/>
  <sheetViews>
    <sheetView workbookViewId="0">
      <pane xSplit="2" ySplit="3" topLeftCell="C4" activePane="bottomRight" state="frozen"/>
      <selection pane="topRight" activeCell="C1" sqref="C1"/>
      <selection pane="bottomLeft" activeCell="A4" sqref="A4"/>
      <selection pane="bottomRight" activeCell="C6" sqref="C6"/>
    </sheetView>
  </sheetViews>
  <sheetFormatPr defaultColWidth="9.1796875" defaultRowHeight="14.5"/>
  <cols>
    <col min="1" max="1" width="5.7265625" style="3" customWidth="1"/>
    <col min="2" max="2" width="25" style="3" customWidth="1"/>
    <col min="3" max="3" width="13.7265625" style="3" customWidth="1"/>
    <col min="4" max="5" width="13.7265625" style="30" customWidth="1"/>
    <col min="6" max="42" width="13.7265625" style="3" customWidth="1"/>
    <col min="43" max="47" width="9.1796875" style="3" customWidth="1"/>
    <col min="48" max="48" width="16.1796875" style="3" customWidth="1"/>
    <col min="49" max="49" width="16.54296875" style="3" customWidth="1"/>
    <col min="50" max="58" width="9.1796875" style="3" customWidth="1"/>
    <col min="59" max="16384" width="9.1796875" style="3"/>
  </cols>
  <sheetData>
    <row r="1" spans="1:57" s="92" customFormat="1" ht="28.5" customHeight="1">
      <c r="A1" s="174" t="s">
        <v>397</v>
      </c>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AG1" s="174"/>
      <c r="AH1" s="174"/>
      <c r="AI1" s="174"/>
      <c r="AJ1" s="174"/>
      <c r="AK1" s="174"/>
      <c r="AL1" s="174"/>
    </row>
    <row r="2" spans="1:57" s="92" customFormat="1" ht="17.25" customHeight="1">
      <c r="F2" s="112"/>
      <c r="G2" s="113"/>
      <c r="H2" s="113"/>
      <c r="I2" s="113"/>
      <c r="J2" s="113"/>
      <c r="K2" s="114"/>
      <c r="L2" s="114"/>
      <c r="M2" s="115"/>
      <c r="N2" s="115"/>
      <c r="AL2" s="3"/>
    </row>
    <row r="3" spans="1:57" ht="84">
      <c r="A3" s="91" t="s">
        <v>296</v>
      </c>
      <c r="B3" s="91" t="s">
        <v>128</v>
      </c>
      <c r="C3" s="91" t="s">
        <v>263</v>
      </c>
      <c r="D3" s="91" t="s">
        <v>264</v>
      </c>
      <c r="E3" s="91" t="s">
        <v>265</v>
      </c>
      <c r="F3" s="91" t="s">
        <v>284</v>
      </c>
      <c r="G3" s="91" t="s">
        <v>396</v>
      </c>
      <c r="H3" s="91" t="s">
        <v>266</v>
      </c>
      <c r="I3" s="91" t="s">
        <v>267</v>
      </c>
      <c r="J3" s="91" t="s">
        <v>270</v>
      </c>
      <c r="K3" s="91" t="s">
        <v>271</v>
      </c>
      <c r="L3" s="91" t="s">
        <v>272</v>
      </c>
      <c r="M3" s="91" t="s">
        <v>275</v>
      </c>
      <c r="N3" s="91" t="s">
        <v>277</v>
      </c>
      <c r="O3" s="91" t="s">
        <v>273</v>
      </c>
      <c r="P3" s="91" t="s">
        <v>276</v>
      </c>
      <c r="Q3" s="91" t="s">
        <v>274</v>
      </c>
      <c r="R3" s="91" t="s">
        <v>206</v>
      </c>
      <c r="S3" s="91" t="s">
        <v>279</v>
      </c>
      <c r="T3" s="91" t="s">
        <v>208</v>
      </c>
      <c r="U3" s="91" t="s">
        <v>278</v>
      </c>
      <c r="V3" s="91" t="s">
        <v>268</v>
      </c>
      <c r="W3" s="91" t="s">
        <v>269</v>
      </c>
      <c r="X3" s="91" t="s">
        <v>280</v>
      </c>
      <c r="Y3" s="91" t="s">
        <v>281</v>
      </c>
      <c r="Z3" s="91" t="s">
        <v>282</v>
      </c>
      <c r="AA3" s="91" t="s">
        <v>283</v>
      </c>
      <c r="AB3" s="91" t="s">
        <v>285</v>
      </c>
      <c r="AC3" s="91" t="s">
        <v>286</v>
      </c>
      <c r="AD3" s="91" t="s">
        <v>287</v>
      </c>
      <c r="AE3" s="91" t="s">
        <v>288</v>
      </c>
      <c r="AF3" s="91" t="s">
        <v>289</v>
      </c>
      <c r="AG3" s="91" t="s">
        <v>290</v>
      </c>
      <c r="AH3" s="91" t="s">
        <v>292</v>
      </c>
      <c r="AI3" s="91" t="s">
        <v>293</v>
      </c>
      <c r="AJ3" s="91" t="s">
        <v>295</v>
      </c>
      <c r="AK3" s="91" t="s">
        <v>294</v>
      </c>
      <c r="AL3" s="91" t="s">
        <v>291</v>
      </c>
      <c r="AM3" s="93" t="s">
        <v>331</v>
      </c>
      <c r="AN3" s="93" t="s">
        <v>297</v>
      </c>
      <c r="AO3" s="94" t="s">
        <v>332</v>
      </c>
      <c r="AP3" s="94" t="s">
        <v>333</v>
      </c>
      <c r="AQ3" s="94" t="s">
        <v>350</v>
      </c>
      <c r="AR3" s="22"/>
      <c r="AS3" s="22"/>
      <c r="AT3" s="119" t="s">
        <v>334</v>
      </c>
      <c r="AU3" s="119" t="s">
        <v>335</v>
      </c>
      <c r="AV3" s="119" t="s">
        <v>336</v>
      </c>
      <c r="AW3" s="119" t="s">
        <v>337</v>
      </c>
      <c r="AX3" s="22" t="s">
        <v>310</v>
      </c>
      <c r="AY3" s="119" t="s">
        <v>338</v>
      </c>
      <c r="AZ3" s="119" t="s">
        <v>339</v>
      </c>
      <c r="BA3" s="22" t="s">
        <v>340</v>
      </c>
      <c r="BB3" s="22"/>
      <c r="BC3" s="22"/>
      <c r="BD3" s="22"/>
      <c r="BE3" s="22"/>
    </row>
    <row r="4" spans="1:57" ht="14.25" customHeight="1">
      <c r="A4" s="90"/>
      <c r="B4" s="90">
        <v>1</v>
      </c>
      <c r="C4" s="90">
        <v>2</v>
      </c>
      <c r="D4" s="90">
        <v>3</v>
      </c>
      <c r="E4" s="90">
        <v>4</v>
      </c>
      <c r="F4" s="90">
        <v>5</v>
      </c>
      <c r="G4" s="90">
        <v>6</v>
      </c>
      <c r="H4" s="90">
        <v>7</v>
      </c>
      <c r="I4" s="90">
        <v>8</v>
      </c>
      <c r="J4" s="90">
        <v>9</v>
      </c>
      <c r="K4" s="90">
        <v>10</v>
      </c>
      <c r="L4" s="90">
        <v>11</v>
      </c>
      <c r="M4" s="90">
        <v>12</v>
      </c>
      <c r="N4" s="90">
        <v>13</v>
      </c>
      <c r="O4" s="90">
        <v>14</v>
      </c>
      <c r="P4" s="90">
        <v>15</v>
      </c>
      <c r="Q4" s="90">
        <v>16</v>
      </c>
      <c r="R4" s="90">
        <v>17</v>
      </c>
      <c r="S4" s="90">
        <v>18</v>
      </c>
      <c r="T4" s="90">
        <v>19</v>
      </c>
      <c r="U4" s="90">
        <v>20</v>
      </c>
      <c r="V4" s="90">
        <v>21</v>
      </c>
      <c r="W4" s="90">
        <v>22</v>
      </c>
      <c r="X4" s="90">
        <v>23</v>
      </c>
      <c r="Y4" s="90">
        <v>24</v>
      </c>
      <c r="Z4" s="90">
        <v>25</v>
      </c>
      <c r="AA4" s="90">
        <v>26</v>
      </c>
      <c r="AB4" s="90">
        <v>27</v>
      </c>
      <c r="AC4" s="90">
        <v>28</v>
      </c>
      <c r="AD4" s="90">
        <v>29</v>
      </c>
      <c r="AE4" s="90">
        <v>30</v>
      </c>
      <c r="AF4" s="90">
        <v>31</v>
      </c>
      <c r="AG4" s="90">
        <v>32</v>
      </c>
      <c r="AH4" s="90">
        <v>33</v>
      </c>
      <c r="AI4" s="90">
        <v>34</v>
      </c>
      <c r="AJ4" s="90">
        <v>35</v>
      </c>
      <c r="AK4" s="90">
        <v>36</v>
      </c>
      <c r="AL4" s="90">
        <v>37</v>
      </c>
      <c r="AM4" s="90">
        <v>38</v>
      </c>
      <c r="AN4" s="90">
        <v>39</v>
      </c>
      <c r="AO4" s="90">
        <v>40</v>
      </c>
      <c r="AP4" s="90">
        <v>41</v>
      </c>
      <c r="AQ4" s="90">
        <v>42</v>
      </c>
      <c r="AR4" s="90">
        <v>43</v>
      </c>
      <c r="AS4" s="90">
        <v>44</v>
      </c>
      <c r="AT4" s="90">
        <v>45</v>
      </c>
      <c r="AU4" s="90">
        <v>46</v>
      </c>
      <c r="AV4" s="90">
        <v>47</v>
      </c>
      <c r="AW4" s="90">
        <v>48</v>
      </c>
      <c r="AX4" s="90">
        <v>49</v>
      </c>
      <c r="AY4" s="90">
        <v>50</v>
      </c>
      <c r="AZ4" s="90">
        <v>51</v>
      </c>
      <c r="BA4" s="90">
        <v>52</v>
      </c>
      <c r="BB4" s="90">
        <v>53</v>
      </c>
      <c r="BC4" s="90">
        <v>54</v>
      </c>
      <c r="BD4" s="90">
        <v>55</v>
      </c>
      <c r="BE4" s="90">
        <v>56</v>
      </c>
    </row>
    <row r="5" spans="1:57" ht="18" customHeight="1">
      <c r="A5" s="32">
        <v>1</v>
      </c>
      <c r="B5" s="33" t="str">
        <f>Master!B4</f>
        <v>Ashwini Kumar Sharma</v>
      </c>
      <c r="C5" s="116">
        <v>0</v>
      </c>
      <c r="D5" s="116"/>
      <c r="E5" s="116"/>
      <c r="F5" s="31">
        <f>IF(AZ5&gt;0,AZ5,0)</f>
        <v>61823</v>
      </c>
      <c r="G5" s="31">
        <f t="shared" ref="G5:G68" si="0">IFERROR(VLOOKUP(B5,SI_GPF,19,0),0)</f>
        <v>15467</v>
      </c>
      <c r="H5" s="116"/>
      <c r="I5" s="116"/>
      <c r="J5" s="116"/>
      <c r="K5" s="116"/>
      <c r="L5" s="116"/>
      <c r="M5" s="116"/>
      <c r="N5" s="116"/>
      <c r="O5" s="116"/>
      <c r="P5" s="116"/>
      <c r="Q5" s="116"/>
      <c r="R5" s="116"/>
      <c r="S5" s="116"/>
      <c r="T5" s="116"/>
      <c r="U5" s="116"/>
      <c r="V5" s="116"/>
      <c r="W5" s="116"/>
      <c r="X5" s="116"/>
      <c r="Y5" s="116"/>
      <c r="Z5" s="116"/>
      <c r="AA5" s="116"/>
      <c r="AB5" s="116"/>
      <c r="AC5" s="116"/>
      <c r="AD5" s="116"/>
      <c r="AE5" s="116"/>
      <c r="AF5" s="116"/>
      <c r="AG5" s="116"/>
      <c r="AH5" s="116"/>
      <c r="AI5" s="116"/>
      <c r="AJ5" s="116"/>
      <c r="AK5" s="116"/>
      <c r="AL5" s="10"/>
      <c r="AM5" s="111">
        <f>IF('GA55 Main'!$C$4='Other Ded.'!B5,IF('GA55 Main'!$M$6="No",'GA55 Main'!$J$27,('GA55 Main'!$J$27+'GA55 Main'!$M$27)),0)</f>
        <v>755339</v>
      </c>
      <c r="AN5" s="111">
        <f>IF('GA55 Main'!$C$4='Other Ded.'!B5,'GA55 Main'!$W$27,0)</f>
        <v>0</v>
      </c>
      <c r="AO5" s="111">
        <f>IF('Tax Calculaton Old'!$D$3='Other Ded.'!B5,'Tax Calculaton Old'!$M$48,0)</f>
        <v>506010</v>
      </c>
      <c r="AP5" s="111">
        <f>IF(Sheet1!$I$5='Other Ded.'!B5,Sheet1!$L$32,0)</f>
        <v>122043</v>
      </c>
      <c r="AQ5" s="22">
        <f t="shared" ref="AQ5:AQ68" si="1">IF(C5=0,0,ROUND(0.1*AU5,0)+C5)</f>
        <v>0</v>
      </c>
      <c r="AT5" s="22">
        <f>IF('GA55 Main'!$C$4='Other Ded.'!B5,'GA55 Main'!$E$27,0)</f>
        <v>41072</v>
      </c>
      <c r="AU5" s="22">
        <f>IF('GA55 Main'!$C$4='Other Ded.'!B5,SUM('GA55 Main'!$C$8:$C$19,'GA55 Main'!$D$8:$D$19),0)</f>
        <v>600671</v>
      </c>
      <c r="AV5" s="111">
        <f t="shared" ref="AV5:AV68" si="2">S5+X5</f>
        <v>0</v>
      </c>
      <c r="AW5" s="111">
        <f t="shared" ref="AW5:AW68" si="3">S5+X5+Y5</f>
        <v>0</v>
      </c>
      <c r="AX5" s="22">
        <f>IF('GA55 Main'!$C$4='Other Ded.'!B5,IF('GA55 Main'!$M$6="NO",0,'GA55 Main'!$M$27),0)</f>
        <v>61823</v>
      </c>
      <c r="AY5" s="22">
        <f>IF('GA55 Main'!$C$4='Other Ded.'!B5,IF('GA55 Main'!$M$6="No",0,ROUND(10%*'GA55 Main'!$J$27,0)),0)</f>
        <v>69352</v>
      </c>
      <c r="AZ5" s="22">
        <f>IF(AX5&gt;AY5,AY5,AX5)</f>
        <v>61823</v>
      </c>
      <c r="BA5" s="111">
        <f t="shared" ref="BA5:BA68" si="4">AP5</f>
        <v>122043</v>
      </c>
      <c r="BB5" s="22">
        <f t="shared" ref="BB5:BB68" si="5">IF($BA$5&gt;150000,$BA$5-150000,0)</f>
        <v>0</v>
      </c>
      <c r="BC5" s="22">
        <f>IF('GA55 Main'!$C$4='Other Ded.'!B5,IF('GA55 Main'!$M$6="No",50000,IF($BB$5&gt;50000,50000,$BB$5)),0)</f>
        <v>0</v>
      </c>
      <c r="BD5" s="22">
        <f>IF('GA55 Main'!$C$4='Other Ded.'!B5,IF('GA55 Main'!$E$6="No",25000,50000),0)</f>
        <v>25000</v>
      </c>
      <c r="BE5" s="22">
        <f>IF('GA55 Main'!$C$4='Other Ded.'!B5,IF('GA55 Main'!$E$6="No",40000,100000),0)</f>
        <v>40000</v>
      </c>
    </row>
    <row r="6" spans="1:57" ht="18" customHeight="1">
      <c r="A6" s="32">
        <v>2</v>
      </c>
      <c r="B6" s="33" t="str">
        <f>Master!B5</f>
        <v>Aditya Jakhad</v>
      </c>
      <c r="C6" s="116">
        <v>0</v>
      </c>
      <c r="D6" s="116"/>
      <c r="E6" s="116"/>
      <c r="F6" s="31">
        <f t="shared" ref="F6:F69" si="6">IF(AZ6&gt;0,AZ6,0)</f>
        <v>0</v>
      </c>
      <c r="G6" s="31">
        <f t="shared" si="0"/>
        <v>0</v>
      </c>
      <c r="H6" s="116"/>
      <c r="I6" s="116"/>
      <c r="J6" s="116"/>
      <c r="K6" s="116"/>
      <c r="L6" s="116"/>
      <c r="M6" s="116"/>
      <c r="N6" s="116"/>
      <c r="O6" s="116"/>
      <c r="P6" s="116"/>
      <c r="Q6" s="116"/>
      <c r="R6" s="116"/>
      <c r="S6" s="116"/>
      <c r="T6" s="116"/>
      <c r="U6" s="116"/>
      <c r="V6" s="116"/>
      <c r="W6" s="116"/>
      <c r="X6" s="116"/>
      <c r="Y6" s="116"/>
      <c r="Z6" s="116"/>
      <c r="AA6" s="116"/>
      <c r="AB6" s="116"/>
      <c r="AC6" s="116"/>
      <c r="AD6" s="116"/>
      <c r="AE6" s="116"/>
      <c r="AF6" s="116"/>
      <c r="AG6" s="116"/>
      <c r="AH6" s="116"/>
      <c r="AI6" s="116"/>
      <c r="AJ6" s="116"/>
      <c r="AK6" s="116"/>
      <c r="AL6" s="10"/>
      <c r="AM6" s="111">
        <f>IF('GA55 Main'!$C$4='Other Ded.'!B6,IF('GA55 Main'!$M$6="No",'GA55 Main'!$J$27,('GA55 Main'!$J$27+'GA55 Main'!$M$27)),0)</f>
        <v>0</v>
      </c>
      <c r="AN6" s="111">
        <f>IF('GA55 Main'!$C$4='Other Ded.'!B6,'GA55 Main'!$W$27,0)</f>
        <v>0</v>
      </c>
      <c r="AO6" s="111">
        <f>IF('Tax Calculaton Old'!$D$3='Other Ded.'!B6,'Tax Calculaton Old'!$M$48,0)</f>
        <v>0</v>
      </c>
      <c r="AP6" s="111">
        <f>IF(Sheet1!$I$5='Other Ded.'!B6,Sheet1!$L$32,0)</f>
        <v>0</v>
      </c>
      <c r="AQ6" s="22">
        <f t="shared" si="1"/>
        <v>0</v>
      </c>
      <c r="AT6" s="22">
        <f>IF('GA55 Main'!$C$4='Other Ded.'!B6,'GA55 Main'!$E$27,0)</f>
        <v>0</v>
      </c>
      <c r="AU6" s="22">
        <f>IF('GA55 Main'!$C$4='Other Ded.'!B6,SUM('GA55 Main'!$C$8:$C$19,'GA55 Main'!$D$8:$D$19),0)</f>
        <v>0</v>
      </c>
      <c r="AV6" s="111">
        <f t="shared" si="2"/>
        <v>0</v>
      </c>
      <c r="AW6" s="111">
        <f t="shared" si="3"/>
        <v>0</v>
      </c>
      <c r="AX6" s="22">
        <f>IF('GA55 Main'!$C$4='Other Ded.'!B6,IF('GA55 Main'!$M$6="NO",0,'GA55 Main'!$M$27),0)</f>
        <v>0</v>
      </c>
      <c r="AY6" s="22">
        <f>IF('GA55 Main'!$C$4='Other Ded.'!B6,IF('GA55 Main'!$M$6="No",0,ROUND(10%*'GA55 Main'!$J$27,0)),0)</f>
        <v>0</v>
      </c>
      <c r="AZ6" s="22">
        <f t="shared" ref="AZ6:AZ69" si="7">IF(AX6&gt;AY6,AY6,AX6)</f>
        <v>0</v>
      </c>
      <c r="BA6" s="111">
        <f t="shared" si="4"/>
        <v>0</v>
      </c>
      <c r="BB6" s="22">
        <f t="shared" si="5"/>
        <v>0</v>
      </c>
      <c r="BC6" s="22">
        <f>IF('GA55 Main'!$C$4='Other Ded.'!B6,IF('GA55 Main'!$M$6="No",50000,IF($BB$5&gt;50000,50000,$BB$5)),0)</f>
        <v>0</v>
      </c>
      <c r="BD6" s="22">
        <f>IF('GA55 Main'!$C$4='Other Ded.'!B6,IF('GA55 Main'!$E$6="No",25000,50000),0)</f>
        <v>0</v>
      </c>
      <c r="BE6" s="22">
        <f>IF('GA55 Main'!$C$4='Other Ded.'!B6,IF('GA55 Main'!$E$6="No",40000,100000),0)</f>
        <v>0</v>
      </c>
    </row>
    <row r="7" spans="1:57" ht="18" customHeight="1">
      <c r="A7" s="32">
        <v>3</v>
      </c>
      <c r="B7" s="33" t="str">
        <f>Master!B6</f>
        <v>Chetan Ram Riyar</v>
      </c>
      <c r="C7" s="116"/>
      <c r="D7" s="116"/>
      <c r="E7" s="116"/>
      <c r="F7" s="31">
        <f t="shared" si="6"/>
        <v>0</v>
      </c>
      <c r="G7" s="31">
        <f t="shared" si="0"/>
        <v>0</v>
      </c>
      <c r="H7" s="116"/>
      <c r="I7" s="116"/>
      <c r="J7" s="116"/>
      <c r="K7" s="116"/>
      <c r="L7" s="116"/>
      <c r="M7" s="116"/>
      <c r="N7" s="116"/>
      <c r="O7" s="116"/>
      <c r="P7" s="116"/>
      <c r="Q7" s="116"/>
      <c r="R7" s="116"/>
      <c r="S7" s="116"/>
      <c r="T7" s="116"/>
      <c r="U7" s="116"/>
      <c r="V7" s="116"/>
      <c r="W7" s="116"/>
      <c r="X7" s="116"/>
      <c r="Y7" s="116"/>
      <c r="Z7" s="116"/>
      <c r="AA7" s="116"/>
      <c r="AB7" s="116"/>
      <c r="AC7" s="116"/>
      <c r="AD7" s="116"/>
      <c r="AE7" s="116"/>
      <c r="AF7" s="116"/>
      <c r="AG7" s="116"/>
      <c r="AH7" s="116"/>
      <c r="AI7" s="116"/>
      <c r="AJ7" s="116"/>
      <c r="AK7" s="116"/>
      <c r="AL7" s="10"/>
      <c r="AM7" s="111">
        <f>IF('GA55 Main'!$C$4='Other Ded.'!B7,IF('GA55 Main'!$M$6="No",'GA55 Main'!$J$27,('GA55 Main'!$J$27+'GA55 Main'!$M$27)),0)</f>
        <v>0</v>
      </c>
      <c r="AN7" s="111">
        <f>IF('GA55 Main'!$C$4='Other Ded.'!B7,'GA55 Main'!$W$27,0)</f>
        <v>0</v>
      </c>
      <c r="AO7" s="111">
        <f>IF('Tax Calculaton Old'!$D$3='Other Ded.'!B7,'Tax Calculaton Old'!$M$48,0)</f>
        <v>0</v>
      </c>
      <c r="AP7" s="111">
        <f>IF(Sheet1!$I$5='Other Ded.'!B7,Sheet1!$L$32,0)</f>
        <v>0</v>
      </c>
      <c r="AQ7" s="22">
        <f t="shared" si="1"/>
        <v>0</v>
      </c>
      <c r="AT7" s="22">
        <f>IF('GA55 Main'!$C$4='Other Ded.'!B7,'GA55 Main'!$E$27,0)</f>
        <v>0</v>
      </c>
      <c r="AU7" s="22">
        <f>IF('GA55 Main'!$C$4='Other Ded.'!B7,SUM('GA55 Main'!$C$8:$C$19,'GA55 Main'!$D$8:$D$19),0)</f>
        <v>0</v>
      </c>
      <c r="AV7" s="111">
        <f t="shared" si="2"/>
        <v>0</v>
      </c>
      <c r="AW7" s="111">
        <f t="shared" si="3"/>
        <v>0</v>
      </c>
      <c r="AX7" s="22">
        <f>IF('GA55 Main'!$C$4='Other Ded.'!B7,IF('GA55 Main'!$M$6="NO",0,'GA55 Main'!$M$27),0)</f>
        <v>0</v>
      </c>
      <c r="AY7" s="22">
        <f>IF('GA55 Main'!$C$4='Other Ded.'!B7,IF('GA55 Main'!$M$6="No",0,ROUND(10%*'GA55 Main'!$J$27,0)),0)</f>
        <v>0</v>
      </c>
      <c r="AZ7" s="22">
        <f t="shared" si="7"/>
        <v>0</v>
      </c>
      <c r="BA7" s="111">
        <f t="shared" si="4"/>
        <v>0</v>
      </c>
      <c r="BB7" s="22">
        <f t="shared" si="5"/>
        <v>0</v>
      </c>
      <c r="BC7" s="22">
        <f>IF('GA55 Main'!$C$4='Other Ded.'!B7,IF('GA55 Main'!$M$6="No",50000,IF($BB$5&gt;50000,50000,$BB$5)),0)</f>
        <v>0</v>
      </c>
      <c r="BD7" s="22">
        <f>IF('GA55 Main'!$C$4='Other Ded.'!B7,IF('GA55 Main'!$E$6="No",25000,50000),0)</f>
        <v>0</v>
      </c>
      <c r="BE7" s="22">
        <f>IF('GA55 Main'!$C$4='Other Ded.'!B7,IF('GA55 Main'!$E$6="No",40000,100000),0)</f>
        <v>0</v>
      </c>
    </row>
    <row r="8" spans="1:57" ht="18" customHeight="1">
      <c r="A8" s="32">
        <v>4</v>
      </c>
      <c r="B8" s="33" t="str">
        <f>Master!B7</f>
        <v>Prakash Kumar Gaur</v>
      </c>
      <c r="C8" s="116"/>
      <c r="D8" s="116"/>
      <c r="E8" s="116"/>
      <c r="F8" s="31">
        <f t="shared" si="6"/>
        <v>0</v>
      </c>
      <c r="G8" s="31">
        <f t="shared" si="0"/>
        <v>0</v>
      </c>
      <c r="H8" s="116"/>
      <c r="I8" s="116"/>
      <c r="J8" s="116"/>
      <c r="K8" s="116"/>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6"/>
      <c r="AL8" s="10"/>
      <c r="AM8" s="111">
        <f>IF('GA55 Main'!$C$4='Other Ded.'!B8,IF('GA55 Main'!$M$6="No",'GA55 Main'!$J$27,('GA55 Main'!$J$27+'GA55 Main'!$M$27)),0)</f>
        <v>0</v>
      </c>
      <c r="AN8" s="111">
        <f>IF('GA55 Main'!$C$4='Other Ded.'!B8,'GA55 Main'!$W$27,0)</f>
        <v>0</v>
      </c>
      <c r="AO8" s="111">
        <f>IF('Tax Calculaton Old'!$D$3='Other Ded.'!B8,'Tax Calculaton Old'!$M$48,0)</f>
        <v>0</v>
      </c>
      <c r="AP8" s="111">
        <f>IF(Sheet1!$I$5='Other Ded.'!B8,Sheet1!$L$32,0)</f>
        <v>0</v>
      </c>
      <c r="AQ8" s="22">
        <f t="shared" si="1"/>
        <v>0</v>
      </c>
      <c r="AT8" s="22">
        <f>IF('GA55 Main'!$C$4='Other Ded.'!B8,'GA55 Main'!$E$27,0)</f>
        <v>0</v>
      </c>
      <c r="AU8" s="22">
        <f>IF('GA55 Main'!$C$4='Other Ded.'!B8,SUM('GA55 Main'!$C$8:$C$19,'GA55 Main'!$D$8:$D$19),0)</f>
        <v>0</v>
      </c>
      <c r="AV8" s="111">
        <f t="shared" si="2"/>
        <v>0</v>
      </c>
      <c r="AW8" s="111">
        <f t="shared" si="3"/>
        <v>0</v>
      </c>
      <c r="AX8" s="22">
        <f>IF('GA55 Main'!$C$4='Other Ded.'!B8,IF('GA55 Main'!$M$6="NO",0,'GA55 Main'!$M$27),0)</f>
        <v>0</v>
      </c>
      <c r="AY8" s="22">
        <f>IF('GA55 Main'!$C$4='Other Ded.'!B8,IF('GA55 Main'!$M$6="No",0,ROUND(10%*'GA55 Main'!$J$27,0)),0)</f>
        <v>0</v>
      </c>
      <c r="AZ8" s="22">
        <f t="shared" si="7"/>
        <v>0</v>
      </c>
      <c r="BA8" s="111">
        <f t="shared" si="4"/>
        <v>0</v>
      </c>
      <c r="BB8" s="22">
        <f t="shared" si="5"/>
        <v>0</v>
      </c>
      <c r="BC8" s="22">
        <f>IF('GA55 Main'!$C$4='Other Ded.'!B8,IF('GA55 Main'!$M$6="No",50000,IF($BB$5&gt;50000,50000,$BB$5)),0)</f>
        <v>0</v>
      </c>
      <c r="BD8" s="22">
        <f>IF('GA55 Main'!$C$4='Other Ded.'!B8,IF('GA55 Main'!$E$6="No",25000,50000),0)</f>
        <v>0</v>
      </c>
      <c r="BE8" s="22">
        <f>IF('GA55 Main'!$C$4='Other Ded.'!B8,IF('GA55 Main'!$E$6="No",40000,100000),0)</f>
        <v>0</v>
      </c>
    </row>
    <row r="9" spans="1:57" ht="18" customHeight="1">
      <c r="A9" s="32">
        <v>5</v>
      </c>
      <c r="B9" s="33" t="str">
        <f>Master!B8</f>
        <v>Bheru Prasad Jangid</v>
      </c>
      <c r="C9" s="116"/>
      <c r="D9" s="116"/>
      <c r="E9" s="116"/>
      <c r="F9" s="31">
        <f t="shared" si="6"/>
        <v>0</v>
      </c>
      <c r="G9" s="31">
        <f t="shared" si="0"/>
        <v>0</v>
      </c>
      <c r="H9" s="116"/>
      <c r="I9" s="116"/>
      <c r="J9" s="116"/>
      <c r="K9" s="116"/>
      <c r="L9" s="116"/>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6"/>
      <c r="AL9" s="10"/>
      <c r="AM9" s="111">
        <f>IF('GA55 Main'!$C$4='Other Ded.'!B9,IF('GA55 Main'!$M$6="No",'GA55 Main'!$J$27,('GA55 Main'!$J$27+'GA55 Main'!$M$27)),0)</f>
        <v>0</v>
      </c>
      <c r="AN9" s="111">
        <f>IF('GA55 Main'!$C$4='Other Ded.'!B9,'GA55 Main'!$W$27,0)</f>
        <v>0</v>
      </c>
      <c r="AO9" s="111">
        <f>IF('Tax Calculaton Old'!$D$3='Other Ded.'!B9,'Tax Calculaton Old'!$M$48,0)</f>
        <v>0</v>
      </c>
      <c r="AP9" s="111">
        <f>IF(Sheet1!$I$5='Other Ded.'!B9,Sheet1!$L$32,0)</f>
        <v>0</v>
      </c>
      <c r="AQ9" s="22">
        <f t="shared" si="1"/>
        <v>0</v>
      </c>
      <c r="AT9" s="22">
        <f>IF('GA55 Main'!$C$4='Other Ded.'!B9,'GA55 Main'!$E$27,0)</f>
        <v>0</v>
      </c>
      <c r="AU9" s="22">
        <f>IF('GA55 Main'!$C$4='Other Ded.'!B9,SUM('GA55 Main'!$C$8:$C$19,'GA55 Main'!$D$8:$D$19),0)</f>
        <v>0</v>
      </c>
      <c r="AV9" s="111">
        <f t="shared" si="2"/>
        <v>0</v>
      </c>
      <c r="AW9" s="111">
        <f t="shared" si="3"/>
        <v>0</v>
      </c>
      <c r="AX9" s="22">
        <f>IF('GA55 Main'!$C$4='Other Ded.'!B9,IF('GA55 Main'!$M$6="NO",0,'GA55 Main'!$M$27),0)</f>
        <v>0</v>
      </c>
      <c r="AY9" s="22">
        <f>IF('GA55 Main'!$C$4='Other Ded.'!B9,IF('GA55 Main'!$M$6="No",0,ROUND(10%*'GA55 Main'!$J$27,0)),0)</f>
        <v>0</v>
      </c>
      <c r="AZ9" s="22">
        <f t="shared" si="7"/>
        <v>0</v>
      </c>
      <c r="BA9" s="111">
        <f t="shared" si="4"/>
        <v>0</v>
      </c>
      <c r="BB9" s="22">
        <f t="shared" si="5"/>
        <v>0</v>
      </c>
      <c r="BC9" s="22">
        <f>IF('GA55 Main'!$C$4='Other Ded.'!B9,IF('GA55 Main'!$M$6="No",50000,IF($BB$5&gt;50000,50000,$BB$5)),0)</f>
        <v>0</v>
      </c>
      <c r="BD9" s="22">
        <f>IF('GA55 Main'!$C$4='Other Ded.'!B9,IF('GA55 Main'!$E$6="No",25000,50000),0)</f>
        <v>0</v>
      </c>
      <c r="BE9" s="22">
        <f>IF('GA55 Main'!$C$4='Other Ded.'!B9,IF('GA55 Main'!$E$6="No",40000,100000),0)</f>
        <v>0</v>
      </c>
    </row>
    <row r="10" spans="1:57" ht="18" customHeight="1">
      <c r="A10" s="32">
        <v>6</v>
      </c>
      <c r="B10" s="33" t="str">
        <f>Master!B9</f>
        <v>Mohan Ram</v>
      </c>
      <c r="C10" s="116"/>
      <c r="D10" s="116"/>
      <c r="E10" s="116"/>
      <c r="F10" s="31">
        <f t="shared" si="6"/>
        <v>0</v>
      </c>
      <c r="G10" s="31">
        <f t="shared" si="0"/>
        <v>0</v>
      </c>
      <c r="H10" s="116"/>
      <c r="I10" s="116"/>
      <c r="J10" s="116"/>
      <c r="K10" s="116"/>
      <c r="L10" s="116"/>
      <c r="M10" s="116"/>
      <c r="N10" s="116"/>
      <c r="O10" s="116"/>
      <c r="P10" s="116"/>
      <c r="Q10" s="116"/>
      <c r="R10" s="116"/>
      <c r="S10" s="116"/>
      <c r="T10" s="116"/>
      <c r="U10" s="116"/>
      <c r="V10" s="116"/>
      <c r="W10" s="116"/>
      <c r="X10" s="116"/>
      <c r="Y10" s="116"/>
      <c r="Z10" s="116"/>
      <c r="AA10" s="116"/>
      <c r="AB10" s="116"/>
      <c r="AC10" s="116"/>
      <c r="AD10" s="116"/>
      <c r="AE10" s="116"/>
      <c r="AF10" s="116"/>
      <c r="AG10" s="116"/>
      <c r="AH10" s="116"/>
      <c r="AI10" s="116"/>
      <c r="AJ10" s="116"/>
      <c r="AK10" s="116"/>
      <c r="AL10" s="10"/>
      <c r="AM10" s="111">
        <f>IF('GA55 Main'!$C$4='Other Ded.'!B10,IF('GA55 Main'!$M$6="No",'GA55 Main'!$J$27,('GA55 Main'!$J$27+'GA55 Main'!$M$27)),0)</f>
        <v>0</v>
      </c>
      <c r="AN10" s="111">
        <f>IF('GA55 Main'!$C$4='Other Ded.'!B10,'GA55 Main'!$W$27,0)</f>
        <v>0</v>
      </c>
      <c r="AO10" s="111">
        <f>IF('Tax Calculaton Old'!$D$3='Other Ded.'!B10,'Tax Calculaton Old'!$M$48,0)</f>
        <v>0</v>
      </c>
      <c r="AP10" s="111">
        <f>IF(Sheet1!$I$5='Other Ded.'!B10,Sheet1!$L$32,0)</f>
        <v>0</v>
      </c>
      <c r="AQ10" s="22">
        <f t="shared" si="1"/>
        <v>0</v>
      </c>
      <c r="AT10" s="22">
        <f>IF('GA55 Main'!$C$4='Other Ded.'!B10,'GA55 Main'!$E$27,0)</f>
        <v>0</v>
      </c>
      <c r="AU10" s="22">
        <f>IF('GA55 Main'!$C$4='Other Ded.'!B10,SUM('GA55 Main'!$C$8:$C$19,'GA55 Main'!$D$8:$D$19),0)</f>
        <v>0</v>
      </c>
      <c r="AV10" s="111">
        <f t="shared" si="2"/>
        <v>0</v>
      </c>
      <c r="AW10" s="111">
        <f t="shared" si="3"/>
        <v>0</v>
      </c>
      <c r="AX10" s="22">
        <f>IF('GA55 Main'!$C$4='Other Ded.'!B10,IF('GA55 Main'!$M$6="NO",0,'GA55 Main'!$M$27),0)</f>
        <v>0</v>
      </c>
      <c r="AY10" s="22">
        <f>IF('GA55 Main'!$C$4='Other Ded.'!B10,IF('GA55 Main'!$M$6="No",0,ROUND(10%*'GA55 Main'!$J$27,0)),0)</f>
        <v>0</v>
      </c>
      <c r="AZ10" s="22">
        <f t="shared" si="7"/>
        <v>0</v>
      </c>
      <c r="BA10" s="111">
        <f t="shared" si="4"/>
        <v>0</v>
      </c>
      <c r="BB10" s="22">
        <f t="shared" si="5"/>
        <v>0</v>
      </c>
      <c r="BC10" s="22">
        <f>IF('GA55 Main'!$C$4='Other Ded.'!B10,IF('GA55 Main'!$M$6="No",50000,IF($BB$5&gt;50000,50000,$BB$5)),0)</f>
        <v>0</v>
      </c>
      <c r="BD10" s="22">
        <f>IF('GA55 Main'!$C$4='Other Ded.'!B10,IF('GA55 Main'!$E$6="No",25000,50000),0)</f>
        <v>0</v>
      </c>
      <c r="BE10" s="22">
        <f>IF('GA55 Main'!$C$4='Other Ded.'!B10,IF('GA55 Main'!$E$6="No",40000,100000),0)</f>
        <v>0</v>
      </c>
    </row>
    <row r="11" spans="1:57" ht="18" customHeight="1">
      <c r="A11" s="32">
        <v>7</v>
      </c>
      <c r="B11" s="33" t="str">
        <f>Master!B10</f>
        <v>Randheer Singh Shekhawat</v>
      </c>
      <c r="C11" s="116"/>
      <c r="D11" s="116"/>
      <c r="E11" s="116"/>
      <c r="F11" s="31">
        <f t="shared" si="6"/>
        <v>0</v>
      </c>
      <c r="G11" s="31">
        <f t="shared" si="0"/>
        <v>0</v>
      </c>
      <c r="H11" s="116"/>
      <c r="I11" s="116"/>
      <c r="J11" s="116"/>
      <c r="K11" s="116"/>
      <c r="L11" s="116"/>
      <c r="M11" s="116"/>
      <c r="N11" s="116"/>
      <c r="O11" s="116"/>
      <c r="P11" s="116"/>
      <c r="Q11" s="116"/>
      <c r="R11" s="116"/>
      <c r="S11" s="116"/>
      <c r="T11" s="116"/>
      <c r="U11" s="116"/>
      <c r="V11" s="116"/>
      <c r="W11" s="116"/>
      <c r="X11" s="116"/>
      <c r="Y11" s="116"/>
      <c r="Z11" s="116"/>
      <c r="AA11" s="116"/>
      <c r="AB11" s="116"/>
      <c r="AC11" s="116"/>
      <c r="AD11" s="116"/>
      <c r="AE11" s="116"/>
      <c r="AF11" s="116"/>
      <c r="AG11" s="116"/>
      <c r="AH11" s="116"/>
      <c r="AI11" s="116"/>
      <c r="AJ11" s="116"/>
      <c r="AK11" s="116"/>
      <c r="AL11" s="10"/>
      <c r="AM11" s="111">
        <f>IF('GA55 Main'!$C$4='Other Ded.'!B11,IF('GA55 Main'!$M$6="No",'GA55 Main'!$J$27,('GA55 Main'!$J$27+'GA55 Main'!$M$27)),0)</f>
        <v>0</v>
      </c>
      <c r="AN11" s="111">
        <f>IF('GA55 Main'!$C$4='Other Ded.'!B11,'GA55 Main'!$W$27,0)</f>
        <v>0</v>
      </c>
      <c r="AO11" s="111">
        <f>IF('Tax Calculaton Old'!$D$3='Other Ded.'!B11,'Tax Calculaton Old'!$M$48,0)</f>
        <v>0</v>
      </c>
      <c r="AP11" s="111">
        <f>IF(Sheet1!$I$5='Other Ded.'!B11,Sheet1!$L$32,0)</f>
        <v>0</v>
      </c>
      <c r="AQ11" s="22">
        <f t="shared" si="1"/>
        <v>0</v>
      </c>
      <c r="AT11" s="22">
        <f>IF('GA55 Main'!$C$4='Other Ded.'!B11,'GA55 Main'!$E$27,0)</f>
        <v>0</v>
      </c>
      <c r="AU11" s="22">
        <f>IF('GA55 Main'!$C$4='Other Ded.'!B11,SUM('GA55 Main'!$C$8:$C$19,'GA55 Main'!$D$8:$D$19),0)</f>
        <v>0</v>
      </c>
      <c r="AV11" s="111">
        <f t="shared" si="2"/>
        <v>0</v>
      </c>
      <c r="AW11" s="111">
        <f t="shared" si="3"/>
        <v>0</v>
      </c>
      <c r="AX11" s="22">
        <f>IF('GA55 Main'!$C$4='Other Ded.'!B11,IF('GA55 Main'!$M$6="NO",0,'GA55 Main'!$M$27),0)</f>
        <v>0</v>
      </c>
      <c r="AY11" s="22">
        <f>IF('GA55 Main'!$C$4='Other Ded.'!B11,IF('GA55 Main'!$M$6="No",0,ROUND(10%*'GA55 Main'!$J$27,0)),0)</f>
        <v>0</v>
      </c>
      <c r="AZ11" s="22">
        <f t="shared" si="7"/>
        <v>0</v>
      </c>
      <c r="BA11" s="111">
        <f t="shared" si="4"/>
        <v>0</v>
      </c>
      <c r="BB11" s="22">
        <f t="shared" si="5"/>
        <v>0</v>
      </c>
      <c r="BC11" s="22">
        <f>IF('GA55 Main'!$C$4='Other Ded.'!B11,IF('GA55 Main'!$M$6="No",50000,IF($BB$5&gt;50000,50000,$BB$5)),0)</f>
        <v>0</v>
      </c>
      <c r="BD11" s="22">
        <f>IF('GA55 Main'!$C$4='Other Ded.'!B11,IF('GA55 Main'!$E$6="No",25000,50000),0)</f>
        <v>0</v>
      </c>
      <c r="BE11" s="22">
        <f>IF('GA55 Main'!$C$4='Other Ded.'!B11,IF('GA55 Main'!$E$6="No",40000,100000),0)</f>
        <v>0</v>
      </c>
    </row>
    <row r="12" spans="1:57" ht="18" customHeight="1">
      <c r="A12" s="32">
        <v>8</v>
      </c>
      <c r="B12" s="33">
        <f>Master!B11</f>
        <v>0</v>
      </c>
      <c r="C12" s="116"/>
      <c r="D12" s="116"/>
      <c r="E12" s="116"/>
      <c r="F12" s="31">
        <f t="shared" si="6"/>
        <v>0</v>
      </c>
      <c r="G12" s="31">
        <f t="shared" si="0"/>
        <v>0</v>
      </c>
      <c r="H12" s="116"/>
      <c r="I12" s="116"/>
      <c r="J12" s="116"/>
      <c r="K12" s="116"/>
      <c r="L12" s="116"/>
      <c r="M12" s="116"/>
      <c r="N12" s="116"/>
      <c r="O12" s="116"/>
      <c r="P12" s="116"/>
      <c r="Q12" s="116"/>
      <c r="R12" s="116"/>
      <c r="S12" s="116"/>
      <c r="T12" s="116"/>
      <c r="U12" s="116"/>
      <c r="V12" s="116"/>
      <c r="W12" s="116"/>
      <c r="X12" s="116"/>
      <c r="Y12" s="116"/>
      <c r="Z12" s="116"/>
      <c r="AA12" s="116"/>
      <c r="AB12" s="116"/>
      <c r="AC12" s="116"/>
      <c r="AD12" s="116"/>
      <c r="AE12" s="116"/>
      <c r="AF12" s="116"/>
      <c r="AG12" s="116"/>
      <c r="AH12" s="116"/>
      <c r="AI12" s="116"/>
      <c r="AJ12" s="116"/>
      <c r="AK12" s="116"/>
      <c r="AL12" s="10"/>
      <c r="AM12" s="111">
        <f>IF('GA55 Main'!$C$4='Other Ded.'!B12,IF('GA55 Main'!$M$6="No",'GA55 Main'!$J$27,('GA55 Main'!$J$27+'GA55 Main'!$M$27)),0)</f>
        <v>0</v>
      </c>
      <c r="AN12" s="111">
        <f>IF('GA55 Main'!$C$4='Other Ded.'!B12,'GA55 Main'!$W$27,0)</f>
        <v>0</v>
      </c>
      <c r="AO12" s="111">
        <f>IF('Tax Calculaton Old'!$D$3='Other Ded.'!B12,'Tax Calculaton Old'!$M$48,0)</f>
        <v>0</v>
      </c>
      <c r="AP12" s="111">
        <f>IF(Sheet1!$I$5='Other Ded.'!B12,Sheet1!$L$32,0)</f>
        <v>0</v>
      </c>
      <c r="AQ12" s="22">
        <f t="shared" si="1"/>
        <v>0</v>
      </c>
      <c r="AT12" s="22">
        <f>IF('GA55 Main'!$C$4='Other Ded.'!B12,'GA55 Main'!$E$27,0)</f>
        <v>0</v>
      </c>
      <c r="AU12" s="22">
        <f>IF('GA55 Main'!$C$4='Other Ded.'!B12,SUM('GA55 Main'!$C$8:$C$19,'GA55 Main'!$D$8:$D$19),0)</f>
        <v>0</v>
      </c>
      <c r="AV12" s="111">
        <f t="shared" si="2"/>
        <v>0</v>
      </c>
      <c r="AW12" s="111">
        <f t="shared" si="3"/>
        <v>0</v>
      </c>
      <c r="AX12" s="22">
        <f>IF('GA55 Main'!$C$4='Other Ded.'!B12,IF('GA55 Main'!$M$6="NO",0,'GA55 Main'!$M$27),0)</f>
        <v>0</v>
      </c>
      <c r="AY12" s="22">
        <f>IF('GA55 Main'!$C$4='Other Ded.'!B12,IF('GA55 Main'!$M$6="No",0,ROUND(10%*'GA55 Main'!$J$27,0)),0)</f>
        <v>0</v>
      </c>
      <c r="AZ12" s="22">
        <f t="shared" si="7"/>
        <v>0</v>
      </c>
      <c r="BA12" s="111">
        <f t="shared" si="4"/>
        <v>0</v>
      </c>
      <c r="BB12" s="22">
        <f t="shared" si="5"/>
        <v>0</v>
      </c>
      <c r="BC12" s="22">
        <f>IF('GA55 Main'!$C$4='Other Ded.'!B12,IF('GA55 Main'!$M$6="No",50000,IF($BB$5&gt;50000,50000,$BB$5)),0)</f>
        <v>0</v>
      </c>
      <c r="BD12" s="22">
        <f>IF('GA55 Main'!$C$4='Other Ded.'!B12,IF('GA55 Main'!$E$6="No",25000,50000),0)</f>
        <v>0</v>
      </c>
      <c r="BE12" s="22">
        <f>IF('GA55 Main'!$C$4='Other Ded.'!B12,IF('GA55 Main'!$E$6="No",40000,100000),0)</f>
        <v>0</v>
      </c>
    </row>
    <row r="13" spans="1:57" ht="18" customHeight="1">
      <c r="A13" s="32">
        <v>9</v>
      </c>
      <c r="B13" s="33">
        <f>Master!B12</f>
        <v>0</v>
      </c>
      <c r="C13" s="116"/>
      <c r="D13" s="116"/>
      <c r="E13" s="116"/>
      <c r="F13" s="31">
        <f t="shared" si="6"/>
        <v>0</v>
      </c>
      <c r="G13" s="31">
        <f t="shared" si="0"/>
        <v>0</v>
      </c>
      <c r="H13" s="116"/>
      <c r="I13" s="116"/>
      <c r="J13" s="116"/>
      <c r="K13" s="116"/>
      <c r="L13" s="116"/>
      <c r="M13" s="116"/>
      <c r="N13" s="116"/>
      <c r="O13" s="116"/>
      <c r="P13" s="116"/>
      <c r="Q13" s="116"/>
      <c r="R13" s="116"/>
      <c r="S13" s="116"/>
      <c r="T13" s="116"/>
      <c r="U13" s="116"/>
      <c r="V13" s="116"/>
      <c r="W13" s="116"/>
      <c r="X13" s="116"/>
      <c r="Y13" s="116"/>
      <c r="Z13" s="116"/>
      <c r="AA13" s="116"/>
      <c r="AB13" s="116"/>
      <c r="AC13" s="116"/>
      <c r="AD13" s="116"/>
      <c r="AE13" s="116"/>
      <c r="AF13" s="116"/>
      <c r="AG13" s="116"/>
      <c r="AH13" s="116"/>
      <c r="AI13" s="116"/>
      <c r="AJ13" s="116"/>
      <c r="AK13" s="116"/>
      <c r="AL13" s="10"/>
      <c r="AM13" s="111">
        <f>IF('GA55 Main'!$C$4='Other Ded.'!B13,IF('GA55 Main'!$M$6="No",'GA55 Main'!$J$27,('GA55 Main'!$J$27+'GA55 Main'!$M$27)),0)</f>
        <v>0</v>
      </c>
      <c r="AN13" s="111">
        <f>IF('GA55 Main'!$C$4='Other Ded.'!B13,'GA55 Main'!$W$27,0)</f>
        <v>0</v>
      </c>
      <c r="AO13" s="111">
        <f>IF('Tax Calculaton Old'!$D$3='Other Ded.'!B13,'Tax Calculaton Old'!$M$48,0)</f>
        <v>0</v>
      </c>
      <c r="AP13" s="111">
        <f>IF(Sheet1!$I$5='Other Ded.'!B13,Sheet1!$L$32,0)</f>
        <v>0</v>
      </c>
      <c r="AQ13" s="22">
        <f t="shared" si="1"/>
        <v>0</v>
      </c>
      <c r="AT13" s="22">
        <f>IF('GA55 Main'!$C$4='Other Ded.'!B13,'GA55 Main'!$E$27,0)</f>
        <v>0</v>
      </c>
      <c r="AU13" s="22">
        <f>IF('GA55 Main'!$C$4='Other Ded.'!B13,SUM('GA55 Main'!$C$8:$C$19,'GA55 Main'!$D$8:$D$19),0)</f>
        <v>0</v>
      </c>
      <c r="AV13" s="111">
        <f t="shared" si="2"/>
        <v>0</v>
      </c>
      <c r="AW13" s="111">
        <f t="shared" si="3"/>
        <v>0</v>
      </c>
      <c r="AX13" s="22">
        <f>IF('GA55 Main'!$C$4='Other Ded.'!B13,IF('GA55 Main'!$M$6="NO",0,'GA55 Main'!$M$27),0)</f>
        <v>0</v>
      </c>
      <c r="AY13" s="22">
        <f>IF('GA55 Main'!$C$4='Other Ded.'!B13,IF('GA55 Main'!$M$6="No",0,ROUND(10%*'GA55 Main'!$J$27,0)),0)</f>
        <v>0</v>
      </c>
      <c r="AZ13" s="22">
        <f t="shared" si="7"/>
        <v>0</v>
      </c>
      <c r="BA13" s="111">
        <f t="shared" si="4"/>
        <v>0</v>
      </c>
      <c r="BB13" s="22">
        <f t="shared" si="5"/>
        <v>0</v>
      </c>
      <c r="BC13" s="22">
        <f>IF('GA55 Main'!$C$4='Other Ded.'!B13,IF('GA55 Main'!$M$6="No",50000,IF($BB$5&gt;50000,50000,$BB$5)),0)</f>
        <v>0</v>
      </c>
      <c r="BD13" s="22">
        <f>IF('GA55 Main'!$C$4='Other Ded.'!B13,IF('GA55 Main'!$E$6="No",25000,50000),0)</f>
        <v>0</v>
      </c>
      <c r="BE13" s="22">
        <f>IF('GA55 Main'!$C$4='Other Ded.'!B13,IF('GA55 Main'!$E$6="No",40000,100000),0)</f>
        <v>0</v>
      </c>
    </row>
    <row r="14" spans="1:57" ht="18" customHeight="1">
      <c r="A14" s="32">
        <v>10</v>
      </c>
      <c r="B14" s="33">
        <f>Master!B13</f>
        <v>0</v>
      </c>
      <c r="C14" s="116"/>
      <c r="D14" s="116"/>
      <c r="E14" s="116"/>
      <c r="F14" s="31">
        <f t="shared" si="6"/>
        <v>0</v>
      </c>
      <c r="G14" s="31">
        <f t="shared" si="0"/>
        <v>0</v>
      </c>
      <c r="H14" s="116"/>
      <c r="I14" s="116"/>
      <c r="J14" s="116"/>
      <c r="K14" s="116"/>
      <c r="L14" s="116"/>
      <c r="M14" s="116"/>
      <c r="N14" s="116"/>
      <c r="O14" s="116"/>
      <c r="P14" s="116"/>
      <c r="Q14" s="116"/>
      <c r="R14" s="116"/>
      <c r="S14" s="116"/>
      <c r="T14" s="116"/>
      <c r="U14" s="116"/>
      <c r="V14" s="116"/>
      <c r="W14" s="116"/>
      <c r="X14" s="116"/>
      <c r="Y14" s="116"/>
      <c r="Z14" s="116"/>
      <c r="AA14" s="116"/>
      <c r="AB14" s="116"/>
      <c r="AC14" s="116"/>
      <c r="AD14" s="116"/>
      <c r="AE14" s="116"/>
      <c r="AF14" s="116"/>
      <c r="AG14" s="116"/>
      <c r="AH14" s="116"/>
      <c r="AI14" s="116"/>
      <c r="AJ14" s="116"/>
      <c r="AK14" s="116"/>
      <c r="AL14" s="10"/>
      <c r="AM14" s="111">
        <f>IF('GA55 Main'!$C$4='Other Ded.'!B14,IF('GA55 Main'!$M$6="No",'GA55 Main'!$J$27,('GA55 Main'!$J$27+'GA55 Main'!$M$27)),0)</f>
        <v>0</v>
      </c>
      <c r="AN14" s="111">
        <f>IF('GA55 Main'!$C$4='Other Ded.'!B14,'GA55 Main'!$W$27,0)</f>
        <v>0</v>
      </c>
      <c r="AO14" s="111">
        <f>IF('Tax Calculaton Old'!$D$3='Other Ded.'!B14,'Tax Calculaton Old'!$M$48,0)</f>
        <v>0</v>
      </c>
      <c r="AP14" s="111">
        <f>IF(Sheet1!$I$5='Other Ded.'!B14,Sheet1!$L$32,0)</f>
        <v>0</v>
      </c>
      <c r="AQ14" s="22">
        <f t="shared" si="1"/>
        <v>0</v>
      </c>
      <c r="AT14" s="22">
        <f>IF('GA55 Main'!$C$4='Other Ded.'!B14,'GA55 Main'!$E$27,0)</f>
        <v>0</v>
      </c>
      <c r="AU14" s="22">
        <f>IF('GA55 Main'!$C$4='Other Ded.'!B14,SUM('GA55 Main'!$C$8:$C$19,'GA55 Main'!$D$8:$D$19),0)</f>
        <v>0</v>
      </c>
      <c r="AV14" s="111">
        <f t="shared" si="2"/>
        <v>0</v>
      </c>
      <c r="AW14" s="111">
        <f t="shared" si="3"/>
        <v>0</v>
      </c>
      <c r="AX14" s="22">
        <f>IF('GA55 Main'!$C$4='Other Ded.'!B14,IF('GA55 Main'!$M$6="NO",0,'GA55 Main'!$M$27),0)</f>
        <v>0</v>
      </c>
      <c r="AY14" s="22">
        <f>IF('GA55 Main'!$C$4='Other Ded.'!B14,IF('GA55 Main'!$M$6="No",0,ROUND(10%*'GA55 Main'!$J$27,0)),0)</f>
        <v>0</v>
      </c>
      <c r="AZ14" s="22">
        <f t="shared" si="7"/>
        <v>0</v>
      </c>
      <c r="BA14" s="111">
        <f t="shared" si="4"/>
        <v>0</v>
      </c>
      <c r="BB14" s="22">
        <f t="shared" si="5"/>
        <v>0</v>
      </c>
      <c r="BC14" s="22">
        <f>IF('GA55 Main'!$C$4='Other Ded.'!B14,IF('GA55 Main'!$M$6="No",50000,IF($BB$5&gt;50000,50000,$BB$5)),0)</f>
        <v>0</v>
      </c>
      <c r="BD14" s="22">
        <f>IF('GA55 Main'!$C$4='Other Ded.'!B14,IF('GA55 Main'!$E$6="No",25000,50000),0)</f>
        <v>0</v>
      </c>
      <c r="BE14" s="22">
        <f>IF('GA55 Main'!$C$4='Other Ded.'!B14,IF('GA55 Main'!$E$6="No",40000,100000),0)</f>
        <v>0</v>
      </c>
    </row>
    <row r="15" spans="1:57" ht="18" customHeight="1">
      <c r="A15" s="32">
        <v>11</v>
      </c>
      <c r="B15" s="33">
        <f>Master!B14</f>
        <v>0</v>
      </c>
      <c r="C15" s="116"/>
      <c r="D15" s="116"/>
      <c r="E15" s="116"/>
      <c r="F15" s="31">
        <f t="shared" si="6"/>
        <v>0</v>
      </c>
      <c r="G15" s="31">
        <f t="shared" si="0"/>
        <v>0</v>
      </c>
      <c r="H15" s="116"/>
      <c r="I15" s="116"/>
      <c r="J15" s="116"/>
      <c r="K15" s="116"/>
      <c r="L15" s="116"/>
      <c r="M15" s="116"/>
      <c r="N15" s="116"/>
      <c r="O15" s="116"/>
      <c r="P15" s="116"/>
      <c r="Q15" s="116"/>
      <c r="R15" s="116"/>
      <c r="S15" s="116"/>
      <c r="T15" s="116"/>
      <c r="U15" s="116"/>
      <c r="V15" s="116"/>
      <c r="W15" s="116"/>
      <c r="X15" s="116"/>
      <c r="Y15" s="116"/>
      <c r="Z15" s="116"/>
      <c r="AA15" s="116"/>
      <c r="AB15" s="116"/>
      <c r="AC15" s="116"/>
      <c r="AD15" s="116"/>
      <c r="AE15" s="116"/>
      <c r="AF15" s="116"/>
      <c r="AG15" s="116"/>
      <c r="AH15" s="116"/>
      <c r="AI15" s="116"/>
      <c r="AJ15" s="116"/>
      <c r="AK15" s="116"/>
      <c r="AL15" s="10"/>
      <c r="AM15" s="111">
        <f>IF('GA55 Main'!$C$4='Other Ded.'!B15,IF('GA55 Main'!$M$6="No",'GA55 Main'!$J$27,('GA55 Main'!$J$27+'GA55 Main'!$M$27)),0)</f>
        <v>0</v>
      </c>
      <c r="AN15" s="111">
        <f>IF('GA55 Main'!$C$4='Other Ded.'!B15,'GA55 Main'!$W$27,0)</f>
        <v>0</v>
      </c>
      <c r="AO15" s="111">
        <f>IF('Tax Calculaton Old'!$D$3='Other Ded.'!B15,'Tax Calculaton Old'!$M$48,0)</f>
        <v>0</v>
      </c>
      <c r="AP15" s="111">
        <f>IF(Sheet1!$I$5='Other Ded.'!B15,Sheet1!$L$32,0)</f>
        <v>0</v>
      </c>
      <c r="AQ15" s="22">
        <f t="shared" si="1"/>
        <v>0</v>
      </c>
      <c r="AT15" s="22">
        <f>IF('GA55 Main'!$C$4='Other Ded.'!B15,'GA55 Main'!$E$27,0)</f>
        <v>0</v>
      </c>
      <c r="AU15" s="22">
        <f>IF('GA55 Main'!$C$4='Other Ded.'!B15,SUM('GA55 Main'!$C$8:$C$19,'GA55 Main'!$D$8:$D$19),0)</f>
        <v>0</v>
      </c>
      <c r="AV15" s="111">
        <f t="shared" si="2"/>
        <v>0</v>
      </c>
      <c r="AW15" s="111">
        <f t="shared" si="3"/>
        <v>0</v>
      </c>
      <c r="AX15" s="22">
        <f>IF('GA55 Main'!$C$4='Other Ded.'!B15,IF('GA55 Main'!$M$6="NO",0,'GA55 Main'!$M$27),0)</f>
        <v>0</v>
      </c>
      <c r="AY15" s="22">
        <f>IF('GA55 Main'!$C$4='Other Ded.'!B15,IF('GA55 Main'!$M$6="No",0,ROUND(10%*'GA55 Main'!$J$27,0)),0)</f>
        <v>0</v>
      </c>
      <c r="AZ15" s="22">
        <f t="shared" si="7"/>
        <v>0</v>
      </c>
      <c r="BA15" s="111">
        <f t="shared" si="4"/>
        <v>0</v>
      </c>
      <c r="BB15" s="22">
        <f t="shared" si="5"/>
        <v>0</v>
      </c>
      <c r="BC15" s="22">
        <f>IF('GA55 Main'!$C$4='Other Ded.'!B15,IF('GA55 Main'!$M$6="No",50000,IF($BB$5&gt;50000,50000,$BB$5)),0)</f>
        <v>0</v>
      </c>
      <c r="BD15" s="22">
        <f>IF('GA55 Main'!$C$4='Other Ded.'!B15,IF('GA55 Main'!$E$6="No",25000,50000),0)</f>
        <v>0</v>
      </c>
      <c r="BE15" s="22">
        <f>IF('GA55 Main'!$C$4='Other Ded.'!B15,IF('GA55 Main'!$E$6="No",40000,100000),0)</f>
        <v>0</v>
      </c>
    </row>
    <row r="16" spans="1:57" ht="18" customHeight="1">
      <c r="A16" s="32">
        <v>12</v>
      </c>
      <c r="B16" s="33">
        <f>Master!B15</f>
        <v>0</v>
      </c>
      <c r="C16" s="116"/>
      <c r="D16" s="116"/>
      <c r="E16" s="116"/>
      <c r="F16" s="31">
        <f t="shared" si="6"/>
        <v>0</v>
      </c>
      <c r="G16" s="31">
        <f t="shared" si="0"/>
        <v>0</v>
      </c>
      <c r="H16" s="116"/>
      <c r="I16" s="116"/>
      <c r="J16" s="116"/>
      <c r="K16" s="116"/>
      <c r="L16" s="116"/>
      <c r="M16" s="116"/>
      <c r="N16" s="116"/>
      <c r="O16" s="116"/>
      <c r="P16" s="116"/>
      <c r="Q16" s="116"/>
      <c r="R16" s="116"/>
      <c r="S16" s="116"/>
      <c r="T16" s="116"/>
      <c r="U16" s="116"/>
      <c r="V16" s="116"/>
      <c r="W16" s="116"/>
      <c r="X16" s="116"/>
      <c r="Y16" s="116"/>
      <c r="Z16" s="116"/>
      <c r="AA16" s="116"/>
      <c r="AB16" s="116"/>
      <c r="AC16" s="116"/>
      <c r="AD16" s="116"/>
      <c r="AE16" s="116"/>
      <c r="AF16" s="116"/>
      <c r="AG16" s="116"/>
      <c r="AH16" s="116"/>
      <c r="AI16" s="116"/>
      <c r="AJ16" s="116"/>
      <c r="AK16" s="116"/>
      <c r="AL16" s="10"/>
      <c r="AM16" s="111">
        <f>IF('GA55 Main'!$C$4='Other Ded.'!B16,IF('GA55 Main'!$M$6="No",'GA55 Main'!$J$27,('GA55 Main'!$J$27+'GA55 Main'!$M$27)),0)</f>
        <v>0</v>
      </c>
      <c r="AN16" s="111">
        <f>IF('GA55 Main'!$C$4='Other Ded.'!B16,'GA55 Main'!$W$27,0)</f>
        <v>0</v>
      </c>
      <c r="AO16" s="111">
        <f>IF('Tax Calculaton Old'!$D$3='Other Ded.'!B16,'Tax Calculaton Old'!$M$48,0)</f>
        <v>0</v>
      </c>
      <c r="AP16" s="111">
        <f>IF(Sheet1!$I$5='Other Ded.'!B16,Sheet1!$L$32,0)</f>
        <v>0</v>
      </c>
      <c r="AQ16" s="22">
        <f t="shared" si="1"/>
        <v>0</v>
      </c>
      <c r="AT16" s="22">
        <f>IF('GA55 Main'!$C$4='Other Ded.'!B16,'GA55 Main'!$E$27,0)</f>
        <v>0</v>
      </c>
      <c r="AU16" s="22">
        <f>IF('GA55 Main'!$C$4='Other Ded.'!B16,SUM('GA55 Main'!$C$8:$C$19,'GA55 Main'!$D$8:$D$19),0)</f>
        <v>0</v>
      </c>
      <c r="AV16" s="111">
        <f t="shared" si="2"/>
        <v>0</v>
      </c>
      <c r="AW16" s="111">
        <f t="shared" si="3"/>
        <v>0</v>
      </c>
      <c r="AX16" s="22">
        <f>IF('GA55 Main'!$C$4='Other Ded.'!B16,IF('GA55 Main'!$M$6="NO",0,'GA55 Main'!$M$27),0)</f>
        <v>0</v>
      </c>
      <c r="AY16" s="22">
        <f>IF('GA55 Main'!$C$4='Other Ded.'!B16,IF('GA55 Main'!$M$6="No",0,ROUND(10%*'GA55 Main'!$J$27,0)),0)</f>
        <v>0</v>
      </c>
      <c r="AZ16" s="22">
        <f t="shared" si="7"/>
        <v>0</v>
      </c>
      <c r="BA16" s="111">
        <f t="shared" si="4"/>
        <v>0</v>
      </c>
      <c r="BB16" s="22">
        <f t="shared" si="5"/>
        <v>0</v>
      </c>
      <c r="BC16" s="22">
        <f>IF('GA55 Main'!$C$4='Other Ded.'!B16,IF('GA55 Main'!$M$6="No",50000,IF($BB$5&gt;50000,50000,$BB$5)),0)</f>
        <v>0</v>
      </c>
      <c r="BD16" s="22">
        <f>IF('GA55 Main'!$C$4='Other Ded.'!B16,IF('GA55 Main'!$E$6="No",25000,50000),0)</f>
        <v>0</v>
      </c>
      <c r="BE16" s="22">
        <f>IF('GA55 Main'!$C$4='Other Ded.'!B16,IF('GA55 Main'!$E$6="No",40000,100000),0)</f>
        <v>0</v>
      </c>
    </row>
    <row r="17" spans="1:57" ht="18" customHeight="1">
      <c r="A17" s="32">
        <v>13</v>
      </c>
      <c r="B17" s="33">
        <f>Master!B16</f>
        <v>0</v>
      </c>
      <c r="C17" s="116"/>
      <c r="D17" s="116"/>
      <c r="E17" s="116"/>
      <c r="F17" s="31">
        <f t="shared" si="6"/>
        <v>0</v>
      </c>
      <c r="G17" s="31">
        <f t="shared" si="0"/>
        <v>0</v>
      </c>
      <c r="H17" s="116"/>
      <c r="I17" s="116"/>
      <c r="J17" s="116"/>
      <c r="K17" s="116"/>
      <c r="L17" s="116"/>
      <c r="M17" s="116"/>
      <c r="N17" s="116"/>
      <c r="O17" s="116"/>
      <c r="P17" s="116"/>
      <c r="Q17" s="116"/>
      <c r="R17" s="116"/>
      <c r="S17" s="116"/>
      <c r="T17" s="116"/>
      <c r="U17" s="116"/>
      <c r="V17" s="116"/>
      <c r="W17" s="116"/>
      <c r="X17" s="116"/>
      <c r="Y17" s="116"/>
      <c r="Z17" s="116"/>
      <c r="AA17" s="116"/>
      <c r="AB17" s="116"/>
      <c r="AC17" s="116"/>
      <c r="AD17" s="116"/>
      <c r="AE17" s="116"/>
      <c r="AF17" s="116"/>
      <c r="AG17" s="116"/>
      <c r="AH17" s="116"/>
      <c r="AI17" s="116"/>
      <c r="AJ17" s="116"/>
      <c r="AK17" s="116"/>
      <c r="AL17" s="10"/>
      <c r="AM17" s="111">
        <f>IF('GA55 Main'!$C$4='Other Ded.'!B17,IF('GA55 Main'!$M$6="No",'GA55 Main'!$J$27,('GA55 Main'!$J$27+'GA55 Main'!$M$27)),0)</f>
        <v>0</v>
      </c>
      <c r="AN17" s="111">
        <f>IF('GA55 Main'!$C$4='Other Ded.'!B17,'GA55 Main'!$W$27,0)</f>
        <v>0</v>
      </c>
      <c r="AO17" s="111">
        <f>IF('Tax Calculaton Old'!$D$3='Other Ded.'!B17,'Tax Calculaton Old'!$M$48,0)</f>
        <v>0</v>
      </c>
      <c r="AP17" s="111">
        <f>IF(Sheet1!$I$5='Other Ded.'!B17,Sheet1!$L$32,0)</f>
        <v>0</v>
      </c>
      <c r="AQ17" s="22">
        <f t="shared" si="1"/>
        <v>0</v>
      </c>
      <c r="AT17" s="22">
        <f>IF('GA55 Main'!$C$4='Other Ded.'!B17,'GA55 Main'!$E$27,0)</f>
        <v>0</v>
      </c>
      <c r="AU17" s="22">
        <f>IF('GA55 Main'!$C$4='Other Ded.'!B17,SUM('GA55 Main'!$C$8:$C$19,'GA55 Main'!$D$8:$D$19),0)</f>
        <v>0</v>
      </c>
      <c r="AV17" s="111">
        <f t="shared" si="2"/>
        <v>0</v>
      </c>
      <c r="AW17" s="111">
        <f t="shared" si="3"/>
        <v>0</v>
      </c>
      <c r="AX17" s="22">
        <f>IF('GA55 Main'!$C$4='Other Ded.'!B17,IF('GA55 Main'!$M$6="NO",0,'GA55 Main'!$M$27),0)</f>
        <v>0</v>
      </c>
      <c r="AY17" s="22">
        <f>IF('GA55 Main'!$C$4='Other Ded.'!B17,IF('GA55 Main'!$M$6="No",0,ROUND(10%*'GA55 Main'!$J$27,0)),0)</f>
        <v>0</v>
      </c>
      <c r="AZ17" s="22">
        <f t="shared" si="7"/>
        <v>0</v>
      </c>
      <c r="BA17" s="111">
        <f t="shared" si="4"/>
        <v>0</v>
      </c>
      <c r="BB17" s="22">
        <f t="shared" si="5"/>
        <v>0</v>
      </c>
      <c r="BC17" s="22">
        <f>IF('GA55 Main'!$C$4='Other Ded.'!B17,IF('GA55 Main'!$M$6="No",50000,IF($BB$5&gt;50000,50000,$BB$5)),0)</f>
        <v>0</v>
      </c>
      <c r="BD17" s="22">
        <f>IF('GA55 Main'!$C$4='Other Ded.'!B17,IF('GA55 Main'!$E$6="No",25000,50000),0)</f>
        <v>0</v>
      </c>
      <c r="BE17" s="22">
        <f>IF('GA55 Main'!$C$4='Other Ded.'!B17,IF('GA55 Main'!$E$6="No",40000,100000),0)</f>
        <v>0</v>
      </c>
    </row>
    <row r="18" spans="1:57" ht="18" customHeight="1">
      <c r="A18" s="32">
        <v>14</v>
      </c>
      <c r="B18" s="33">
        <f>Master!B17</f>
        <v>0</v>
      </c>
      <c r="C18" s="116"/>
      <c r="D18" s="116"/>
      <c r="E18" s="116"/>
      <c r="F18" s="31">
        <f t="shared" si="6"/>
        <v>0</v>
      </c>
      <c r="G18" s="31">
        <f t="shared" si="0"/>
        <v>0</v>
      </c>
      <c r="H18" s="116"/>
      <c r="I18" s="116"/>
      <c r="J18" s="116"/>
      <c r="K18" s="116"/>
      <c r="L18" s="116"/>
      <c r="M18" s="116"/>
      <c r="N18" s="116"/>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0"/>
      <c r="AM18" s="111">
        <f>IF('GA55 Main'!$C$4='Other Ded.'!B18,IF('GA55 Main'!$M$6="No",'GA55 Main'!$J$27,('GA55 Main'!$J$27+'GA55 Main'!$M$27)),0)</f>
        <v>0</v>
      </c>
      <c r="AN18" s="111">
        <f>IF('GA55 Main'!$C$4='Other Ded.'!B18,'GA55 Main'!$W$27,0)</f>
        <v>0</v>
      </c>
      <c r="AO18" s="111">
        <f>IF('Tax Calculaton Old'!$D$3='Other Ded.'!B18,'Tax Calculaton Old'!$M$48,0)</f>
        <v>0</v>
      </c>
      <c r="AP18" s="111">
        <f>IF(Sheet1!$I$5='Other Ded.'!B18,Sheet1!$L$32,0)</f>
        <v>0</v>
      </c>
      <c r="AQ18" s="22">
        <f t="shared" si="1"/>
        <v>0</v>
      </c>
      <c r="AT18" s="22">
        <f>IF('GA55 Main'!$C$4='Other Ded.'!B18,'GA55 Main'!$E$27,0)</f>
        <v>0</v>
      </c>
      <c r="AU18" s="22">
        <f>IF('GA55 Main'!$C$4='Other Ded.'!B18,SUM('GA55 Main'!$C$8:$C$19,'GA55 Main'!$D$8:$D$19),0)</f>
        <v>0</v>
      </c>
      <c r="AV18" s="111">
        <f t="shared" si="2"/>
        <v>0</v>
      </c>
      <c r="AW18" s="111">
        <f t="shared" si="3"/>
        <v>0</v>
      </c>
      <c r="AX18" s="22">
        <f>IF('GA55 Main'!$C$4='Other Ded.'!B18,IF('GA55 Main'!$M$6="NO",0,'GA55 Main'!$M$27),0)</f>
        <v>0</v>
      </c>
      <c r="AY18" s="22">
        <f>IF('GA55 Main'!$C$4='Other Ded.'!B18,IF('GA55 Main'!$M$6="No",0,ROUND(10%*'GA55 Main'!$J$27,0)),0)</f>
        <v>0</v>
      </c>
      <c r="AZ18" s="22">
        <f t="shared" si="7"/>
        <v>0</v>
      </c>
      <c r="BA18" s="111">
        <f t="shared" si="4"/>
        <v>0</v>
      </c>
      <c r="BB18" s="22">
        <f t="shared" si="5"/>
        <v>0</v>
      </c>
      <c r="BC18" s="22">
        <f>IF('GA55 Main'!$C$4='Other Ded.'!B18,IF('GA55 Main'!$M$6="No",50000,IF($BB$5&gt;50000,50000,$BB$5)),0)</f>
        <v>0</v>
      </c>
      <c r="BD18" s="22">
        <f>IF('GA55 Main'!$C$4='Other Ded.'!B18,IF('GA55 Main'!$E$6="No",25000,50000),0)</f>
        <v>0</v>
      </c>
      <c r="BE18" s="22">
        <f>IF('GA55 Main'!$C$4='Other Ded.'!B18,IF('GA55 Main'!$E$6="No",40000,100000),0)</f>
        <v>0</v>
      </c>
    </row>
    <row r="19" spans="1:57" ht="18" customHeight="1">
      <c r="A19" s="32">
        <v>15</v>
      </c>
      <c r="B19" s="33">
        <f>Master!B18</f>
        <v>0</v>
      </c>
      <c r="C19" s="116"/>
      <c r="D19" s="116"/>
      <c r="E19" s="116"/>
      <c r="F19" s="31">
        <f t="shared" si="6"/>
        <v>0</v>
      </c>
      <c r="G19" s="31">
        <f t="shared" si="0"/>
        <v>0</v>
      </c>
      <c r="H19" s="116"/>
      <c r="I19" s="116"/>
      <c r="J19" s="116"/>
      <c r="K19" s="116"/>
      <c r="L19" s="116"/>
      <c r="M19" s="116"/>
      <c r="N19" s="116"/>
      <c r="O19" s="116"/>
      <c r="P19" s="116"/>
      <c r="Q19" s="116"/>
      <c r="R19" s="116"/>
      <c r="S19" s="116"/>
      <c r="T19" s="116"/>
      <c r="U19" s="116"/>
      <c r="V19" s="116"/>
      <c r="W19" s="116"/>
      <c r="X19" s="116"/>
      <c r="Y19" s="116"/>
      <c r="Z19" s="116"/>
      <c r="AA19" s="116"/>
      <c r="AB19" s="116"/>
      <c r="AC19" s="116"/>
      <c r="AD19" s="116"/>
      <c r="AE19" s="116"/>
      <c r="AF19" s="116"/>
      <c r="AG19" s="116"/>
      <c r="AH19" s="116"/>
      <c r="AI19" s="116"/>
      <c r="AJ19" s="116"/>
      <c r="AK19" s="116"/>
      <c r="AL19" s="10"/>
      <c r="AM19" s="111">
        <f>IF('GA55 Main'!$C$4='Other Ded.'!B19,IF('GA55 Main'!$M$6="No",'GA55 Main'!$J$27,('GA55 Main'!$J$27+'GA55 Main'!$M$27)),0)</f>
        <v>0</v>
      </c>
      <c r="AN19" s="111">
        <f>IF('GA55 Main'!$C$4='Other Ded.'!B19,'GA55 Main'!$W$27,0)</f>
        <v>0</v>
      </c>
      <c r="AO19" s="111">
        <f>IF('Tax Calculaton Old'!$D$3='Other Ded.'!B19,'Tax Calculaton Old'!$M$48,0)</f>
        <v>0</v>
      </c>
      <c r="AP19" s="111">
        <f>IF(Sheet1!$I$5='Other Ded.'!B19,Sheet1!$L$32,0)</f>
        <v>0</v>
      </c>
      <c r="AQ19" s="22">
        <f t="shared" si="1"/>
        <v>0</v>
      </c>
      <c r="AT19" s="22">
        <f>IF('GA55 Main'!$C$4='Other Ded.'!B19,'GA55 Main'!$E$27,0)</f>
        <v>0</v>
      </c>
      <c r="AU19" s="22">
        <f>IF('GA55 Main'!$C$4='Other Ded.'!B19,SUM('GA55 Main'!$C$8:$C$19,'GA55 Main'!$D$8:$D$19),0)</f>
        <v>0</v>
      </c>
      <c r="AV19" s="111">
        <f t="shared" si="2"/>
        <v>0</v>
      </c>
      <c r="AW19" s="111">
        <f t="shared" si="3"/>
        <v>0</v>
      </c>
      <c r="AX19" s="22">
        <f>IF('GA55 Main'!$C$4='Other Ded.'!B19,IF('GA55 Main'!$M$6="NO",0,'GA55 Main'!$M$27),0)</f>
        <v>0</v>
      </c>
      <c r="AY19" s="22">
        <f>IF('GA55 Main'!$C$4='Other Ded.'!B19,IF('GA55 Main'!$M$6="No",0,ROUND(10%*'GA55 Main'!$J$27,0)),0)</f>
        <v>0</v>
      </c>
      <c r="AZ19" s="22">
        <f t="shared" si="7"/>
        <v>0</v>
      </c>
      <c r="BA19" s="111">
        <f t="shared" si="4"/>
        <v>0</v>
      </c>
      <c r="BB19" s="22">
        <f t="shared" si="5"/>
        <v>0</v>
      </c>
      <c r="BC19" s="22">
        <f>IF('GA55 Main'!$C$4='Other Ded.'!B19,IF('GA55 Main'!$M$6="No",50000,IF($BB$5&gt;50000,50000,$BB$5)),0)</f>
        <v>0</v>
      </c>
      <c r="BD19" s="22">
        <f>IF('GA55 Main'!$C$4='Other Ded.'!B19,IF('GA55 Main'!$E$6="No",25000,50000),0)</f>
        <v>0</v>
      </c>
      <c r="BE19" s="22">
        <f>IF('GA55 Main'!$C$4='Other Ded.'!B19,IF('GA55 Main'!$E$6="No",40000,100000),0)</f>
        <v>0</v>
      </c>
    </row>
    <row r="20" spans="1:57" ht="18" customHeight="1">
      <c r="A20" s="32">
        <v>16</v>
      </c>
      <c r="B20" s="33">
        <f>Master!B19</f>
        <v>0</v>
      </c>
      <c r="C20" s="116"/>
      <c r="D20" s="116"/>
      <c r="E20" s="116"/>
      <c r="F20" s="31">
        <f t="shared" si="6"/>
        <v>0</v>
      </c>
      <c r="G20" s="31">
        <f t="shared" si="0"/>
        <v>0</v>
      </c>
      <c r="H20" s="116"/>
      <c r="I20" s="116"/>
      <c r="J20" s="116"/>
      <c r="K20" s="116"/>
      <c r="L20" s="116"/>
      <c r="M20" s="116"/>
      <c r="N20" s="116"/>
      <c r="O20" s="116"/>
      <c r="P20" s="116"/>
      <c r="Q20" s="116"/>
      <c r="R20" s="116"/>
      <c r="S20" s="116"/>
      <c r="T20" s="116"/>
      <c r="U20" s="116"/>
      <c r="V20" s="116"/>
      <c r="W20" s="116"/>
      <c r="X20" s="116"/>
      <c r="Y20" s="116"/>
      <c r="Z20" s="116"/>
      <c r="AA20" s="116"/>
      <c r="AB20" s="116"/>
      <c r="AC20" s="116"/>
      <c r="AD20" s="116"/>
      <c r="AE20" s="116"/>
      <c r="AF20" s="116"/>
      <c r="AG20" s="116"/>
      <c r="AH20" s="116"/>
      <c r="AI20" s="116"/>
      <c r="AJ20" s="116"/>
      <c r="AK20" s="116"/>
      <c r="AL20" s="10"/>
      <c r="AM20" s="111">
        <f>IF('GA55 Main'!$C$4='Other Ded.'!B20,IF('GA55 Main'!$M$6="No",'GA55 Main'!$J$27,('GA55 Main'!$J$27+'GA55 Main'!$M$27)),0)</f>
        <v>0</v>
      </c>
      <c r="AN20" s="111">
        <f>IF('GA55 Main'!$C$4='Other Ded.'!B20,'GA55 Main'!$W$27,0)</f>
        <v>0</v>
      </c>
      <c r="AO20" s="111">
        <f>IF('Tax Calculaton Old'!$D$3='Other Ded.'!B20,'Tax Calculaton Old'!$M$48,0)</f>
        <v>0</v>
      </c>
      <c r="AP20" s="111">
        <f>IF(Sheet1!$I$5='Other Ded.'!B20,Sheet1!$L$32,0)</f>
        <v>0</v>
      </c>
      <c r="AQ20" s="22">
        <f t="shared" si="1"/>
        <v>0</v>
      </c>
      <c r="AT20" s="22">
        <f>IF('GA55 Main'!$C$4='Other Ded.'!B20,'GA55 Main'!$E$27,0)</f>
        <v>0</v>
      </c>
      <c r="AU20" s="22">
        <f>IF('GA55 Main'!$C$4='Other Ded.'!B20,SUM('GA55 Main'!$C$8:$C$19,'GA55 Main'!$D$8:$D$19),0)</f>
        <v>0</v>
      </c>
      <c r="AV20" s="111">
        <f t="shared" si="2"/>
        <v>0</v>
      </c>
      <c r="AW20" s="111">
        <f t="shared" si="3"/>
        <v>0</v>
      </c>
      <c r="AX20" s="22">
        <f>IF('GA55 Main'!$C$4='Other Ded.'!B20,IF('GA55 Main'!$M$6="NO",0,'GA55 Main'!$M$27),0)</f>
        <v>0</v>
      </c>
      <c r="AY20" s="22">
        <f>IF('GA55 Main'!$C$4='Other Ded.'!B20,IF('GA55 Main'!$M$6="No",0,ROUND(10%*'GA55 Main'!$J$27,0)),0)</f>
        <v>0</v>
      </c>
      <c r="AZ20" s="22">
        <f t="shared" si="7"/>
        <v>0</v>
      </c>
      <c r="BA20" s="111">
        <f t="shared" si="4"/>
        <v>0</v>
      </c>
      <c r="BB20" s="22">
        <f t="shared" si="5"/>
        <v>0</v>
      </c>
      <c r="BC20" s="22">
        <f>IF('GA55 Main'!$C$4='Other Ded.'!B20,IF('GA55 Main'!$M$6="No",50000,IF($BB$5&gt;50000,50000,$BB$5)),0)</f>
        <v>0</v>
      </c>
      <c r="BD20" s="22">
        <f>IF('GA55 Main'!$C$4='Other Ded.'!B20,IF('GA55 Main'!$E$6="No",25000,50000),0)</f>
        <v>0</v>
      </c>
      <c r="BE20" s="22">
        <f>IF('GA55 Main'!$C$4='Other Ded.'!B20,IF('GA55 Main'!$E$6="No",40000,100000),0)</f>
        <v>0</v>
      </c>
    </row>
    <row r="21" spans="1:57" ht="18" customHeight="1">
      <c r="A21" s="32">
        <v>17</v>
      </c>
      <c r="B21" s="33">
        <f>Master!B20</f>
        <v>0</v>
      </c>
      <c r="C21" s="116"/>
      <c r="D21" s="116"/>
      <c r="E21" s="116"/>
      <c r="F21" s="31">
        <f t="shared" si="6"/>
        <v>0</v>
      </c>
      <c r="G21" s="31">
        <f t="shared" si="0"/>
        <v>0</v>
      </c>
      <c r="H21" s="116"/>
      <c r="I21" s="116"/>
      <c r="J21" s="116"/>
      <c r="K21" s="116"/>
      <c r="L21" s="116"/>
      <c r="M21" s="116"/>
      <c r="N21" s="116"/>
      <c r="O21" s="116"/>
      <c r="P21" s="116"/>
      <c r="Q21" s="116"/>
      <c r="R21" s="116"/>
      <c r="S21" s="116"/>
      <c r="T21" s="116"/>
      <c r="U21" s="116"/>
      <c r="V21" s="116"/>
      <c r="W21" s="116"/>
      <c r="X21" s="116"/>
      <c r="Y21" s="116"/>
      <c r="Z21" s="116"/>
      <c r="AA21" s="116"/>
      <c r="AB21" s="116"/>
      <c r="AC21" s="116"/>
      <c r="AD21" s="116"/>
      <c r="AE21" s="116"/>
      <c r="AF21" s="116"/>
      <c r="AG21" s="116"/>
      <c r="AH21" s="116"/>
      <c r="AI21" s="116"/>
      <c r="AJ21" s="116"/>
      <c r="AK21" s="116"/>
      <c r="AL21" s="10"/>
      <c r="AM21" s="111">
        <f>IF('GA55 Main'!$C$4='Other Ded.'!B21,IF('GA55 Main'!$M$6="No",'GA55 Main'!$J$27,('GA55 Main'!$J$27+'GA55 Main'!$M$27)),0)</f>
        <v>0</v>
      </c>
      <c r="AN21" s="111">
        <f>IF('GA55 Main'!$C$4='Other Ded.'!B21,'GA55 Main'!$W$27,0)</f>
        <v>0</v>
      </c>
      <c r="AO21" s="111">
        <f>IF('Tax Calculaton Old'!$D$3='Other Ded.'!B21,'Tax Calculaton Old'!$M$48,0)</f>
        <v>0</v>
      </c>
      <c r="AP21" s="111">
        <f>IF(Sheet1!$I$5='Other Ded.'!B21,Sheet1!$L$32,0)</f>
        <v>0</v>
      </c>
      <c r="AQ21" s="22">
        <f t="shared" si="1"/>
        <v>0</v>
      </c>
      <c r="AT21" s="22">
        <f>IF('GA55 Main'!$C$4='Other Ded.'!B21,'GA55 Main'!$E$27,0)</f>
        <v>0</v>
      </c>
      <c r="AU21" s="22">
        <f>IF('GA55 Main'!$C$4='Other Ded.'!B21,SUM('GA55 Main'!$C$8:$C$19,'GA55 Main'!$D$8:$D$19),0)</f>
        <v>0</v>
      </c>
      <c r="AV21" s="111">
        <f t="shared" si="2"/>
        <v>0</v>
      </c>
      <c r="AW21" s="111">
        <f t="shared" si="3"/>
        <v>0</v>
      </c>
      <c r="AX21" s="22">
        <f>IF('GA55 Main'!$C$4='Other Ded.'!B21,IF('GA55 Main'!$M$6="NO",0,'GA55 Main'!$M$27),0)</f>
        <v>0</v>
      </c>
      <c r="AY21" s="22">
        <f>IF('GA55 Main'!$C$4='Other Ded.'!B21,IF('GA55 Main'!$M$6="No",0,ROUND(10%*'GA55 Main'!$J$27,0)),0)</f>
        <v>0</v>
      </c>
      <c r="AZ21" s="22">
        <f t="shared" si="7"/>
        <v>0</v>
      </c>
      <c r="BA21" s="111">
        <f t="shared" si="4"/>
        <v>0</v>
      </c>
      <c r="BB21" s="22">
        <f t="shared" si="5"/>
        <v>0</v>
      </c>
      <c r="BC21" s="22">
        <f>IF('GA55 Main'!$C$4='Other Ded.'!B21,IF('GA55 Main'!$M$6="No",50000,IF($BB$5&gt;50000,50000,$BB$5)),0)</f>
        <v>0</v>
      </c>
      <c r="BD21" s="22">
        <f>IF('GA55 Main'!$C$4='Other Ded.'!B21,IF('GA55 Main'!$E$6="No",25000,50000),0)</f>
        <v>0</v>
      </c>
      <c r="BE21" s="22">
        <f>IF('GA55 Main'!$C$4='Other Ded.'!B21,IF('GA55 Main'!$E$6="No",40000,100000),0)</f>
        <v>0</v>
      </c>
    </row>
    <row r="22" spans="1:57" ht="18" customHeight="1">
      <c r="A22" s="32">
        <v>18</v>
      </c>
      <c r="B22" s="33">
        <f>Master!B21</f>
        <v>0</v>
      </c>
      <c r="C22" s="116"/>
      <c r="D22" s="116"/>
      <c r="E22" s="116"/>
      <c r="F22" s="31">
        <f t="shared" si="6"/>
        <v>0</v>
      </c>
      <c r="G22" s="31">
        <f t="shared" si="0"/>
        <v>0</v>
      </c>
      <c r="H22" s="116"/>
      <c r="I22" s="116"/>
      <c r="J22" s="116"/>
      <c r="K22" s="116"/>
      <c r="L22" s="116"/>
      <c r="M22" s="116"/>
      <c r="N22" s="116"/>
      <c r="O22" s="116"/>
      <c r="P22" s="116"/>
      <c r="Q22" s="116"/>
      <c r="R22" s="116"/>
      <c r="S22" s="116"/>
      <c r="T22" s="116"/>
      <c r="U22" s="116"/>
      <c r="V22" s="116"/>
      <c r="W22" s="116"/>
      <c r="X22" s="116"/>
      <c r="Y22" s="116"/>
      <c r="Z22" s="116"/>
      <c r="AA22" s="116"/>
      <c r="AB22" s="116"/>
      <c r="AC22" s="116"/>
      <c r="AD22" s="116"/>
      <c r="AE22" s="116"/>
      <c r="AF22" s="116"/>
      <c r="AG22" s="116"/>
      <c r="AH22" s="116"/>
      <c r="AI22" s="116"/>
      <c r="AJ22" s="116"/>
      <c r="AK22" s="116"/>
      <c r="AL22" s="10"/>
      <c r="AM22" s="111">
        <f>IF('GA55 Main'!$C$4='Other Ded.'!B22,IF('GA55 Main'!$M$6="No",'GA55 Main'!$J$27,('GA55 Main'!$J$27+'GA55 Main'!$M$27)),0)</f>
        <v>0</v>
      </c>
      <c r="AN22" s="111">
        <f>IF('GA55 Main'!$C$4='Other Ded.'!B22,'GA55 Main'!$W$27,0)</f>
        <v>0</v>
      </c>
      <c r="AO22" s="111">
        <f>IF('Tax Calculaton Old'!$D$3='Other Ded.'!B22,'Tax Calculaton Old'!$M$48,0)</f>
        <v>0</v>
      </c>
      <c r="AP22" s="111">
        <f>IF(Sheet1!$I$5='Other Ded.'!B22,Sheet1!$L$32,0)</f>
        <v>0</v>
      </c>
      <c r="AQ22" s="22">
        <f t="shared" si="1"/>
        <v>0</v>
      </c>
      <c r="AT22" s="22">
        <f>IF('GA55 Main'!$C$4='Other Ded.'!B22,'GA55 Main'!$E$27,0)</f>
        <v>0</v>
      </c>
      <c r="AU22" s="22">
        <f>IF('GA55 Main'!$C$4='Other Ded.'!B22,SUM('GA55 Main'!$C$8:$C$19,'GA55 Main'!$D$8:$D$19),0)</f>
        <v>0</v>
      </c>
      <c r="AV22" s="111">
        <f t="shared" si="2"/>
        <v>0</v>
      </c>
      <c r="AW22" s="111">
        <f t="shared" si="3"/>
        <v>0</v>
      </c>
      <c r="AX22" s="22">
        <f>IF('GA55 Main'!$C$4='Other Ded.'!B22,IF('GA55 Main'!$M$6="NO",0,'GA55 Main'!$M$27),0)</f>
        <v>0</v>
      </c>
      <c r="AY22" s="22">
        <f>IF('GA55 Main'!$C$4='Other Ded.'!B22,IF('GA55 Main'!$M$6="No",0,ROUND(10%*'GA55 Main'!$J$27,0)),0)</f>
        <v>0</v>
      </c>
      <c r="AZ22" s="22">
        <f t="shared" si="7"/>
        <v>0</v>
      </c>
      <c r="BA22" s="111">
        <f t="shared" si="4"/>
        <v>0</v>
      </c>
      <c r="BB22" s="22">
        <f t="shared" si="5"/>
        <v>0</v>
      </c>
      <c r="BC22" s="22">
        <f>IF('GA55 Main'!$C$4='Other Ded.'!B22,IF('GA55 Main'!$M$6="No",50000,IF($BB$5&gt;50000,50000,$BB$5)),0)</f>
        <v>0</v>
      </c>
      <c r="BD22" s="22">
        <f>IF('GA55 Main'!$C$4='Other Ded.'!B22,IF('GA55 Main'!$E$6="No",25000,50000),0)</f>
        <v>0</v>
      </c>
      <c r="BE22" s="22">
        <f>IF('GA55 Main'!$C$4='Other Ded.'!B22,IF('GA55 Main'!$E$6="No",40000,100000),0)</f>
        <v>0</v>
      </c>
    </row>
    <row r="23" spans="1:57" ht="18" customHeight="1">
      <c r="A23" s="32">
        <v>19</v>
      </c>
      <c r="B23" s="33">
        <f>Master!B22</f>
        <v>0</v>
      </c>
      <c r="C23" s="116"/>
      <c r="D23" s="116"/>
      <c r="E23" s="116"/>
      <c r="F23" s="31">
        <f t="shared" si="6"/>
        <v>0</v>
      </c>
      <c r="G23" s="31">
        <f t="shared" si="0"/>
        <v>0</v>
      </c>
      <c r="H23" s="116"/>
      <c r="I23" s="116"/>
      <c r="J23" s="116"/>
      <c r="K23" s="116"/>
      <c r="L23" s="116"/>
      <c r="M23" s="116"/>
      <c r="N23" s="116"/>
      <c r="O23" s="116"/>
      <c r="P23" s="116"/>
      <c r="Q23" s="116"/>
      <c r="R23" s="116"/>
      <c r="S23" s="116"/>
      <c r="T23" s="116"/>
      <c r="U23" s="116"/>
      <c r="V23" s="116"/>
      <c r="W23" s="116"/>
      <c r="X23" s="116"/>
      <c r="Y23" s="116"/>
      <c r="Z23" s="116"/>
      <c r="AA23" s="116"/>
      <c r="AB23" s="116"/>
      <c r="AC23" s="116"/>
      <c r="AD23" s="116"/>
      <c r="AE23" s="116"/>
      <c r="AF23" s="116"/>
      <c r="AG23" s="116"/>
      <c r="AH23" s="116"/>
      <c r="AI23" s="116"/>
      <c r="AJ23" s="116"/>
      <c r="AK23" s="116"/>
      <c r="AL23" s="10"/>
      <c r="AM23" s="111">
        <f>IF('GA55 Main'!$C$4='Other Ded.'!B23,IF('GA55 Main'!$M$6="No",'GA55 Main'!$J$27,('GA55 Main'!$J$27+'GA55 Main'!$M$27)),0)</f>
        <v>0</v>
      </c>
      <c r="AN23" s="111">
        <f>IF('GA55 Main'!$C$4='Other Ded.'!B23,'GA55 Main'!$W$27,0)</f>
        <v>0</v>
      </c>
      <c r="AO23" s="111">
        <f>IF('Tax Calculaton Old'!$D$3='Other Ded.'!B23,'Tax Calculaton Old'!$M$48,0)</f>
        <v>0</v>
      </c>
      <c r="AP23" s="111">
        <f>IF(Sheet1!$I$5='Other Ded.'!B23,Sheet1!$L$32,0)</f>
        <v>0</v>
      </c>
      <c r="AQ23" s="22">
        <f t="shared" si="1"/>
        <v>0</v>
      </c>
      <c r="AT23" s="22">
        <f>IF('GA55 Main'!$C$4='Other Ded.'!B23,'GA55 Main'!$E$27,0)</f>
        <v>0</v>
      </c>
      <c r="AU23" s="22">
        <f>IF('GA55 Main'!$C$4='Other Ded.'!B23,SUM('GA55 Main'!$C$8:$C$19,'GA55 Main'!$D$8:$D$19),0)</f>
        <v>0</v>
      </c>
      <c r="AV23" s="111">
        <f t="shared" si="2"/>
        <v>0</v>
      </c>
      <c r="AW23" s="111">
        <f t="shared" si="3"/>
        <v>0</v>
      </c>
      <c r="AX23" s="22">
        <f>IF('GA55 Main'!$C$4='Other Ded.'!B23,IF('GA55 Main'!$M$6="NO",0,'GA55 Main'!$M$27),0)</f>
        <v>0</v>
      </c>
      <c r="AY23" s="22">
        <f>IF('GA55 Main'!$C$4='Other Ded.'!B23,IF('GA55 Main'!$M$6="No",0,ROUND(10%*'GA55 Main'!$J$27,0)),0)</f>
        <v>0</v>
      </c>
      <c r="AZ23" s="22">
        <f t="shared" si="7"/>
        <v>0</v>
      </c>
      <c r="BA23" s="111">
        <f t="shared" si="4"/>
        <v>0</v>
      </c>
      <c r="BB23" s="22">
        <f t="shared" si="5"/>
        <v>0</v>
      </c>
      <c r="BC23" s="22">
        <f>IF('GA55 Main'!$C$4='Other Ded.'!B23,IF('GA55 Main'!$M$6="No",50000,IF($BB$5&gt;50000,50000,$BB$5)),0)</f>
        <v>0</v>
      </c>
      <c r="BD23" s="22">
        <f>IF('GA55 Main'!$C$4='Other Ded.'!B23,IF('GA55 Main'!$E$6="No",25000,50000),0)</f>
        <v>0</v>
      </c>
      <c r="BE23" s="22">
        <f>IF('GA55 Main'!$C$4='Other Ded.'!B23,IF('GA55 Main'!$E$6="No",40000,100000),0)</f>
        <v>0</v>
      </c>
    </row>
    <row r="24" spans="1:57" ht="18" customHeight="1">
      <c r="A24" s="32">
        <v>20</v>
      </c>
      <c r="B24" s="33">
        <f>Master!B23</f>
        <v>0</v>
      </c>
      <c r="C24" s="116"/>
      <c r="D24" s="116"/>
      <c r="E24" s="116"/>
      <c r="F24" s="31">
        <f t="shared" si="6"/>
        <v>0</v>
      </c>
      <c r="G24" s="31">
        <f t="shared" si="0"/>
        <v>0</v>
      </c>
      <c r="H24" s="116"/>
      <c r="I24" s="116"/>
      <c r="J24" s="116"/>
      <c r="K24" s="116"/>
      <c r="L24" s="116"/>
      <c r="M24" s="116"/>
      <c r="N24" s="116"/>
      <c r="O24" s="116"/>
      <c r="P24" s="116"/>
      <c r="Q24" s="116"/>
      <c r="R24" s="116"/>
      <c r="S24" s="116"/>
      <c r="T24" s="116"/>
      <c r="U24" s="116"/>
      <c r="V24" s="116"/>
      <c r="W24" s="116"/>
      <c r="X24" s="116"/>
      <c r="Y24" s="116"/>
      <c r="Z24" s="116"/>
      <c r="AA24" s="116"/>
      <c r="AB24" s="116"/>
      <c r="AC24" s="116"/>
      <c r="AD24" s="116"/>
      <c r="AE24" s="116"/>
      <c r="AF24" s="116"/>
      <c r="AG24" s="116"/>
      <c r="AH24" s="116"/>
      <c r="AI24" s="116"/>
      <c r="AJ24" s="116"/>
      <c r="AK24" s="116"/>
      <c r="AL24" s="10"/>
      <c r="AM24" s="111">
        <f>IF('GA55 Main'!$C$4='Other Ded.'!B24,IF('GA55 Main'!$M$6="No",'GA55 Main'!$J$27,('GA55 Main'!$J$27+'GA55 Main'!$M$27)),0)</f>
        <v>0</v>
      </c>
      <c r="AN24" s="111">
        <f>IF('GA55 Main'!$C$4='Other Ded.'!B24,'GA55 Main'!$W$27,0)</f>
        <v>0</v>
      </c>
      <c r="AO24" s="111">
        <f>IF('Tax Calculaton Old'!$D$3='Other Ded.'!B24,'Tax Calculaton Old'!$M$48,0)</f>
        <v>0</v>
      </c>
      <c r="AP24" s="111">
        <f>IF(Sheet1!$I$5='Other Ded.'!B24,Sheet1!$L$32,0)</f>
        <v>0</v>
      </c>
      <c r="AQ24" s="22">
        <f t="shared" si="1"/>
        <v>0</v>
      </c>
      <c r="AT24" s="22">
        <f>IF('GA55 Main'!$C$4='Other Ded.'!B24,'GA55 Main'!$E$27,0)</f>
        <v>0</v>
      </c>
      <c r="AU24" s="22">
        <f>IF('GA55 Main'!$C$4='Other Ded.'!B24,SUM('GA55 Main'!$C$8:$C$19,'GA55 Main'!$D$8:$D$19),0)</f>
        <v>0</v>
      </c>
      <c r="AV24" s="111">
        <f t="shared" si="2"/>
        <v>0</v>
      </c>
      <c r="AW24" s="111">
        <f t="shared" si="3"/>
        <v>0</v>
      </c>
      <c r="AX24" s="22">
        <f>IF('GA55 Main'!$C$4='Other Ded.'!B24,IF('GA55 Main'!$M$6="NO",0,'GA55 Main'!$M$27),0)</f>
        <v>0</v>
      </c>
      <c r="AY24" s="22">
        <f>IF('GA55 Main'!$C$4='Other Ded.'!B24,IF('GA55 Main'!$M$6="No",0,ROUND(10%*'GA55 Main'!$J$27,0)),0)</f>
        <v>0</v>
      </c>
      <c r="AZ24" s="22">
        <f t="shared" si="7"/>
        <v>0</v>
      </c>
      <c r="BA24" s="111">
        <f t="shared" si="4"/>
        <v>0</v>
      </c>
      <c r="BB24" s="22">
        <f t="shared" si="5"/>
        <v>0</v>
      </c>
      <c r="BC24" s="22">
        <f>IF('GA55 Main'!$C$4='Other Ded.'!B24,IF('GA55 Main'!$M$6="No",50000,IF($BB$5&gt;50000,50000,$BB$5)),0)</f>
        <v>0</v>
      </c>
      <c r="BD24" s="22">
        <f>IF('GA55 Main'!$C$4='Other Ded.'!B24,IF('GA55 Main'!$E$6="No",25000,50000),0)</f>
        <v>0</v>
      </c>
      <c r="BE24" s="22">
        <f>IF('GA55 Main'!$C$4='Other Ded.'!B24,IF('GA55 Main'!$E$6="No",40000,100000),0)</f>
        <v>0</v>
      </c>
    </row>
    <row r="25" spans="1:57" ht="18" customHeight="1">
      <c r="A25" s="32">
        <v>21</v>
      </c>
      <c r="B25" s="33">
        <f>Master!B24</f>
        <v>0</v>
      </c>
      <c r="C25" s="116"/>
      <c r="D25" s="116"/>
      <c r="E25" s="116"/>
      <c r="F25" s="31">
        <f t="shared" si="6"/>
        <v>0</v>
      </c>
      <c r="G25" s="31">
        <f t="shared" si="0"/>
        <v>0</v>
      </c>
      <c r="H25" s="116"/>
      <c r="I25" s="116"/>
      <c r="J25" s="116"/>
      <c r="K25" s="116"/>
      <c r="L25" s="116"/>
      <c r="M25" s="116"/>
      <c r="N25" s="116"/>
      <c r="O25" s="116"/>
      <c r="P25" s="116"/>
      <c r="Q25" s="116"/>
      <c r="R25" s="116"/>
      <c r="S25" s="116"/>
      <c r="T25" s="116"/>
      <c r="U25" s="116"/>
      <c r="V25" s="116"/>
      <c r="W25" s="116"/>
      <c r="X25" s="116"/>
      <c r="Y25" s="116"/>
      <c r="Z25" s="116"/>
      <c r="AA25" s="116"/>
      <c r="AB25" s="116"/>
      <c r="AC25" s="116"/>
      <c r="AD25" s="116"/>
      <c r="AE25" s="116"/>
      <c r="AF25" s="116"/>
      <c r="AG25" s="116"/>
      <c r="AH25" s="116"/>
      <c r="AI25" s="116"/>
      <c r="AJ25" s="116"/>
      <c r="AK25" s="116"/>
      <c r="AL25" s="10"/>
      <c r="AM25" s="111">
        <f>IF('GA55 Main'!$C$4='Other Ded.'!B25,IF('GA55 Main'!$M$6="No",'GA55 Main'!$J$27,('GA55 Main'!$J$27+'GA55 Main'!$M$27)),0)</f>
        <v>0</v>
      </c>
      <c r="AN25" s="111">
        <f>IF('GA55 Main'!$C$4='Other Ded.'!B25,'GA55 Main'!$W$27,0)</f>
        <v>0</v>
      </c>
      <c r="AO25" s="111">
        <f>IF('Tax Calculaton Old'!$D$3='Other Ded.'!B25,'Tax Calculaton Old'!$M$48,0)</f>
        <v>0</v>
      </c>
      <c r="AP25" s="111">
        <f>IF(Sheet1!$I$5='Other Ded.'!B25,Sheet1!$L$32,0)</f>
        <v>0</v>
      </c>
      <c r="AQ25" s="22">
        <f t="shared" si="1"/>
        <v>0</v>
      </c>
      <c r="AT25" s="22">
        <f>IF('GA55 Main'!$C$4='Other Ded.'!B25,'GA55 Main'!$E$27,0)</f>
        <v>0</v>
      </c>
      <c r="AU25" s="22">
        <f>IF('GA55 Main'!$C$4='Other Ded.'!B25,SUM('GA55 Main'!$C$8:$C$19,'GA55 Main'!$D$8:$D$19),0)</f>
        <v>0</v>
      </c>
      <c r="AV25" s="111">
        <f t="shared" si="2"/>
        <v>0</v>
      </c>
      <c r="AW25" s="111">
        <f t="shared" si="3"/>
        <v>0</v>
      </c>
      <c r="AX25" s="22">
        <f>IF('GA55 Main'!$C$4='Other Ded.'!B25,IF('GA55 Main'!$M$6="NO",0,'GA55 Main'!$M$27),0)</f>
        <v>0</v>
      </c>
      <c r="AY25" s="22">
        <f>IF('GA55 Main'!$C$4='Other Ded.'!B25,IF('GA55 Main'!$M$6="No",0,ROUND(10%*'GA55 Main'!$J$27,0)),0)</f>
        <v>0</v>
      </c>
      <c r="AZ25" s="22">
        <f t="shared" si="7"/>
        <v>0</v>
      </c>
      <c r="BA25" s="111">
        <f t="shared" si="4"/>
        <v>0</v>
      </c>
      <c r="BB25" s="22">
        <f t="shared" si="5"/>
        <v>0</v>
      </c>
      <c r="BC25" s="22">
        <f>IF('GA55 Main'!$C$4='Other Ded.'!B25,IF('GA55 Main'!$M$6="No",50000,IF($BB$5&gt;50000,50000,$BB$5)),0)</f>
        <v>0</v>
      </c>
      <c r="BD25" s="22">
        <f>IF('GA55 Main'!$C$4='Other Ded.'!B25,IF('GA55 Main'!$E$6="No",25000,50000),0)</f>
        <v>0</v>
      </c>
      <c r="BE25" s="22">
        <f>IF('GA55 Main'!$C$4='Other Ded.'!B25,IF('GA55 Main'!$E$6="No",40000,100000),0)</f>
        <v>0</v>
      </c>
    </row>
    <row r="26" spans="1:57" ht="18" customHeight="1">
      <c r="A26" s="32">
        <v>22</v>
      </c>
      <c r="B26" s="33">
        <f>Master!B25</f>
        <v>0</v>
      </c>
      <c r="C26" s="116"/>
      <c r="D26" s="116"/>
      <c r="E26" s="116"/>
      <c r="F26" s="31">
        <f t="shared" si="6"/>
        <v>0</v>
      </c>
      <c r="G26" s="31">
        <f t="shared" si="0"/>
        <v>0</v>
      </c>
      <c r="H26" s="116"/>
      <c r="I26" s="116"/>
      <c r="J26" s="116"/>
      <c r="K26" s="116"/>
      <c r="L26" s="116"/>
      <c r="M26" s="116"/>
      <c r="N26" s="116"/>
      <c r="O26" s="116"/>
      <c r="P26" s="116"/>
      <c r="Q26" s="116"/>
      <c r="R26" s="116"/>
      <c r="S26" s="116"/>
      <c r="T26" s="116"/>
      <c r="U26" s="116"/>
      <c r="V26" s="116"/>
      <c r="W26" s="116"/>
      <c r="X26" s="116"/>
      <c r="Y26" s="116"/>
      <c r="Z26" s="116"/>
      <c r="AA26" s="116"/>
      <c r="AB26" s="116"/>
      <c r="AC26" s="116"/>
      <c r="AD26" s="116"/>
      <c r="AE26" s="116"/>
      <c r="AF26" s="116"/>
      <c r="AG26" s="116"/>
      <c r="AH26" s="116"/>
      <c r="AI26" s="116"/>
      <c r="AJ26" s="116"/>
      <c r="AK26" s="116"/>
      <c r="AL26" s="10"/>
      <c r="AM26" s="111">
        <f>IF('GA55 Main'!$C$4='Other Ded.'!B26,IF('GA55 Main'!$M$6="No",'GA55 Main'!$J$27,('GA55 Main'!$J$27+'GA55 Main'!$M$27)),0)</f>
        <v>0</v>
      </c>
      <c r="AN26" s="111">
        <f>IF('GA55 Main'!$C$4='Other Ded.'!B26,'GA55 Main'!$W$27,0)</f>
        <v>0</v>
      </c>
      <c r="AO26" s="111">
        <f>IF('Tax Calculaton Old'!$D$3='Other Ded.'!B26,'Tax Calculaton Old'!$M$48,0)</f>
        <v>0</v>
      </c>
      <c r="AP26" s="111">
        <f>IF(Sheet1!$I$5='Other Ded.'!B26,Sheet1!$L$32,0)</f>
        <v>0</v>
      </c>
      <c r="AQ26" s="22">
        <f t="shared" si="1"/>
        <v>0</v>
      </c>
      <c r="AT26" s="22">
        <f>IF('GA55 Main'!$C$4='Other Ded.'!B26,'GA55 Main'!$E$27,0)</f>
        <v>0</v>
      </c>
      <c r="AU26" s="22">
        <f>IF('GA55 Main'!$C$4='Other Ded.'!B26,SUM('GA55 Main'!$C$8:$C$19,'GA55 Main'!$D$8:$D$19),0)</f>
        <v>0</v>
      </c>
      <c r="AV26" s="111">
        <f t="shared" si="2"/>
        <v>0</v>
      </c>
      <c r="AW26" s="111">
        <f t="shared" si="3"/>
        <v>0</v>
      </c>
      <c r="AX26" s="22">
        <f>IF('GA55 Main'!$C$4='Other Ded.'!B26,IF('GA55 Main'!$M$6="NO",0,'GA55 Main'!$M$27),0)</f>
        <v>0</v>
      </c>
      <c r="AY26" s="22">
        <f>IF('GA55 Main'!$C$4='Other Ded.'!B26,IF('GA55 Main'!$M$6="No",0,ROUND(10%*'GA55 Main'!$J$27,0)),0)</f>
        <v>0</v>
      </c>
      <c r="AZ26" s="22">
        <f t="shared" si="7"/>
        <v>0</v>
      </c>
      <c r="BA26" s="111">
        <f t="shared" si="4"/>
        <v>0</v>
      </c>
      <c r="BB26" s="22">
        <f t="shared" si="5"/>
        <v>0</v>
      </c>
      <c r="BC26" s="22">
        <f>IF('GA55 Main'!$C$4='Other Ded.'!B26,IF('GA55 Main'!$M$6="No",50000,IF($BB$5&gt;50000,50000,$BB$5)),0)</f>
        <v>0</v>
      </c>
      <c r="BD26" s="22">
        <f>IF('GA55 Main'!$C$4='Other Ded.'!B26,IF('GA55 Main'!$E$6="No",25000,50000),0)</f>
        <v>0</v>
      </c>
      <c r="BE26" s="22">
        <f>IF('GA55 Main'!$C$4='Other Ded.'!B26,IF('GA55 Main'!$E$6="No",40000,100000),0)</f>
        <v>0</v>
      </c>
    </row>
    <row r="27" spans="1:57" ht="18" customHeight="1">
      <c r="A27" s="32">
        <v>23</v>
      </c>
      <c r="B27" s="33">
        <f>Master!B26</f>
        <v>0</v>
      </c>
      <c r="C27" s="116"/>
      <c r="D27" s="116"/>
      <c r="E27" s="116"/>
      <c r="F27" s="31">
        <f t="shared" si="6"/>
        <v>0</v>
      </c>
      <c r="G27" s="31">
        <f t="shared" si="0"/>
        <v>0</v>
      </c>
      <c r="H27" s="116"/>
      <c r="I27" s="116"/>
      <c r="J27" s="116"/>
      <c r="K27" s="116"/>
      <c r="L27" s="116"/>
      <c r="M27" s="116"/>
      <c r="N27" s="116"/>
      <c r="O27" s="116"/>
      <c r="P27" s="116"/>
      <c r="Q27" s="116"/>
      <c r="R27" s="116"/>
      <c r="S27" s="116"/>
      <c r="T27" s="116"/>
      <c r="U27" s="116"/>
      <c r="V27" s="116"/>
      <c r="W27" s="116"/>
      <c r="X27" s="116"/>
      <c r="Y27" s="116"/>
      <c r="Z27" s="116"/>
      <c r="AA27" s="116"/>
      <c r="AB27" s="116"/>
      <c r="AC27" s="116"/>
      <c r="AD27" s="116"/>
      <c r="AE27" s="116"/>
      <c r="AF27" s="116"/>
      <c r="AG27" s="116"/>
      <c r="AH27" s="116"/>
      <c r="AI27" s="116"/>
      <c r="AJ27" s="116"/>
      <c r="AK27" s="116"/>
      <c r="AL27" s="10"/>
      <c r="AM27" s="111">
        <f>IF('GA55 Main'!$C$4='Other Ded.'!B27,IF('GA55 Main'!$M$6="No",'GA55 Main'!$J$27,('GA55 Main'!$J$27+'GA55 Main'!$M$27)),0)</f>
        <v>0</v>
      </c>
      <c r="AN27" s="111">
        <f>IF('GA55 Main'!$C$4='Other Ded.'!B27,'GA55 Main'!$W$27,0)</f>
        <v>0</v>
      </c>
      <c r="AO27" s="111">
        <f>IF('Tax Calculaton Old'!$D$3='Other Ded.'!B27,'Tax Calculaton Old'!$M$48,0)</f>
        <v>0</v>
      </c>
      <c r="AP27" s="111">
        <f>IF(Sheet1!$I$5='Other Ded.'!B27,Sheet1!$L$32,0)</f>
        <v>0</v>
      </c>
      <c r="AQ27" s="22">
        <f t="shared" si="1"/>
        <v>0</v>
      </c>
      <c r="AT27" s="22">
        <f>IF('GA55 Main'!$C$4='Other Ded.'!B27,'GA55 Main'!$E$27,0)</f>
        <v>0</v>
      </c>
      <c r="AU27" s="22">
        <f>IF('GA55 Main'!$C$4='Other Ded.'!B27,SUM('GA55 Main'!$C$8:$C$19,'GA55 Main'!$D$8:$D$19),0)</f>
        <v>0</v>
      </c>
      <c r="AV27" s="111">
        <f t="shared" si="2"/>
        <v>0</v>
      </c>
      <c r="AW27" s="111">
        <f t="shared" si="3"/>
        <v>0</v>
      </c>
      <c r="AX27" s="22">
        <f>IF('GA55 Main'!$C$4='Other Ded.'!B27,IF('GA55 Main'!$M$6="NO",0,'GA55 Main'!$M$27),0)</f>
        <v>0</v>
      </c>
      <c r="AY27" s="22">
        <f>IF('GA55 Main'!$C$4='Other Ded.'!B27,IF('GA55 Main'!$M$6="No",0,ROUND(10%*'GA55 Main'!$J$27,0)),0)</f>
        <v>0</v>
      </c>
      <c r="AZ27" s="22">
        <f t="shared" si="7"/>
        <v>0</v>
      </c>
      <c r="BA27" s="111">
        <f t="shared" si="4"/>
        <v>0</v>
      </c>
      <c r="BB27" s="22">
        <f t="shared" si="5"/>
        <v>0</v>
      </c>
      <c r="BC27" s="22">
        <f>IF('GA55 Main'!$C$4='Other Ded.'!B27,IF('GA55 Main'!$M$6="No",50000,IF($BB$5&gt;50000,50000,$BB$5)),0)</f>
        <v>0</v>
      </c>
      <c r="BD27" s="22">
        <f>IF('GA55 Main'!$C$4='Other Ded.'!B27,IF('GA55 Main'!$E$6="No",25000,50000),0)</f>
        <v>0</v>
      </c>
      <c r="BE27" s="22">
        <f>IF('GA55 Main'!$C$4='Other Ded.'!B27,IF('GA55 Main'!$E$6="No",40000,100000),0)</f>
        <v>0</v>
      </c>
    </row>
    <row r="28" spans="1:57" ht="18" customHeight="1">
      <c r="A28" s="32">
        <v>24</v>
      </c>
      <c r="B28" s="33">
        <f>Master!B27</f>
        <v>0</v>
      </c>
      <c r="C28" s="116"/>
      <c r="D28" s="116"/>
      <c r="E28" s="116"/>
      <c r="F28" s="31">
        <f t="shared" si="6"/>
        <v>0</v>
      </c>
      <c r="G28" s="31">
        <f t="shared" si="0"/>
        <v>0</v>
      </c>
      <c r="H28" s="116"/>
      <c r="I28" s="116"/>
      <c r="J28" s="116"/>
      <c r="K28" s="116"/>
      <c r="L28" s="116"/>
      <c r="M28" s="116"/>
      <c r="N28" s="116"/>
      <c r="O28" s="116"/>
      <c r="P28" s="116"/>
      <c r="Q28" s="116"/>
      <c r="R28" s="116"/>
      <c r="S28" s="116"/>
      <c r="T28" s="116"/>
      <c r="U28" s="116"/>
      <c r="V28" s="116"/>
      <c r="W28" s="116"/>
      <c r="X28" s="116"/>
      <c r="Y28" s="116"/>
      <c r="Z28" s="116"/>
      <c r="AA28" s="116"/>
      <c r="AB28" s="116"/>
      <c r="AC28" s="116"/>
      <c r="AD28" s="116"/>
      <c r="AE28" s="116"/>
      <c r="AF28" s="116"/>
      <c r="AG28" s="116"/>
      <c r="AH28" s="116"/>
      <c r="AI28" s="116"/>
      <c r="AJ28" s="116"/>
      <c r="AK28" s="116"/>
      <c r="AL28" s="10"/>
      <c r="AM28" s="111">
        <f>IF('GA55 Main'!$C$4='Other Ded.'!B28,IF('GA55 Main'!$M$6="No",'GA55 Main'!$J$27,('GA55 Main'!$J$27+'GA55 Main'!$M$27)),0)</f>
        <v>0</v>
      </c>
      <c r="AN28" s="111">
        <f>IF('GA55 Main'!$C$4='Other Ded.'!B28,'GA55 Main'!$W$27,0)</f>
        <v>0</v>
      </c>
      <c r="AO28" s="111">
        <f>IF('Tax Calculaton Old'!$D$3='Other Ded.'!B28,'Tax Calculaton Old'!$M$48,0)</f>
        <v>0</v>
      </c>
      <c r="AP28" s="111">
        <f>IF(Sheet1!$I$5='Other Ded.'!B28,Sheet1!$L$32,0)</f>
        <v>0</v>
      </c>
      <c r="AQ28" s="22">
        <f t="shared" si="1"/>
        <v>0</v>
      </c>
      <c r="AT28" s="22">
        <f>IF('GA55 Main'!$C$4='Other Ded.'!B28,'GA55 Main'!$E$27,0)</f>
        <v>0</v>
      </c>
      <c r="AU28" s="22">
        <f>IF('GA55 Main'!$C$4='Other Ded.'!B28,SUM('GA55 Main'!$C$8:$C$19,'GA55 Main'!$D$8:$D$19),0)</f>
        <v>0</v>
      </c>
      <c r="AV28" s="111">
        <f t="shared" si="2"/>
        <v>0</v>
      </c>
      <c r="AW28" s="111">
        <f t="shared" si="3"/>
        <v>0</v>
      </c>
      <c r="AX28" s="22">
        <f>IF('GA55 Main'!$C$4='Other Ded.'!B28,IF('GA55 Main'!$M$6="NO",0,'GA55 Main'!$M$27),0)</f>
        <v>0</v>
      </c>
      <c r="AY28" s="22">
        <f>IF('GA55 Main'!$C$4='Other Ded.'!B28,IF('GA55 Main'!$M$6="No",0,ROUND(10%*'GA55 Main'!$J$27,0)),0)</f>
        <v>0</v>
      </c>
      <c r="AZ28" s="22">
        <f t="shared" si="7"/>
        <v>0</v>
      </c>
      <c r="BA28" s="111">
        <f t="shared" si="4"/>
        <v>0</v>
      </c>
      <c r="BB28" s="22">
        <f t="shared" si="5"/>
        <v>0</v>
      </c>
      <c r="BC28" s="22">
        <f>IF('GA55 Main'!$C$4='Other Ded.'!B28,IF('GA55 Main'!$M$6="No",50000,IF($BB$5&gt;50000,50000,$BB$5)),0)</f>
        <v>0</v>
      </c>
      <c r="BD28" s="22">
        <f>IF('GA55 Main'!$C$4='Other Ded.'!B28,IF('GA55 Main'!$E$6="No",25000,50000),0)</f>
        <v>0</v>
      </c>
      <c r="BE28" s="22">
        <f>IF('GA55 Main'!$C$4='Other Ded.'!B28,IF('GA55 Main'!$E$6="No",40000,100000),0)</f>
        <v>0</v>
      </c>
    </row>
    <row r="29" spans="1:57" ht="18" customHeight="1">
      <c r="A29" s="32">
        <v>25</v>
      </c>
      <c r="B29" s="33">
        <f>Master!B28</f>
        <v>0</v>
      </c>
      <c r="C29" s="116"/>
      <c r="D29" s="116"/>
      <c r="E29" s="116"/>
      <c r="F29" s="31">
        <f t="shared" si="6"/>
        <v>0</v>
      </c>
      <c r="G29" s="31">
        <f t="shared" si="0"/>
        <v>0</v>
      </c>
      <c r="H29" s="116"/>
      <c r="I29" s="116"/>
      <c r="J29" s="116"/>
      <c r="K29" s="116"/>
      <c r="L29" s="116"/>
      <c r="M29" s="116"/>
      <c r="N29" s="116"/>
      <c r="O29" s="116"/>
      <c r="P29" s="116"/>
      <c r="Q29" s="116"/>
      <c r="R29" s="116"/>
      <c r="S29" s="116"/>
      <c r="T29" s="116"/>
      <c r="U29" s="116"/>
      <c r="V29" s="116"/>
      <c r="W29" s="116"/>
      <c r="X29" s="116"/>
      <c r="Y29" s="116"/>
      <c r="Z29" s="116"/>
      <c r="AA29" s="116"/>
      <c r="AB29" s="116"/>
      <c r="AC29" s="116"/>
      <c r="AD29" s="116"/>
      <c r="AE29" s="116"/>
      <c r="AF29" s="116"/>
      <c r="AG29" s="116"/>
      <c r="AH29" s="116"/>
      <c r="AI29" s="116"/>
      <c r="AJ29" s="116"/>
      <c r="AK29" s="116"/>
      <c r="AL29" s="10"/>
      <c r="AM29" s="111">
        <f>IF('GA55 Main'!$C$4='Other Ded.'!B29,IF('GA55 Main'!$M$6="No",'GA55 Main'!$J$27,('GA55 Main'!$J$27+'GA55 Main'!$M$27)),0)</f>
        <v>0</v>
      </c>
      <c r="AN29" s="111">
        <f>IF('GA55 Main'!$C$4='Other Ded.'!B29,'GA55 Main'!$W$27,0)</f>
        <v>0</v>
      </c>
      <c r="AO29" s="111">
        <f>IF('Tax Calculaton Old'!$D$3='Other Ded.'!B29,'Tax Calculaton Old'!$M$48,0)</f>
        <v>0</v>
      </c>
      <c r="AP29" s="111">
        <f>IF(Sheet1!$I$5='Other Ded.'!B29,Sheet1!$L$32,0)</f>
        <v>0</v>
      </c>
      <c r="AQ29" s="22">
        <f t="shared" si="1"/>
        <v>0</v>
      </c>
      <c r="AT29" s="22">
        <f>IF('GA55 Main'!$C$4='Other Ded.'!B29,'GA55 Main'!$E$27,0)</f>
        <v>0</v>
      </c>
      <c r="AU29" s="22">
        <f>IF('GA55 Main'!$C$4='Other Ded.'!B29,SUM('GA55 Main'!$C$8:$C$19,'GA55 Main'!$D$8:$D$19),0)</f>
        <v>0</v>
      </c>
      <c r="AV29" s="111">
        <f t="shared" si="2"/>
        <v>0</v>
      </c>
      <c r="AW29" s="111">
        <f t="shared" si="3"/>
        <v>0</v>
      </c>
      <c r="AX29" s="22">
        <f>IF('GA55 Main'!$C$4='Other Ded.'!B29,IF('GA55 Main'!$M$6="NO",0,'GA55 Main'!$M$27),0)</f>
        <v>0</v>
      </c>
      <c r="AY29" s="22">
        <f>IF('GA55 Main'!$C$4='Other Ded.'!B29,IF('GA55 Main'!$M$6="No",0,ROUND(10%*'GA55 Main'!$J$27,0)),0)</f>
        <v>0</v>
      </c>
      <c r="AZ29" s="22">
        <f t="shared" si="7"/>
        <v>0</v>
      </c>
      <c r="BA29" s="111">
        <f t="shared" si="4"/>
        <v>0</v>
      </c>
      <c r="BB29" s="22">
        <f t="shared" si="5"/>
        <v>0</v>
      </c>
      <c r="BC29" s="22">
        <f>IF('GA55 Main'!$C$4='Other Ded.'!B29,IF('GA55 Main'!$M$6="No",50000,IF($BB$5&gt;50000,50000,$BB$5)),0)</f>
        <v>0</v>
      </c>
      <c r="BD29" s="22">
        <f>IF('GA55 Main'!$C$4='Other Ded.'!B29,IF('GA55 Main'!$E$6="No",25000,50000),0)</f>
        <v>0</v>
      </c>
      <c r="BE29" s="22">
        <f>IF('GA55 Main'!$C$4='Other Ded.'!B29,IF('GA55 Main'!$E$6="No",40000,100000),0)</f>
        <v>0</v>
      </c>
    </row>
    <row r="30" spans="1:57" ht="18" customHeight="1">
      <c r="A30" s="32">
        <v>26</v>
      </c>
      <c r="B30" s="33">
        <f>Master!B29</f>
        <v>0</v>
      </c>
      <c r="C30" s="116"/>
      <c r="D30" s="116"/>
      <c r="E30" s="116"/>
      <c r="F30" s="31">
        <f t="shared" si="6"/>
        <v>0</v>
      </c>
      <c r="G30" s="31">
        <f t="shared" si="0"/>
        <v>0</v>
      </c>
      <c r="H30" s="116"/>
      <c r="I30" s="116"/>
      <c r="J30" s="116"/>
      <c r="K30" s="116"/>
      <c r="L30" s="116"/>
      <c r="M30" s="116"/>
      <c r="N30" s="116"/>
      <c r="O30" s="116"/>
      <c r="P30" s="116"/>
      <c r="Q30" s="116"/>
      <c r="R30" s="116"/>
      <c r="S30" s="116"/>
      <c r="T30" s="116"/>
      <c r="U30" s="116"/>
      <c r="V30" s="116"/>
      <c r="W30" s="116"/>
      <c r="X30" s="116"/>
      <c r="Y30" s="116"/>
      <c r="Z30" s="116"/>
      <c r="AA30" s="116"/>
      <c r="AB30" s="116"/>
      <c r="AC30" s="116"/>
      <c r="AD30" s="116"/>
      <c r="AE30" s="116"/>
      <c r="AF30" s="116"/>
      <c r="AG30" s="116"/>
      <c r="AH30" s="116"/>
      <c r="AI30" s="116"/>
      <c r="AJ30" s="116"/>
      <c r="AK30" s="116"/>
      <c r="AL30" s="10"/>
      <c r="AM30" s="111">
        <f>IF('GA55 Main'!$C$4='Other Ded.'!B30,IF('GA55 Main'!$M$6="No",'GA55 Main'!$J$27,('GA55 Main'!$J$27+'GA55 Main'!$M$27)),0)</f>
        <v>0</v>
      </c>
      <c r="AN30" s="111">
        <f>IF('GA55 Main'!$C$4='Other Ded.'!B30,'GA55 Main'!$W$27,0)</f>
        <v>0</v>
      </c>
      <c r="AO30" s="111">
        <f>IF('Tax Calculaton Old'!$D$3='Other Ded.'!B30,'Tax Calculaton Old'!$M$48,0)</f>
        <v>0</v>
      </c>
      <c r="AP30" s="111">
        <f>IF(Sheet1!$I$5='Other Ded.'!B30,Sheet1!$L$32,0)</f>
        <v>0</v>
      </c>
      <c r="AQ30" s="22">
        <f t="shared" si="1"/>
        <v>0</v>
      </c>
      <c r="AT30" s="22">
        <f>IF('GA55 Main'!$C$4='Other Ded.'!B30,'GA55 Main'!$E$27,0)</f>
        <v>0</v>
      </c>
      <c r="AU30" s="22">
        <f>IF('GA55 Main'!$C$4='Other Ded.'!B30,SUM('GA55 Main'!$C$8:$C$19,'GA55 Main'!$D$8:$D$19),0)</f>
        <v>0</v>
      </c>
      <c r="AV30" s="111">
        <f t="shared" si="2"/>
        <v>0</v>
      </c>
      <c r="AW30" s="111">
        <f t="shared" si="3"/>
        <v>0</v>
      </c>
      <c r="AX30" s="22">
        <f>IF('GA55 Main'!$C$4='Other Ded.'!B30,IF('GA55 Main'!$M$6="NO",0,'GA55 Main'!$M$27),0)</f>
        <v>0</v>
      </c>
      <c r="AY30" s="22">
        <f>IF('GA55 Main'!$C$4='Other Ded.'!B30,IF('GA55 Main'!$M$6="No",0,ROUND(10%*'GA55 Main'!$J$27,0)),0)</f>
        <v>0</v>
      </c>
      <c r="AZ30" s="22">
        <f t="shared" si="7"/>
        <v>0</v>
      </c>
      <c r="BA30" s="111">
        <f t="shared" si="4"/>
        <v>0</v>
      </c>
      <c r="BB30" s="22">
        <f t="shared" si="5"/>
        <v>0</v>
      </c>
      <c r="BC30" s="22">
        <f>IF('GA55 Main'!$C$4='Other Ded.'!B30,IF('GA55 Main'!$M$6="No",50000,IF($BB$5&gt;50000,50000,$BB$5)),0)</f>
        <v>0</v>
      </c>
      <c r="BD30" s="22">
        <f>IF('GA55 Main'!$C$4='Other Ded.'!B30,IF('GA55 Main'!$E$6="No",25000,50000),0)</f>
        <v>0</v>
      </c>
      <c r="BE30" s="22">
        <f>IF('GA55 Main'!$C$4='Other Ded.'!B30,IF('GA55 Main'!$E$6="No",40000,100000),0)</f>
        <v>0</v>
      </c>
    </row>
    <row r="31" spans="1:57" ht="18" customHeight="1">
      <c r="A31" s="32">
        <v>27</v>
      </c>
      <c r="B31" s="33">
        <f>Master!B30</f>
        <v>0</v>
      </c>
      <c r="C31" s="116"/>
      <c r="D31" s="116"/>
      <c r="E31" s="116"/>
      <c r="F31" s="31">
        <f t="shared" si="6"/>
        <v>0</v>
      </c>
      <c r="G31" s="31">
        <f t="shared" si="0"/>
        <v>0</v>
      </c>
      <c r="H31" s="116"/>
      <c r="I31" s="116"/>
      <c r="J31" s="116"/>
      <c r="K31" s="116"/>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6"/>
      <c r="AL31" s="10"/>
      <c r="AM31" s="111">
        <f>IF('GA55 Main'!$C$4='Other Ded.'!B31,IF('GA55 Main'!$M$6="No",'GA55 Main'!$J$27,('GA55 Main'!$J$27+'GA55 Main'!$M$27)),0)</f>
        <v>0</v>
      </c>
      <c r="AN31" s="111">
        <f>IF('GA55 Main'!$C$4='Other Ded.'!B31,'GA55 Main'!$W$27,0)</f>
        <v>0</v>
      </c>
      <c r="AO31" s="111">
        <f>IF('Tax Calculaton Old'!$D$3='Other Ded.'!B31,'Tax Calculaton Old'!$M$48,0)</f>
        <v>0</v>
      </c>
      <c r="AP31" s="111">
        <f>IF(Sheet1!$I$5='Other Ded.'!B31,Sheet1!$L$32,0)</f>
        <v>0</v>
      </c>
      <c r="AQ31" s="22">
        <f t="shared" si="1"/>
        <v>0</v>
      </c>
      <c r="AT31" s="22">
        <f>IF('GA55 Main'!$C$4='Other Ded.'!B31,'GA55 Main'!$E$27,0)</f>
        <v>0</v>
      </c>
      <c r="AU31" s="22">
        <f>IF('GA55 Main'!$C$4='Other Ded.'!B31,SUM('GA55 Main'!$C$8:$C$19,'GA55 Main'!$D$8:$D$19),0)</f>
        <v>0</v>
      </c>
      <c r="AV31" s="111">
        <f t="shared" si="2"/>
        <v>0</v>
      </c>
      <c r="AW31" s="111">
        <f t="shared" si="3"/>
        <v>0</v>
      </c>
      <c r="AX31" s="22">
        <f>IF('GA55 Main'!$C$4='Other Ded.'!B31,IF('GA55 Main'!$M$6="NO",0,'GA55 Main'!$M$27),0)</f>
        <v>0</v>
      </c>
      <c r="AY31" s="22">
        <f>IF('GA55 Main'!$C$4='Other Ded.'!B31,IF('GA55 Main'!$M$6="No",0,ROUND(10%*'GA55 Main'!$J$27,0)),0)</f>
        <v>0</v>
      </c>
      <c r="AZ31" s="22">
        <f t="shared" si="7"/>
        <v>0</v>
      </c>
      <c r="BA31" s="111">
        <f t="shared" si="4"/>
        <v>0</v>
      </c>
      <c r="BB31" s="22">
        <f t="shared" si="5"/>
        <v>0</v>
      </c>
      <c r="BC31" s="22">
        <f>IF('GA55 Main'!$C$4='Other Ded.'!B31,IF('GA55 Main'!$M$6="No",50000,IF($BB$5&gt;50000,50000,$BB$5)),0)</f>
        <v>0</v>
      </c>
      <c r="BD31" s="22">
        <f>IF('GA55 Main'!$C$4='Other Ded.'!B31,IF('GA55 Main'!$E$6="No",25000,50000),0)</f>
        <v>0</v>
      </c>
      <c r="BE31" s="22">
        <f>IF('GA55 Main'!$C$4='Other Ded.'!B31,IF('GA55 Main'!$E$6="No",40000,100000),0)</f>
        <v>0</v>
      </c>
    </row>
    <row r="32" spans="1:57" ht="18" customHeight="1">
      <c r="A32" s="32">
        <v>28</v>
      </c>
      <c r="B32" s="33">
        <f>Master!B31</f>
        <v>0</v>
      </c>
      <c r="C32" s="116"/>
      <c r="D32" s="116"/>
      <c r="E32" s="116"/>
      <c r="F32" s="31">
        <f t="shared" si="6"/>
        <v>0</v>
      </c>
      <c r="G32" s="31">
        <f t="shared" si="0"/>
        <v>0</v>
      </c>
      <c r="H32" s="116"/>
      <c r="I32" s="116"/>
      <c r="J32" s="116"/>
      <c r="K32" s="116"/>
      <c r="L32" s="116"/>
      <c r="M32" s="116"/>
      <c r="N32" s="116"/>
      <c r="O32" s="116"/>
      <c r="P32" s="116"/>
      <c r="Q32" s="116"/>
      <c r="R32" s="116"/>
      <c r="S32" s="116"/>
      <c r="T32" s="116"/>
      <c r="U32" s="116"/>
      <c r="V32" s="116"/>
      <c r="W32" s="116"/>
      <c r="X32" s="116"/>
      <c r="Y32" s="116"/>
      <c r="Z32" s="116"/>
      <c r="AA32" s="116"/>
      <c r="AB32" s="116"/>
      <c r="AC32" s="116"/>
      <c r="AD32" s="116"/>
      <c r="AE32" s="116"/>
      <c r="AF32" s="116"/>
      <c r="AG32" s="116"/>
      <c r="AH32" s="116"/>
      <c r="AI32" s="116"/>
      <c r="AJ32" s="116"/>
      <c r="AK32" s="116"/>
      <c r="AL32" s="10"/>
      <c r="AM32" s="111">
        <f>IF('GA55 Main'!$C$4='Other Ded.'!B32,IF('GA55 Main'!$M$6="No",'GA55 Main'!$J$27,('GA55 Main'!$J$27+'GA55 Main'!$M$27)),0)</f>
        <v>0</v>
      </c>
      <c r="AN32" s="111">
        <f>IF('GA55 Main'!$C$4='Other Ded.'!B32,'GA55 Main'!$W$27,0)</f>
        <v>0</v>
      </c>
      <c r="AO32" s="111">
        <f>IF('Tax Calculaton Old'!$D$3='Other Ded.'!B32,'Tax Calculaton Old'!$M$48,0)</f>
        <v>0</v>
      </c>
      <c r="AP32" s="111">
        <f>IF(Sheet1!$I$5='Other Ded.'!B32,Sheet1!$L$32,0)</f>
        <v>0</v>
      </c>
      <c r="AQ32" s="22">
        <f t="shared" si="1"/>
        <v>0</v>
      </c>
      <c r="AT32" s="22">
        <f>IF('GA55 Main'!$C$4='Other Ded.'!B32,'GA55 Main'!$E$27,0)</f>
        <v>0</v>
      </c>
      <c r="AU32" s="22">
        <f>IF('GA55 Main'!$C$4='Other Ded.'!B32,SUM('GA55 Main'!$C$8:$C$19,'GA55 Main'!$D$8:$D$19),0)</f>
        <v>0</v>
      </c>
      <c r="AV32" s="111">
        <f t="shared" si="2"/>
        <v>0</v>
      </c>
      <c r="AW32" s="111">
        <f t="shared" si="3"/>
        <v>0</v>
      </c>
      <c r="AX32" s="22">
        <f>IF('GA55 Main'!$C$4='Other Ded.'!B32,IF('GA55 Main'!$M$6="NO",0,'GA55 Main'!$M$27),0)</f>
        <v>0</v>
      </c>
      <c r="AY32" s="22">
        <f>IF('GA55 Main'!$C$4='Other Ded.'!B32,IF('GA55 Main'!$M$6="No",0,ROUND(10%*'GA55 Main'!$J$27,0)),0)</f>
        <v>0</v>
      </c>
      <c r="AZ32" s="22">
        <f t="shared" si="7"/>
        <v>0</v>
      </c>
      <c r="BA32" s="111">
        <f t="shared" si="4"/>
        <v>0</v>
      </c>
      <c r="BB32" s="22">
        <f t="shared" si="5"/>
        <v>0</v>
      </c>
      <c r="BC32" s="22">
        <f>IF('GA55 Main'!$C$4='Other Ded.'!B32,IF('GA55 Main'!$M$6="No",50000,IF($BB$5&gt;50000,50000,$BB$5)),0)</f>
        <v>0</v>
      </c>
      <c r="BD32" s="22">
        <f>IF('GA55 Main'!$C$4='Other Ded.'!B32,IF('GA55 Main'!$E$6="No",25000,50000),0)</f>
        <v>0</v>
      </c>
      <c r="BE32" s="22">
        <f>IF('GA55 Main'!$C$4='Other Ded.'!B32,IF('GA55 Main'!$E$6="No",40000,100000),0)</f>
        <v>0</v>
      </c>
    </row>
    <row r="33" spans="1:57" ht="18" customHeight="1">
      <c r="A33" s="32">
        <v>29</v>
      </c>
      <c r="B33" s="33">
        <f>Master!B32</f>
        <v>0</v>
      </c>
      <c r="C33" s="116"/>
      <c r="D33" s="116"/>
      <c r="E33" s="116"/>
      <c r="F33" s="31">
        <f t="shared" si="6"/>
        <v>0</v>
      </c>
      <c r="G33" s="31">
        <f t="shared" si="0"/>
        <v>0</v>
      </c>
      <c r="H33" s="116"/>
      <c r="I33" s="116"/>
      <c r="J33" s="116"/>
      <c r="K33" s="116"/>
      <c r="L33" s="116"/>
      <c r="M33" s="116"/>
      <c r="N33" s="116"/>
      <c r="O33" s="116"/>
      <c r="P33" s="116"/>
      <c r="Q33" s="116"/>
      <c r="R33" s="116"/>
      <c r="S33" s="116"/>
      <c r="T33" s="116"/>
      <c r="U33" s="116"/>
      <c r="V33" s="116"/>
      <c r="W33" s="116"/>
      <c r="X33" s="116"/>
      <c r="Y33" s="116"/>
      <c r="Z33" s="116"/>
      <c r="AA33" s="116"/>
      <c r="AB33" s="116"/>
      <c r="AC33" s="116"/>
      <c r="AD33" s="116"/>
      <c r="AE33" s="116"/>
      <c r="AF33" s="116"/>
      <c r="AG33" s="116"/>
      <c r="AH33" s="116"/>
      <c r="AI33" s="116"/>
      <c r="AJ33" s="116"/>
      <c r="AK33" s="116"/>
      <c r="AL33" s="10"/>
      <c r="AM33" s="111">
        <f>IF('GA55 Main'!$C$4='Other Ded.'!B33,IF('GA55 Main'!$M$6="No",'GA55 Main'!$J$27,('GA55 Main'!$J$27+'GA55 Main'!$M$27)),0)</f>
        <v>0</v>
      </c>
      <c r="AN33" s="111">
        <f>IF('GA55 Main'!$C$4='Other Ded.'!B33,'GA55 Main'!$W$27,0)</f>
        <v>0</v>
      </c>
      <c r="AO33" s="111">
        <f>IF('Tax Calculaton Old'!$D$3='Other Ded.'!B33,'Tax Calculaton Old'!$M$48,0)</f>
        <v>0</v>
      </c>
      <c r="AP33" s="111">
        <f>IF(Sheet1!$I$5='Other Ded.'!B33,Sheet1!$L$32,0)</f>
        <v>0</v>
      </c>
      <c r="AQ33" s="22">
        <f t="shared" si="1"/>
        <v>0</v>
      </c>
      <c r="AT33" s="22">
        <f>IF('GA55 Main'!$C$4='Other Ded.'!B33,'GA55 Main'!$E$27,0)</f>
        <v>0</v>
      </c>
      <c r="AU33" s="22">
        <f>IF('GA55 Main'!$C$4='Other Ded.'!B33,SUM('GA55 Main'!$C$8:$C$19,'GA55 Main'!$D$8:$D$19),0)</f>
        <v>0</v>
      </c>
      <c r="AV33" s="111">
        <f t="shared" si="2"/>
        <v>0</v>
      </c>
      <c r="AW33" s="111">
        <f t="shared" si="3"/>
        <v>0</v>
      </c>
      <c r="AX33" s="22">
        <f>IF('GA55 Main'!$C$4='Other Ded.'!B33,IF('GA55 Main'!$M$6="NO",0,'GA55 Main'!$M$27),0)</f>
        <v>0</v>
      </c>
      <c r="AY33" s="22">
        <f>IF('GA55 Main'!$C$4='Other Ded.'!B33,IF('GA55 Main'!$M$6="No",0,ROUND(10%*'GA55 Main'!$J$27,0)),0)</f>
        <v>0</v>
      </c>
      <c r="AZ33" s="22">
        <f t="shared" si="7"/>
        <v>0</v>
      </c>
      <c r="BA33" s="111">
        <f t="shared" si="4"/>
        <v>0</v>
      </c>
      <c r="BB33" s="22">
        <f t="shared" si="5"/>
        <v>0</v>
      </c>
      <c r="BC33" s="22">
        <f>IF('GA55 Main'!$C$4='Other Ded.'!B33,IF('GA55 Main'!$M$6="No",50000,IF($BB$5&gt;50000,50000,$BB$5)),0)</f>
        <v>0</v>
      </c>
      <c r="BD33" s="22">
        <f>IF('GA55 Main'!$C$4='Other Ded.'!B33,IF('GA55 Main'!$E$6="No",25000,50000),0)</f>
        <v>0</v>
      </c>
      <c r="BE33" s="22">
        <f>IF('GA55 Main'!$C$4='Other Ded.'!B33,IF('GA55 Main'!$E$6="No",40000,100000),0)</f>
        <v>0</v>
      </c>
    </row>
    <row r="34" spans="1:57" ht="18" customHeight="1">
      <c r="A34" s="32">
        <v>30</v>
      </c>
      <c r="B34" s="33">
        <f>Master!B33</f>
        <v>0</v>
      </c>
      <c r="C34" s="116"/>
      <c r="D34" s="116"/>
      <c r="E34" s="116"/>
      <c r="F34" s="31">
        <f t="shared" si="6"/>
        <v>0</v>
      </c>
      <c r="G34" s="31">
        <f t="shared" si="0"/>
        <v>0</v>
      </c>
      <c r="H34" s="116"/>
      <c r="I34" s="116"/>
      <c r="J34" s="116"/>
      <c r="K34" s="116"/>
      <c r="L34" s="116"/>
      <c r="M34" s="116"/>
      <c r="N34" s="116"/>
      <c r="O34" s="116"/>
      <c r="P34" s="116"/>
      <c r="Q34" s="116"/>
      <c r="R34" s="116"/>
      <c r="S34" s="116"/>
      <c r="T34" s="116"/>
      <c r="U34" s="116"/>
      <c r="V34" s="116"/>
      <c r="W34" s="116"/>
      <c r="X34" s="116"/>
      <c r="Y34" s="116"/>
      <c r="Z34" s="116"/>
      <c r="AA34" s="116"/>
      <c r="AB34" s="116"/>
      <c r="AC34" s="116"/>
      <c r="AD34" s="116"/>
      <c r="AE34" s="116"/>
      <c r="AF34" s="116"/>
      <c r="AG34" s="116"/>
      <c r="AH34" s="116"/>
      <c r="AI34" s="116"/>
      <c r="AJ34" s="116"/>
      <c r="AK34" s="116"/>
      <c r="AL34" s="10"/>
      <c r="AM34" s="111">
        <f>IF('GA55 Main'!$C$4='Other Ded.'!B34,IF('GA55 Main'!$M$6="No",'GA55 Main'!$J$27,('GA55 Main'!$J$27+'GA55 Main'!$M$27)),0)</f>
        <v>0</v>
      </c>
      <c r="AN34" s="111">
        <f>IF('GA55 Main'!$C$4='Other Ded.'!B34,'GA55 Main'!$W$27,0)</f>
        <v>0</v>
      </c>
      <c r="AO34" s="111">
        <f>IF('Tax Calculaton Old'!$D$3='Other Ded.'!B34,'Tax Calculaton Old'!$M$48,0)</f>
        <v>0</v>
      </c>
      <c r="AP34" s="111">
        <f>IF(Sheet1!$I$5='Other Ded.'!B34,Sheet1!$L$32,0)</f>
        <v>0</v>
      </c>
      <c r="AQ34" s="22">
        <f t="shared" si="1"/>
        <v>0</v>
      </c>
      <c r="AT34" s="22">
        <f>IF('GA55 Main'!$C$4='Other Ded.'!B34,'GA55 Main'!$E$27,0)</f>
        <v>0</v>
      </c>
      <c r="AU34" s="22">
        <f>IF('GA55 Main'!$C$4='Other Ded.'!B34,SUM('GA55 Main'!$C$8:$C$19,'GA55 Main'!$D$8:$D$19),0)</f>
        <v>0</v>
      </c>
      <c r="AV34" s="111">
        <f t="shared" si="2"/>
        <v>0</v>
      </c>
      <c r="AW34" s="111">
        <f t="shared" si="3"/>
        <v>0</v>
      </c>
      <c r="AX34" s="22">
        <f>IF('GA55 Main'!$C$4='Other Ded.'!B34,IF('GA55 Main'!$M$6="NO",0,'GA55 Main'!$M$27),0)</f>
        <v>0</v>
      </c>
      <c r="AY34" s="22">
        <f>IF('GA55 Main'!$C$4='Other Ded.'!B34,IF('GA55 Main'!$M$6="No",0,ROUND(10%*'GA55 Main'!$J$27,0)),0)</f>
        <v>0</v>
      </c>
      <c r="AZ34" s="22">
        <f t="shared" si="7"/>
        <v>0</v>
      </c>
      <c r="BA34" s="111">
        <f t="shared" si="4"/>
        <v>0</v>
      </c>
      <c r="BB34" s="22">
        <f t="shared" si="5"/>
        <v>0</v>
      </c>
      <c r="BC34" s="22">
        <f>IF('GA55 Main'!$C$4='Other Ded.'!B34,IF('GA55 Main'!$M$6="No",50000,IF($BB$5&gt;50000,50000,$BB$5)),0)</f>
        <v>0</v>
      </c>
      <c r="BD34" s="22">
        <f>IF('GA55 Main'!$C$4='Other Ded.'!B34,IF('GA55 Main'!$E$6="No",25000,50000),0)</f>
        <v>0</v>
      </c>
      <c r="BE34" s="22">
        <f>IF('GA55 Main'!$C$4='Other Ded.'!B34,IF('GA55 Main'!$E$6="No",40000,100000),0)</f>
        <v>0</v>
      </c>
    </row>
    <row r="35" spans="1:57" ht="18" customHeight="1">
      <c r="A35" s="32">
        <v>31</v>
      </c>
      <c r="B35" s="33">
        <f>Master!B34</f>
        <v>0</v>
      </c>
      <c r="C35" s="116"/>
      <c r="D35" s="116"/>
      <c r="E35" s="116"/>
      <c r="F35" s="31">
        <f t="shared" si="6"/>
        <v>0</v>
      </c>
      <c r="G35" s="31">
        <f t="shared" si="0"/>
        <v>0</v>
      </c>
      <c r="H35" s="116"/>
      <c r="I35" s="116"/>
      <c r="J35" s="116"/>
      <c r="K35" s="116"/>
      <c r="L35" s="116"/>
      <c r="M35" s="116"/>
      <c r="N35" s="116"/>
      <c r="O35" s="116"/>
      <c r="P35" s="116"/>
      <c r="Q35" s="116"/>
      <c r="R35" s="116"/>
      <c r="S35" s="116"/>
      <c r="T35" s="116"/>
      <c r="U35" s="116"/>
      <c r="V35" s="116"/>
      <c r="W35" s="116"/>
      <c r="X35" s="116"/>
      <c r="Y35" s="116"/>
      <c r="Z35" s="116"/>
      <c r="AA35" s="116"/>
      <c r="AB35" s="116"/>
      <c r="AC35" s="116"/>
      <c r="AD35" s="116"/>
      <c r="AE35" s="116"/>
      <c r="AF35" s="116"/>
      <c r="AG35" s="116"/>
      <c r="AH35" s="116"/>
      <c r="AI35" s="116"/>
      <c r="AJ35" s="116"/>
      <c r="AK35" s="116"/>
      <c r="AL35" s="10"/>
      <c r="AM35" s="111">
        <f>IF('GA55 Main'!$C$4='Other Ded.'!B35,IF('GA55 Main'!$M$6="No",'GA55 Main'!$J$27,('GA55 Main'!$J$27+'GA55 Main'!$M$27)),0)</f>
        <v>0</v>
      </c>
      <c r="AN35" s="111">
        <f>IF('GA55 Main'!$C$4='Other Ded.'!B35,'GA55 Main'!$W$27,0)</f>
        <v>0</v>
      </c>
      <c r="AO35" s="111">
        <f>IF('Tax Calculaton Old'!$D$3='Other Ded.'!B35,'Tax Calculaton Old'!$M$48,0)</f>
        <v>0</v>
      </c>
      <c r="AP35" s="111">
        <f>IF(Sheet1!$I$5='Other Ded.'!B35,Sheet1!$L$32,0)</f>
        <v>0</v>
      </c>
      <c r="AQ35" s="22">
        <f t="shared" si="1"/>
        <v>0</v>
      </c>
      <c r="AT35" s="22">
        <f>IF('GA55 Main'!$C$4='Other Ded.'!B35,'GA55 Main'!$E$27,0)</f>
        <v>0</v>
      </c>
      <c r="AU35" s="22">
        <f>IF('GA55 Main'!$C$4='Other Ded.'!B35,SUM('GA55 Main'!$C$8:$C$19,'GA55 Main'!$D$8:$D$19),0)</f>
        <v>0</v>
      </c>
      <c r="AV35" s="111">
        <f t="shared" si="2"/>
        <v>0</v>
      </c>
      <c r="AW35" s="111">
        <f t="shared" si="3"/>
        <v>0</v>
      </c>
      <c r="AX35" s="22">
        <f>IF('GA55 Main'!$C$4='Other Ded.'!B35,IF('GA55 Main'!$M$6="NO",0,'GA55 Main'!$M$27),0)</f>
        <v>0</v>
      </c>
      <c r="AY35" s="22">
        <f>IF('GA55 Main'!$C$4='Other Ded.'!B35,IF('GA55 Main'!$M$6="No",0,ROUND(10%*'GA55 Main'!$J$27,0)),0)</f>
        <v>0</v>
      </c>
      <c r="AZ35" s="22">
        <f t="shared" si="7"/>
        <v>0</v>
      </c>
      <c r="BA35" s="111">
        <f t="shared" si="4"/>
        <v>0</v>
      </c>
      <c r="BB35" s="22">
        <f t="shared" si="5"/>
        <v>0</v>
      </c>
      <c r="BC35" s="22">
        <f>IF('GA55 Main'!$C$4='Other Ded.'!B35,IF('GA55 Main'!$M$6="No",50000,IF($BB$5&gt;50000,50000,$BB$5)),0)</f>
        <v>0</v>
      </c>
      <c r="BD35" s="22">
        <f>IF('GA55 Main'!$C$4='Other Ded.'!B35,IF('GA55 Main'!$E$6="No",25000,50000),0)</f>
        <v>0</v>
      </c>
      <c r="BE35" s="22">
        <f>IF('GA55 Main'!$C$4='Other Ded.'!B35,IF('GA55 Main'!$E$6="No",40000,100000),0)</f>
        <v>0</v>
      </c>
    </row>
    <row r="36" spans="1:57" ht="18" customHeight="1">
      <c r="A36" s="32">
        <v>32</v>
      </c>
      <c r="B36" s="33">
        <f>Master!B35</f>
        <v>0</v>
      </c>
      <c r="C36" s="116"/>
      <c r="D36" s="116"/>
      <c r="E36" s="116"/>
      <c r="F36" s="31">
        <f t="shared" si="6"/>
        <v>0</v>
      </c>
      <c r="G36" s="31">
        <f t="shared" si="0"/>
        <v>0</v>
      </c>
      <c r="H36" s="116"/>
      <c r="I36" s="116"/>
      <c r="J36" s="116"/>
      <c r="K36" s="116"/>
      <c r="L36" s="116"/>
      <c r="M36" s="116"/>
      <c r="N36" s="116"/>
      <c r="O36" s="116"/>
      <c r="P36" s="116"/>
      <c r="Q36" s="116"/>
      <c r="R36" s="116"/>
      <c r="S36" s="116"/>
      <c r="T36" s="116"/>
      <c r="U36" s="116"/>
      <c r="V36" s="116"/>
      <c r="W36" s="116"/>
      <c r="X36" s="116"/>
      <c r="Y36" s="116"/>
      <c r="Z36" s="116"/>
      <c r="AA36" s="116"/>
      <c r="AB36" s="116"/>
      <c r="AC36" s="116"/>
      <c r="AD36" s="116"/>
      <c r="AE36" s="116"/>
      <c r="AF36" s="116"/>
      <c r="AG36" s="116"/>
      <c r="AH36" s="116"/>
      <c r="AI36" s="116"/>
      <c r="AJ36" s="116"/>
      <c r="AK36" s="116"/>
      <c r="AL36" s="10"/>
      <c r="AM36" s="111">
        <f>IF('GA55 Main'!$C$4='Other Ded.'!B36,IF('GA55 Main'!$M$6="No",'GA55 Main'!$J$27,('GA55 Main'!$J$27+'GA55 Main'!$M$27)),0)</f>
        <v>0</v>
      </c>
      <c r="AN36" s="111">
        <f>IF('GA55 Main'!$C$4='Other Ded.'!B36,'GA55 Main'!$W$27,0)</f>
        <v>0</v>
      </c>
      <c r="AO36" s="111">
        <f>IF('Tax Calculaton Old'!$D$3='Other Ded.'!B36,'Tax Calculaton Old'!$M$48,0)</f>
        <v>0</v>
      </c>
      <c r="AP36" s="111">
        <f>IF(Sheet1!$I$5='Other Ded.'!B36,Sheet1!$L$32,0)</f>
        <v>0</v>
      </c>
      <c r="AQ36" s="22">
        <f t="shared" si="1"/>
        <v>0</v>
      </c>
      <c r="AT36" s="22">
        <f>IF('GA55 Main'!$C$4='Other Ded.'!B36,'GA55 Main'!$E$27,0)</f>
        <v>0</v>
      </c>
      <c r="AU36" s="22">
        <f>IF('GA55 Main'!$C$4='Other Ded.'!B36,SUM('GA55 Main'!$C$8:$C$19,'GA55 Main'!$D$8:$D$19),0)</f>
        <v>0</v>
      </c>
      <c r="AV36" s="111">
        <f t="shared" si="2"/>
        <v>0</v>
      </c>
      <c r="AW36" s="111">
        <f t="shared" si="3"/>
        <v>0</v>
      </c>
      <c r="AX36" s="22">
        <f>IF('GA55 Main'!$C$4='Other Ded.'!B36,IF('GA55 Main'!$M$6="NO",0,'GA55 Main'!$M$27),0)</f>
        <v>0</v>
      </c>
      <c r="AY36" s="22">
        <f>IF('GA55 Main'!$C$4='Other Ded.'!B36,IF('GA55 Main'!$M$6="No",0,ROUND(10%*'GA55 Main'!$J$27,0)),0)</f>
        <v>0</v>
      </c>
      <c r="AZ36" s="22">
        <f t="shared" si="7"/>
        <v>0</v>
      </c>
      <c r="BA36" s="111">
        <f t="shared" si="4"/>
        <v>0</v>
      </c>
      <c r="BB36" s="22">
        <f t="shared" si="5"/>
        <v>0</v>
      </c>
      <c r="BC36" s="22">
        <f>IF('GA55 Main'!$C$4='Other Ded.'!B36,IF('GA55 Main'!$M$6="No",50000,IF($BB$5&gt;50000,50000,$BB$5)),0)</f>
        <v>0</v>
      </c>
      <c r="BD36" s="22">
        <f>IF('GA55 Main'!$C$4='Other Ded.'!B36,IF('GA55 Main'!$E$6="No",25000,50000),0)</f>
        <v>0</v>
      </c>
      <c r="BE36" s="22">
        <f>IF('GA55 Main'!$C$4='Other Ded.'!B36,IF('GA55 Main'!$E$6="No",40000,100000),0)</f>
        <v>0</v>
      </c>
    </row>
    <row r="37" spans="1:57" ht="18" customHeight="1">
      <c r="A37" s="32">
        <v>33</v>
      </c>
      <c r="B37" s="33">
        <f>Master!B36</f>
        <v>0</v>
      </c>
      <c r="C37" s="116"/>
      <c r="D37" s="116"/>
      <c r="E37" s="116"/>
      <c r="F37" s="31">
        <f t="shared" si="6"/>
        <v>0</v>
      </c>
      <c r="G37" s="31">
        <f t="shared" si="0"/>
        <v>0</v>
      </c>
      <c r="H37" s="116"/>
      <c r="I37" s="116"/>
      <c r="J37" s="116"/>
      <c r="K37" s="116"/>
      <c r="L37" s="116"/>
      <c r="M37" s="116"/>
      <c r="N37" s="116"/>
      <c r="O37" s="116"/>
      <c r="P37" s="116"/>
      <c r="Q37" s="116"/>
      <c r="R37" s="116"/>
      <c r="S37" s="116"/>
      <c r="T37" s="116"/>
      <c r="U37" s="116"/>
      <c r="V37" s="116"/>
      <c r="W37" s="116"/>
      <c r="X37" s="116"/>
      <c r="Y37" s="116"/>
      <c r="Z37" s="116"/>
      <c r="AA37" s="116"/>
      <c r="AB37" s="116"/>
      <c r="AC37" s="116"/>
      <c r="AD37" s="116"/>
      <c r="AE37" s="116"/>
      <c r="AF37" s="116"/>
      <c r="AG37" s="116"/>
      <c r="AH37" s="116"/>
      <c r="AI37" s="116"/>
      <c r="AJ37" s="116"/>
      <c r="AK37" s="116"/>
      <c r="AL37" s="10"/>
      <c r="AM37" s="111">
        <f>IF('GA55 Main'!$C$4='Other Ded.'!B37,IF('GA55 Main'!$M$6="No",'GA55 Main'!$J$27,('GA55 Main'!$J$27+'GA55 Main'!$M$27)),0)</f>
        <v>0</v>
      </c>
      <c r="AN37" s="111">
        <f>IF('GA55 Main'!$C$4='Other Ded.'!B37,'GA55 Main'!$W$27,0)</f>
        <v>0</v>
      </c>
      <c r="AO37" s="111">
        <f>IF('Tax Calculaton Old'!$D$3='Other Ded.'!B37,'Tax Calculaton Old'!$M$48,0)</f>
        <v>0</v>
      </c>
      <c r="AP37" s="111">
        <f>IF(Sheet1!$I$5='Other Ded.'!B37,Sheet1!$L$32,0)</f>
        <v>0</v>
      </c>
      <c r="AQ37" s="22">
        <f t="shared" si="1"/>
        <v>0</v>
      </c>
      <c r="AT37" s="22">
        <f>IF('GA55 Main'!$C$4='Other Ded.'!B37,'GA55 Main'!$E$27,0)</f>
        <v>0</v>
      </c>
      <c r="AU37" s="22">
        <f>IF('GA55 Main'!$C$4='Other Ded.'!B37,SUM('GA55 Main'!$C$8:$C$19,'GA55 Main'!$D$8:$D$19),0)</f>
        <v>0</v>
      </c>
      <c r="AV37" s="111">
        <f t="shared" si="2"/>
        <v>0</v>
      </c>
      <c r="AW37" s="111">
        <f t="shared" si="3"/>
        <v>0</v>
      </c>
      <c r="AX37" s="22">
        <f>IF('GA55 Main'!$C$4='Other Ded.'!B37,IF('GA55 Main'!$M$6="NO",0,'GA55 Main'!$M$27),0)</f>
        <v>0</v>
      </c>
      <c r="AY37" s="22">
        <f>IF('GA55 Main'!$C$4='Other Ded.'!B37,IF('GA55 Main'!$M$6="No",0,ROUND(10%*'GA55 Main'!$J$27,0)),0)</f>
        <v>0</v>
      </c>
      <c r="AZ37" s="22">
        <f t="shared" si="7"/>
        <v>0</v>
      </c>
      <c r="BA37" s="111">
        <f t="shared" si="4"/>
        <v>0</v>
      </c>
      <c r="BB37" s="22">
        <f t="shared" si="5"/>
        <v>0</v>
      </c>
      <c r="BC37" s="22">
        <f>IF('GA55 Main'!$C$4='Other Ded.'!B37,IF('GA55 Main'!$M$6="No",50000,IF($BB$5&gt;50000,50000,$BB$5)),0)</f>
        <v>0</v>
      </c>
      <c r="BD37" s="22">
        <f>IF('GA55 Main'!$C$4='Other Ded.'!B37,IF('GA55 Main'!$E$6="No",25000,50000),0)</f>
        <v>0</v>
      </c>
      <c r="BE37" s="22">
        <f>IF('GA55 Main'!$C$4='Other Ded.'!B37,IF('GA55 Main'!$E$6="No",40000,100000),0)</f>
        <v>0</v>
      </c>
    </row>
    <row r="38" spans="1:57" ht="18" customHeight="1">
      <c r="A38" s="32">
        <v>34</v>
      </c>
      <c r="B38" s="33">
        <f>Master!B37</f>
        <v>0</v>
      </c>
      <c r="C38" s="116"/>
      <c r="D38" s="116"/>
      <c r="E38" s="116"/>
      <c r="F38" s="31">
        <f t="shared" si="6"/>
        <v>0</v>
      </c>
      <c r="G38" s="31">
        <f t="shared" si="0"/>
        <v>0</v>
      </c>
      <c r="H38" s="116"/>
      <c r="I38" s="116"/>
      <c r="J38" s="116"/>
      <c r="K38" s="116"/>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116"/>
      <c r="AK38" s="116"/>
      <c r="AL38" s="10"/>
      <c r="AM38" s="111">
        <f>IF('GA55 Main'!$C$4='Other Ded.'!B38,IF('GA55 Main'!$M$6="No",'GA55 Main'!$J$27,('GA55 Main'!$J$27+'GA55 Main'!$M$27)),0)</f>
        <v>0</v>
      </c>
      <c r="AN38" s="111">
        <f>IF('GA55 Main'!$C$4='Other Ded.'!B38,'GA55 Main'!$W$27,0)</f>
        <v>0</v>
      </c>
      <c r="AO38" s="111">
        <f>IF('Tax Calculaton Old'!$D$3='Other Ded.'!B38,'Tax Calculaton Old'!$M$48,0)</f>
        <v>0</v>
      </c>
      <c r="AP38" s="111">
        <f>IF(Sheet1!$I$5='Other Ded.'!B38,Sheet1!$L$32,0)</f>
        <v>0</v>
      </c>
      <c r="AQ38" s="22">
        <f t="shared" si="1"/>
        <v>0</v>
      </c>
      <c r="AT38" s="22">
        <f>IF('GA55 Main'!$C$4='Other Ded.'!B38,'GA55 Main'!$E$27,0)</f>
        <v>0</v>
      </c>
      <c r="AU38" s="22">
        <f>IF('GA55 Main'!$C$4='Other Ded.'!B38,SUM('GA55 Main'!$C$8:$C$19,'GA55 Main'!$D$8:$D$19),0)</f>
        <v>0</v>
      </c>
      <c r="AV38" s="111">
        <f t="shared" si="2"/>
        <v>0</v>
      </c>
      <c r="AW38" s="111">
        <f t="shared" si="3"/>
        <v>0</v>
      </c>
      <c r="AX38" s="22">
        <f>IF('GA55 Main'!$C$4='Other Ded.'!B38,IF('GA55 Main'!$M$6="NO",0,'GA55 Main'!$M$27),0)</f>
        <v>0</v>
      </c>
      <c r="AY38" s="22">
        <f>IF('GA55 Main'!$C$4='Other Ded.'!B38,IF('GA55 Main'!$M$6="No",0,ROUND(10%*'GA55 Main'!$J$27,0)),0)</f>
        <v>0</v>
      </c>
      <c r="AZ38" s="22">
        <f t="shared" si="7"/>
        <v>0</v>
      </c>
      <c r="BA38" s="111">
        <f t="shared" si="4"/>
        <v>0</v>
      </c>
      <c r="BB38" s="22">
        <f t="shared" si="5"/>
        <v>0</v>
      </c>
      <c r="BC38" s="22">
        <f>IF('GA55 Main'!$C$4='Other Ded.'!B38,IF('GA55 Main'!$M$6="No",50000,IF($BB$5&gt;50000,50000,$BB$5)),0)</f>
        <v>0</v>
      </c>
      <c r="BD38" s="22">
        <f>IF('GA55 Main'!$C$4='Other Ded.'!B38,IF('GA55 Main'!$E$6="No",25000,50000),0)</f>
        <v>0</v>
      </c>
      <c r="BE38" s="22">
        <f>IF('GA55 Main'!$C$4='Other Ded.'!B38,IF('GA55 Main'!$E$6="No",40000,100000),0)</f>
        <v>0</v>
      </c>
    </row>
    <row r="39" spans="1:57" ht="18" customHeight="1">
      <c r="A39" s="32">
        <v>35</v>
      </c>
      <c r="B39" s="33">
        <f>Master!B38</f>
        <v>0</v>
      </c>
      <c r="C39" s="116"/>
      <c r="D39" s="116"/>
      <c r="E39" s="116"/>
      <c r="F39" s="31">
        <f t="shared" si="6"/>
        <v>0</v>
      </c>
      <c r="G39" s="31">
        <f t="shared" si="0"/>
        <v>0</v>
      </c>
      <c r="H39" s="116"/>
      <c r="I39" s="116"/>
      <c r="J39" s="116"/>
      <c r="K39" s="116"/>
      <c r="L39" s="116"/>
      <c r="M39" s="116"/>
      <c r="N39" s="116"/>
      <c r="O39" s="116"/>
      <c r="P39" s="116"/>
      <c r="Q39" s="116"/>
      <c r="R39" s="116"/>
      <c r="S39" s="116"/>
      <c r="T39" s="116"/>
      <c r="U39" s="116"/>
      <c r="V39" s="116"/>
      <c r="W39" s="116"/>
      <c r="X39" s="116"/>
      <c r="Y39" s="116"/>
      <c r="Z39" s="116"/>
      <c r="AA39" s="116"/>
      <c r="AB39" s="116"/>
      <c r="AC39" s="116"/>
      <c r="AD39" s="116"/>
      <c r="AE39" s="116"/>
      <c r="AF39" s="116"/>
      <c r="AG39" s="116"/>
      <c r="AH39" s="116"/>
      <c r="AI39" s="116"/>
      <c r="AJ39" s="116"/>
      <c r="AK39" s="116"/>
      <c r="AL39" s="10"/>
      <c r="AM39" s="111">
        <f>IF('GA55 Main'!$C$4='Other Ded.'!B39,IF('GA55 Main'!$M$6="No",'GA55 Main'!$J$27,('GA55 Main'!$J$27+'GA55 Main'!$M$27)),0)</f>
        <v>0</v>
      </c>
      <c r="AN39" s="111">
        <f>IF('GA55 Main'!$C$4='Other Ded.'!B39,'GA55 Main'!$W$27,0)</f>
        <v>0</v>
      </c>
      <c r="AO39" s="111">
        <f>IF('Tax Calculaton Old'!$D$3='Other Ded.'!B39,'Tax Calculaton Old'!$M$48,0)</f>
        <v>0</v>
      </c>
      <c r="AP39" s="111">
        <f>IF(Sheet1!$I$5='Other Ded.'!B39,Sheet1!$L$32,0)</f>
        <v>0</v>
      </c>
      <c r="AQ39" s="22">
        <f t="shared" si="1"/>
        <v>0</v>
      </c>
      <c r="AT39" s="22">
        <f>IF('GA55 Main'!$C$4='Other Ded.'!B39,'GA55 Main'!$E$27,0)</f>
        <v>0</v>
      </c>
      <c r="AU39" s="22">
        <f>IF('GA55 Main'!$C$4='Other Ded.'!B39,SUM('GA55 Main'!$C$8:$C$19,'GA55 Main'!$D$8:$D$19),0)</f>
        <v>0</v>
      </c>
      <c r="AV39" s="111">
        <f t="shared" si="2"/>
        <v>0</v>
      </c>
      <c r="AW39" s="111">
        <f t="shared" si="3"/>
        <v>0</v>
      </c>
      <c r="AX39" s="22">
        <f>IF('GA55 Main'!$C$4='Other Ded.'!B39,IF('GA55 Main'!$M$6="NO",0,'GA55 Main'!$M$27),0)</f>
        <v>0</v>
      </c>
      <c r="AY39" s="22">
        <f>IF('GA55 Main'!$C$4='Other Ded.'!B39,IF('GA55 Main'!$M$6="No",0,ROUND(10%*'GA55 Main'!$J$27,0)),0)</f>
        <v>0</v>
      </c>
      <c r="AZ39" s="22">
        <f t="shared" si="7"/>
        <v>0</v>
      </c>
      <c r="BA39" s="111">
        <f t="shared" si="4"/>
        <v>0</v>
      </c>
      <c r="BB39" s="22">
        <f t="shared" si="5"/>
        <v>0</v>
      </c>
      <c r="BC39" s="22">
        <f>IF('GA55 Main'!$C$4='Other Ded.'!B39,IF('GA55 Main'!$M$6="No",50000,IF($BB$5&gt;50000,50000,$BB$5)),0)</f>
        <v>0</v>
      </c>
      <c r="BD39" s="22">
        <f>IF('GA55 Main'!$C$4='Other Ded.'!B39,IF('GA55 Main'!$E$6="No",25000,50000),0)</f>
        <v>0</v>
      </c>
      <c r="BE39" s="22">
        <f>IF('GA55 Main'!$C$4='Other Ded.'!B39,IF('GA55 Main'!$E$6="No",40000,100000),0)</f>
        <v>0</v>
      </c>
    </row>
    <row r="40" spans="1:57" ht="18" customHeight="1">
      <c r="A40" s="32">
        <v>36</v>
      </c>
      <c r="B40" s="33">
        <f>Master!B39</f>
        <v>0</v>
      </c>
      <c r="C40" s="116"/>
      <c r="D40" s="116"/>
      <c r="E40" s="116"/>
      <c r="F40" s="31">
        <f t="shared" si="6"/>
        <v>0</v>
      </c>
      <c r="G40" s="31">
        <f t="shared" si="0"/>
        <v>0</v>
      </c>
      <c r="H40" s="116"/>
      <c r="I40" s="116"/>
      <c r="J40" s="116"/>
      <c r="K40" s="116"/>
      <c r="L40" s="116"/>
      <c r="M40" s="116"/>
      <c r="N40" s="116"/>
      <c r="O40" s="116"/>
      <c r="P40" s="116"/>
      <c r="Q40" s="116"/>
      <c r="R40" s="116"/>
      <c r="S40" s="116"/>
      <c r="T40" s="116"/>
      <c r="U40" s="116"/>
      <c r="V40" s="116"/>
      <c r="W40" s="116"/>
      <c r="X40" s="116"/>
      <c r="Y40" s="116"/>
      <c r="Z40" s="116"/>
      <c r="AA40" s="116"/>
      <c r="AB40" s="116"/>
      <c r="AC40" s="116"/>
      <c r="AD40" s="116"/>
      <c r="AE40" s="116"/>
      <c r="AF40" s="116"/>
      <c r="AG40" s="116"/>
      <c r="AH40" s="116"/>
      <c r="AI40" s="116"/>
      <c r="AJ40" s="116"/>
      <c r="AK40" s="116"/>
      <c r="AL40" s="10"/>
      <c r="AM40" s="111">
        <f>IF('GA55 Main'!$C$4='Other Ded.'!B40,IF('GA55 Main'!$M$6="No",'GA55 Main'!$J$27,('GA55 Main'!$J$27+'GA55 Main'!$M$27)),0)</f>
        <v>0</v>
      </c>
      <c r="AN40" s="111">
        <f>IF('GA55 Main'!$C$4='Other Ded.'!B40,'GA55 Main'!$W$27,0)</f>
        <v>0</v>
      </c>
      <c r="AO40" s="111">
        <f>IF('Tax Calculaton Old'!$D$3='Other Ded.'!B40,'Tax Calculaton Old'!$M$48,0)</f>
        <v>0</v>
      </c>
      <c r="AP40" s="111">
        <f>IF(Sheet1!$I$5='Other Ded.'!B40,Sheet1!$L$32,0)</f>
        <v>0</v>
      </c>
      <c r="AQ40" s="22">
        <f t="shared" si="1"/>
        <v>0</v>
      </c>
      <c r="AT40" s="22">
        <f>IF('GA55 Main'!$C$4='Other Ded.'!B40,'GA55 Main'!$E$27,0)</f>
        <v>0</v>
      </c>
      <c r="AU40" s="22">
        <f>IF('GA55 Main'!$C$4='Other Ded.'!B40,SUM('GA55 Main'!$C$8:$C$19,'GA55 Main'!$D$8:$D$19),0)</f>
        <v>0</v>
      </c>
      <c r="AV40" s="111">
        <f t="shared" si="2"/>
        <v>0</v>
      </c>
      <c r="AW40" s="111">
        <f t="shared" si="3"/>
        <v>0</v>
      </c>
      <c r="AX40" s="22">
        <f>IF('GA55 Main'!$C$4='Other Ded.'!B40,IF('GA55 Main'!$M$6="NO",0,'GA55 Main'!$M$27),0)</f>
        <v>0</v>
      </c>
      <c r="AY40" s="22">
        <f>IF('GA55 Main'!$C$4='Other Ded.'!B40,IF('GA55 Main'!$M$6="No",0,ROUND(10%*'GA55 Main'!$J$27,0)),0)</f>
        <v>0</v>
      </c>
      <c r="AZ40" s="22">
        <f t="shared" si="7"/>
        <v>0</v>
      </c>
      <c r="BA40" s="111">
        <f t="shared" si="4"/>
        <v>0</v>
      </c>
      <c r="BB40" s="22">
        <f t="shared" si="5"/>
        <v>0</v>
      </c>
      <c r="BC40" s="22">
        <f>IF('GA55 Main'!$C$4='Other Ded.'!B40,IF('GA55 Main'!$M$6="No",50000,IF($BB$5&gt;50000,50000,$BB$5)),0)</f>
        <v>0</v>
      </c>
      <c r="BD40" s="22">
        <f>IF('GA55 Main'!$C$4='Other Ded.'!B40,IF('GA55 Main'!$E$6="No",25000,50000),0)</f>
        <v>0</v>
      </c>
      <c r="BE40" s="22">
        <f>IF('GA55 Main'!$C$4='Other Ded.'!B40,IF('GA55 Main'!$E$6="No",40000,100000),0)</f>
        <v>0</v>
      </c>
    </row>
    <row r="41" spans="1:57" ht="15.5">
      <c r="A41" s="32">
        <v>37</v>
      </c>
      <c r="B41" s="33">
        <f>Master!B40</f>
        <v>0</v>
      </c>
      <c r="C41" s="116"/>
      <c r="D41" s="116"/>
      <c r="E41" s="116"/>
      <c r="F41" s="31">
        <f t="shared" si="6"/>
        <v>0</v>
      </c>
      <c r="G41" s="31">
        <f t="shared" si="0"/>
        <v>0</v>
      </c>
      <c r="H41" s="116"/>
      <c r="I41" s="116"/>
      <c r="J41" s="116"/>
      <c r="K41" s="116"/>
      <c r="L41" s="116"/>
      <c r="M41" s="116"/>
      <c r="N41" s="116"/>
      <c r="O41" s="116"/>
      <c r="P41" s="116"/>
      <c r="Q41" s="116"/>
      <c r="R41" s="116"/>
      <c r="S41" s="116"/>
      <c r="T41" s="116"/>
      <c r="U41" s="116"/>
      <c r="V41" s="116"/>
      <c r="W41" s="116"/>
      <c r="X41" s="116"/>
      <c r="Y41" s="116"/>
      <c r="Z41" s="116"/>
      <c r="AA41" s="116"/>
      <c r="AB41" s="116"/>
      <c r="AC41" s="116"/>
      <c r="AD41" s="116"/>
      <c r="AE41" s="116"/>
      <c r="AF41" s="116"/>
      <c r="AG41" s="116"/>
      <c r="AH41" s="116"/>
      <c r="AI41" s="116"/>
      <c r="AJ41" s="116"/>
      <c r="AK41" s="116"/>
      <c r="AL41" s="10"/>
      <c r="AM41" s="111">
        <f>IF('GA55 Main'!$C$4='Other Ded.'!B41,IF('GA55 Main'!$M$6="No",'GA55 Main'!$J$27,('GA55 Main'!$J$27+'GA55 Main'!$M$27)),0)</f>
        <v>0</v>
      </c>
      <c r="AN41" s="111">
        <f>IF('GA55 Main'!$C$4='Other Ded.'!B41,'GA55 Main'!$W$27,0)</f>
        <v>0</v>
      </c>
      <c r="AO41" s="111">
        <f>IF('Tax Calculaton Old'!$D$3='Other Ded.'!B41,'Tax Calculaton Old'!$M$48,0)</f>
        <v>0</v>
      </c>
      <c r="AP41" s="111">
        <f>IF(Sheet1!$I$5='Other Ded.'!B41,Sheet1!$L$32,0)</f>
        <v>0</v>
      </c>
      <c r="AQ41" s="22">
        <f t="shared" si="1"/>
        <v>0</v>
      </c>
      <c r="AT41" s="22">
        <f>IF('GA55 Main'!$C$4='Other Ded.'!B41,'GA55 Main'!$E$27,0)</f>
        <v>0</v>
      </c>
      <c r="AU41" s="22">
        <f>IF('GA55 Main'!$C$4='Other Ded.'!B41,SUM('GA55 Main'!$C$8:$C$19,'GA55 Main'!$D$8:$D$19),0)</f>
        <v>0</v>
      </c>
      <c r="AV41" s="111">
        <f t="shared" si="2"/>
        <v>0</v>
      </c>
      <c r="AW41" s="111">
        <f t="shared" si="3"/>
        <v>0</v>
      </c>
      <c r="AX41" s="22">
        <f>IF('GA55 Main'!$C$4='Other Ded.'!B41,IF('GA55 Main'!$M$6="NO",0,'GA55 Main'!$M$27),0)</f>
        <v>0</v>
      </c>
      <c r="AY41" s="22">
        <f>IF('GA55 Main'!$C$4='Other Ded.'!B41,IF('GA55 Main'!$M$6="No",0,ROUND(10%*'GA55 Main'!$J$27,0)),0)</f>
        <v>0</v>
      </c>
      <c r="AZ41" s="22">
        <f t="shared" si="7"/>
        <v>0</v>
      </c>
      <c r="BA41" s="111">
        <f t="shared" si="4"/>
        <v>0</v>
      </c>
      <c r="BB41" s="22">
        <f t="shared" si="5"/>
        <v>0</v>
      </c>
      <c r="BC41" s="22">
        <f>IF('GA55 Main'!$C$4='Other Ded.'!B41,IF('GA55 Main'!$M$6="No",50000,IF($BB$5&gt;50000,50000,$BB$5)),0)</f>
        <v>0</v>
      </c>
      <c r="BD41" s="22">
        <f>IF('GA55 Main'!$C$4='Other Ded.'!B41,IF('GA55 Main'!$E$6="No",25000,50000),0)</f>
        <v>0</v>
      </c>
      <c r="BE41" s="22">
        <f>IF('GA55 Main'!$C$4='Other Ded.'!B41,IF('GA55 Main'!$E$6="No",40000,100000),0)</f>
        <v>0</v>
      </c>
    </row>
    <row r="42" spans="1:57" ht="15.5">
      <c r="A42" s="32">
        <v>38</v>
      </c>
      <c r="B42" s="33">
        <f>Master!B41</f>
        <v>0</v>
      </c>
      <c r="C42" s="116"/>
      <c r="D42" s="116"/>
      <c r="E42" s="116"/>
      <c r="F42" s="31">
        <f t="shared" si="6"/>
        <v>0</v>
      </c>
      <c r="G42" s="31">
        <f t="shared" si="0"/>
        <v>0</v>
      </c>
      <c r="H42" s="116"/>
      <c r="I42" s="116"/>
      <c r="J42" s="116"/>
      <c r="K42" s="116"/>
      <c r="L42" s="116"/>
      <c r="M42" s="116"/>
      <c r="N42" s="116"/>
      <c r="O42" s="116"/>
      <c r="P42" s="116"/>
      <c r="Q42" s="116"/>
      <c r="R42" s="116"/>
      <c r="S42" s="116"/>
      <c r="T42" s="116"/>
      <c r="U42" s="116"/>
      <c r="V42" s="116"/>
      <c r="W42" s="116"/>
      <c r="X42" s="116"/>
      <c r="Y42" s="116"/>
      <c r="Z42" s="116"/>
      <c r="AA42" s="116"/>
      <c r="AB42" s="116"/>
      <c r="AC42" s="116"/>
      <c r="AD42" s="116"/>
      <c r="AE42" s="116"/>
      <c r="AF42" s="116"/>
      <c r="AG42" s="116"/>
      <c r="AH42" s="116"/>
      <c r="AI42" s="116"/>
      <c r="AJ42" s="116"/>
      <c r="AK42" s="116"/>
      <c r="AL42" s="10"/>
      <c r="AM42" s="111">
        <f>IF('GA55 Main'!$C$4='Other Ded.'!B42,IF('GA55 Main'!$M$6="No",'GA55 Main'!$J$27,('GA55 Main'!$J$27+'GA55 Main'!$M$27)),0)</f>
        <v>0</v>
      </c>
      <c r="AN42" s="111">
        <f>IF('GA55 Main'!$C$4='Other Ded.'!B42,'GA55 Main'!$W$27,0)</f>
        <v>0</v>
      </c>
      <c r="AO42" s="111">
        <f>IF('Tax Calculaton Old'!$D$3='Other Ded.'!B42,'Tax Calculaton Old'!$M$48,0)</f>
        <v>0</v>
      </c>
      <c r="AP42" s="111">
        <f>IF(Sheet1!$I$5='Other Ded.'!B42,Sheet1!$L$32,0)</f>
        <v>0</v>
      </c>
      <c r="AQ42" s="22">
        <f t="shared" si="1"/>
        <v>0</v>
      </c>
      <c r="AT42" s="22">
        <f>IF('GA55 Main'!$C$4='Other Ded.'!B42,'GA55 Main'!$E$27,0)</f>
        <v>0</v>
      </c>
      <c r="AU42" s="22">
        <f>IF('GA55 Main'!$C$4='Other Ded.'!B42,SUM('GA55 Main'!$C$8:$C$19,'GA55 Main'!$D$8:$D$19),0)</f>
        <v>0</v>
      </c>
      <c r="AV42" s="111">
        <f t="shared" si="2"/>
        <v>0</v>
      </c>
      <c r="AW42" s="111">
        <f t="shared" si="3"/>
        <v>0</v>
      </c>
      <c r="AX42" s="22">
        <f>IF('GA55 Main'!$C$4='Other Ded.'!B42,IF('GA55 Main'!$M$6="NO",0,'GA55 Main'!$M$27),0)</f>
        <v>0</v>
      </c>
      <c r="AY42" s="22">
        <f>IF('GA55 Main'!$C$4='Other Ded.'!B42,IF('GA55 Main'!$M$6="No",0,ROUND(10%*'GA55 Main'!$J$27,0)),0)</f>
        <v>0</v>
      </c>
      <c r="AZ42" s="22">
        <f t="shared" si="7"/>
        <v>0</v>
      </c>
      <c r="BA42" s="111">
        <f t="shared" si="4"/>
        <v>0</v>
      </c>
      <c r="BB42" s="22">
        <f t="shared" si="5"/>
        <v>0</v>
      </c>
      <c r="BC42" s="22">
        <f>IF('GA55 Main'!$C$4='Other Ded.'!B42,IF('GA55 Main'!$M$6="No",50000,IF($BB$5&gt;50000,50000,$BB$5)),0)</f>
        <v>0</v>
      </c>
      <c r="BD42" s="22">
        <f>IF('GA55 Main'!$C$4='Other Ded.'!B42,IF('GA55 Main'!$E$6="No",25000,50000),0)</f>
        <v>0</v>
      </c>
      <c r="BE42" s="22">
        <f>IF('GA55 Main'!$C$4='Other Ded.'!B42,IF('GA55 Main'!$E$6="No",40000,100000),0)</f>
        <v>0</v>
      </c>
    </row>
    <row r="43" spans="1:57" ht="15.5">
      <c r="A43" s="32">
        <v>39</v>
      </c>
      <c r="B43" s="33">
        <f>Master!B42</f>
        <v>0</v>
      </c>
      <c r="C43" s="116"/>
      <c r="D43" s="116"/>
      <c r="E43" s="116"/>
      <c r="F43" s="31">
        <f t="shared" si="6"/>
        <v>0</v>
      </c>
      <c r="G43" s="31">
        <f t="shared" si="0"/>
        <v>0</v>
      </c>
      <c r="H43" s="116"/>
      <c r="I43" s="116"/>
      <c r="J43" s="116"/>
      <c r="K43" s="116"/>
      <c r="L43" s="116"/>
      <c r="M43" s="116"/>
      <c r="N43" s="116"/>
      <c r="O43" s="116"/>
      <c r="P43" s="116"/>
      <c r="Q43" s="116"/>
      <c r="R43" s="116"/>
      <c r="S43" s="116"/>
      <c r="T43" s="116"/>
      <c r="U43" s="116"/>
      <c r="V43" s="116"/>
      <c r="W43" s="116"/>
      <c r="X43" s="116"/>
      <c r="Y43" s="116"/>
      <c r="Z43" s="116"/>
      <c r="AA43" s="116"/>
      <c r="AB43" s="116"/>
      <c r="AC43" s="116"/>
      <c r="AD43" s="116"/>
      <c r="AE43" s="116"/>
      <c r="AF43" s="116"/>
      <c r="AG43" s="116"/>
      <c r="AH43" s="116"/>
      <c r="AI43" s="116"/>
      <c r="AJ43" s="116"/>
      <c r="AK43" s="116"/>
      <c r="AL43" s="10"/>
      <c r="AM43" s="111">
        <f>IF('GA55 Main'!$C$4='Other Ded.'!B43,IF('GA55 Main'!$M$6="No",'GA55 Main'!$J$27,('GA55 Main'!$J$27+'GA55 Main'!$M$27)),0)</f>
        <v>0</v>
      </c>
      <c r="AN43" s="111">
        <f>IF('GA55 Main'!$C$4='Other Ded.'!B43,'GA55 Main'!$W$27,0)</f>
        <v>0</v>
      </c>
      <c r="AO43" s="111">
        <f>IF('Tax Calculaton Old'!$D$3='Other Ded.'!B43,'Tax Calculaton Old'!$M$48,0)</f>
        <v>0</v>
      </c>
      <c r="AP43" s="111">
        <f>IF(Sheet1!$I$5='Other Ded.'!B43,Sheet1!$L$32,0)</f>
        <v>0</v>
      </c>
      <c r="AQ43" s="22">
        <f t="shared" si="1"/>
        <v>0</v>
      </c>
      <c r="AT43" s="22">
        <f>IF('GA55 Main'!$C$4='Other Ded.'!B43,'GA55 Main'!$E$27,0)</f>
        <v>0</v>
      </c>
      <c r="AU43" s="22">
        <f>IF('GA55 Main'!$C$4='Other Ded.'!B43,SUM('GA55 Main'!$C$8:$C$19,'GA55 Main'!$D$8:$D$19),0)</f>
        <v>0</v>
      </c>
      <c r="AV43" s="111">
        <f t="shared" si="2"/>
        <v>0</v>
      </c>
      <c r="AW43" s="111">
        <f t="shared" si="3"/>
        <v>0</v>
      </c>
      <c r="AX43" s="22">
        <f>IF('GA55 Main'!$C$4='Other Ded.'!B43,IF('GA55 Main'!$M$6="NO",0,'GA55 Main'!$M$27),0)</f>
        <v>0</v>
      </c>
      <c r="AY43" s="22">
        <f>IF('GA55 Main'!$C$4='Other Ded.'!B43,IF('GA55 Main'!$M$6="No",0,ROUND(10%*'GA55 Main'!$J$27,0)),0)</f>
        <v>0</v>
      </c>
      <c r="AZ43" s="22">
        <f t="shared" si="7"/>
        <v>0</v>
      </c>
      <c r="BA43" s="111">
        <f t="shared" si="4"/>
        <v>0</v>
      </c>
      <c r="BB43" s="22">
        <f t="shared" si="5"/>
        <v>0</v>
      </c>
      <c r="BC43" s="22">
        <f>IF('GA55 Main'!$C$4='Other Ded.'!B43,IF('GA55 Main'!$M$6="No",50000,IF($BB$5&gt;50000,50000,$BB$5)),0)</f>
        <v>0</v>
      </c>
      <c r="BD43" s="22">
        <f>IF('GA55 Main'!$C$4='Other Ded.'!B43,IF('GA55 Main'!$E$6="No",25000,50000),0)</f>
        <v>0</v>
      </c>
      <c r="BE43" s="22">
        <f>IF('GA55 Main'!$C$4='Other Ded.'!B43,IF('GA55 Main'!$E$6="No",40000,100000),0)</f>
        <v>0</v>
      </c>
    </row>
    <row r="44" spans="1:57" ht="15.5">
      <c r="A44" s="32">
        <v>40</v>
      </c>
      <c r="B44" s="33">
        <f>Master!B43</f>
        <v>0</v>
      </c>
      <c r="C44" s="116"/>
      <c r="D44" s="116"/>
      <c r="E44" s="116"/>
      <c r="F44" s="31">
        <f t="shared" si="6"/>
        <v>0</v>
      </c>
      <c r="G44" s="31">
        <f t="shared" si="0"/>
        <v>0</v>
      </c>
      <c r="H44" s="116"/>
      <c r="I44" s="116"/>
      <c r="J44" s="116"/>
      <c r="K44" s="116"/>
      <c r="L44" s="116"/>
      <c r="M44" s="116"/>
      <c r="N44" s="116"/>
      <c r="O44" s="116"/>
      <c r="P44" s="116"/>
      <c r="Q44" s="116"/>
      <c r="R44" s="116"/>
      <c r="S44" s="116"/>
      <c r="T44" s="116"/>
      <c r="U44" s="116"/>
      <c r="V44" s="116"/>
      <c r="W44" s="116"/>
      <c r="X44" s="116"/>
      <c r="Y44" s="116"/>
      <c r="Z44" s="116"/>
      <c r="AA44" s="116"/>
      <c r="AB44" s="116"/>
      <c r="AC44" s="116"/>
      <c r="AD44" s="116"/>
      <c r="AE44" s="116"/>
      <c r="AF44" s="116"/>
      <c r="AG44" s="116"/>
      <c r="AH44" s="116"/>
      <c r="AI44" s="116"/>
      <c r="AJ44" s="116"/>
      <c r="AK44" s="116"/>
      <c r="AL44" s="10"/>
      <c r="AM44" s="111">
        <f>IF('GA55 Main'!$C$4='Other Ded.'!B44,IF('GA55 Main'!$M$6="No",'GA55 Main'!$J$27,('GA55 Main'!$J$27+'GA55 Main'!$M$27)),0)</f>
        <v>0</v>
      </c>
      <c r="AN44" s="111">
        <f>IF('GA55 Main'!$C$4='Other Ded.'!B44,'GA55 Main'!$W$27,0)</f>
        <v>0</v>
      </c>
      <c r="AO44" s="111">
        <f>IF('Tax Calculaton Old'!$D$3='Other Ded.'!B44,'Tax Calculaton Old'!$M$48,0)</f>
        <v>0</v>
      </c>
      <c r="AP44" s="111">
        <f>IF(Sheet1!$I$5='Other Ded.'!B44,Sheet1!$L$32,0)</f>
        <v>0</v>
      </c>
      <c r="AQ44" s="22">
        <f t="shared" si="1"/>
        <v>0</v>
      </c>
      <c r="AT44" s="22">
        <f>IF('GA55 Main'!$C$4='Other Ded.'!B44,'GA55 Main'!$E$27,0)</f>
        <v>0</v>
      </c>
      <c r="AU44" s="22">
        <f>IF('GA55 Main'!$C$4='Other Ded.'!B44,SUM('GA55 Main'!$C$8:$C$19,'GA55 Main'!$D$8:$D$19),0)</f>
        <v>0</v>
      </c>
      <c r="AV44" s="111">
        <f t="shared" si="2"/>
        <v>0</v>
      </c>
      <c r="AW44" s="111">
        <f t="shared" si="3"/>
        <v>0</v>
      </c>
      <c r="AX44" s="22">
        <f>IF('GA55 Main'!$C$4='Other Ded.'!B44,IF('GA55 Main'!$M$6="NO",0,'GA55 Main'!$M$27),0)</f>
        <v>0</v>
      </c>
      <c r="AY44" s="22">
        <f>IF('GA55 Main'!$C$4='Other Ded.'!B44,IF('GA55 Main'!$M$6="No",0,ROUND(10%*'GA55 Main'!$J$27,0)),0)</f>
        <v>0</v>
      </c>
      <c r="AZ44" s="22">
        <f t="shared" si="7"/>
        <v>0</v>
      </c>
      <c r="BA44" s="111">
        <f t="shared" si="4"/>
        <v>0</v>
      </c>
      <c r="BB44" s="22">
        <f t="shared" si="5"/>
        <v>0</v>
      </c>
      <c r="BC44" s="22">
        <f>IF('GA55 Main'!$C$4='Other Ded.'!B44,IF('GA55 Main'!$M$6="No",50000,IF($BB$5&gt;50000,50000,$BB$5)),0)</f>
        <v>0</v>
      </c>
      <c r="BD44" s="22">
        <f>IF('GA55 Main'!$C$4='Other Ded.'!B44,IF('GA55 Main'!$E$6="No",25000,50000),0)</f>
        <v>0</v>
      </c>
      <c r="BE44" s="22">
        <f>IF('GA55 Main'!$C$4='Other Ded.'!B44,IF('GA55 Main'!$E$6="No",40000,100000),0)</f>
        <v>0</v>
      </c>
    </row>
    <row r="45" spans="1:57" ht="15.5">
      <c r="A45" s="32">
        <v>41</v>
      </c>
      <c r="B45" s="33">
        <f>Master!B44</f>
        <v>0</v>
      </c>
      <c r="C45" s="116"/>
      <c r="D45" s="116"/>
      <c r="E45" s="116"/>
      <c r="F45" s="31">
        <f t="shared" si="6"/>
        <v>0</v>
      </c>
      <c r="G45" s="31">
        <f t="shared" si="0"/>
        <v>0</v>
      </c>
      <c r="H45" s="116"/>
      <c r="I45" s="116"/>
      <c r="J45" s="116"/>
      <c r="K45" s="116"/>
      <c r="L45" s="116"/>
      <c r="M45" s="116"/>
      <c r="N45" s="116"/>
      <c r="O45" s="116"/>
      <c r="P45" s="116"/>
      <c r="Q45" s="116"/>
      <c r="R45" s="116"/>
      <c r="S45" s="116"/>
      <c r="T45" s="116"/>
      <c r="U45" s="116"/>
      <c r="V45" s="116"/>
      <c r="W45" s="116"/>
      <c r="X45" s="116"/>
      <c r="Y45" s="116"/>
      <c r="Z45" s="116"/>
      <c r="AA45" s="116"/>
      <c r="AB45" s="116"/>
      <c r="AC45" s="116"/>
      <c r="AD45" s="116"/>
      <c r="AE45" s="116"/>
      <c r="AF45" s="116"/>
      <c r="AG45" s="116"/>
      <c r="AH45" s="116"/>
      <c r="AI45" s="116"/>
      <c r="AJ45" s="116"/>
      <c r="AK45" s="116"/>
      <c r="AL45" s="10"/>
      <c r="AM45" s="111">
        <f>IF('GA55 Main'!$C$4='Other Ded.'!B45,IF('GA55 Main'!$M$6="No",'GA55 Main'!$J$27,('GA55 Main'!$J$27+'GA55 Main'!$M$27)),0)</f>
        <v>0</v>
      </c>
      <c r="AN45" s="111">
        <f>IF('GA55 Main'!$C$4='Other Ded.'!B45,'GA55 Main'!$W$27,0)</f>
        <v>0</v>
      </c>
      <c r="AO45" s="111">
        <f>IF('Tax Calculaton Old'!$D$3='Other Ded.'!B45,'Tax Calculaton Old'!$M$48,0)</f>
        <v>0</v>
      </c>
      <c r="AP45" s="111">
        <f>IF(Sheet1!$I$5='Other Ded.'!B45,Sheet1!$L$32,0)</f>
        <v>0</v>
      </c>
      <c r="AQ45" s="22">
        <f t="shared" si="1"/>
        <v>0</v>
      </c>
      <c r="AT45" s="22">
        <f>IF('GA55 Main'!$C$4='Other Ded.'!B45,'GA55 Main'!$E$27,0)</f>
        <v>0</v>
      </c>
      <c r="AU45" s="22">
        <f>IF('GA55 Main'!$C$4='Other Ded.'!B45,SUM('GA55 Main'!$C$8:$C$19,'GA55 Main'!$D$8:$D$19),0)</f>
        <v>0</v>
      </c>
      <c r="AV45" s="111">
        <f t="shared" si="2"/>
        <v>0</v>
      </c>
      <c r="AW45" s="111">
        <f t="shared" si="3"/>
        <v>0</v>
      </c>
      <c r="AX45" s="22">
        <f>IF('GA55 Main'!$C$4='Other Ded.'!B45,IF('GA55 Main'!$M$6="NO",0,'GA55 Main'!$M$27),0)</f>
        <v>0</v>
      </c>
      <c r="AY45" s="22">
        <f>IF('GA55 Main'!$C$4='Other Ded.'!B45,IF('GA55 Main'!$M$6="No",0,ROUND(10%*'GA55 Main'!$J$27,0)),0)</f>
        <v>0</v>
      </c>
      <c r="AZ45" s="22">
        <f t="shared" si="7"/>
        <v>0</v>
      </c>
      <c r="BA45" s="111">
        <f t="shared" si="4"/>
        <v>0</v>
      </c>
      <c r="BB45" s="22">
        <f t="shared" si="5"/>
        <v>0</v>
      </c>
      <c r="BC45" s="22">
        <f>IF('GA55 Main'!$C$4='Other Ded.'!B45,IF('GA55 Main'!$M$6="No",50000,IF($BB$5&gt;50000,50000,$BB$5)),0)</f>
        <v>0</v>
      </c>
      <c r="BD45" s="22">
        <f>IF('GA55 Main'!$C$4='Other Ded.'!B45,IF('GA55 Main'!$E$6="No",25000,50000),0)</f>
        <v>0</v>
      </c>
      <c r="BE45" s="22">
        <f>IF('GA55 Main'!$C$4='Other Ded.'!B45,IF('GA55 Main'!$E$6="No",40000,100000),0)</f>
        <v>0</v>
      </c>
    </row>
    <row r="46" spans="1:57" ht="15.5">
      <c r="A46" s="32">
        <v>42</v>
      </c>
      <c r="B46" s="33">
        <f>Master!B45</f>
        <v>0</v>
      </c>
      <c r="C46" s="116"/>
      <c r="D46" s="116"/>
      <c r="E46" s="116"/>
      <c r="F46" s="31">
        <f t="shared" si="6"/>
        <v>0</v>
      </c>
      <c r="G46" s="31">
        <f t="shared" si="0"/>
        <v>0</v>
      </c>
      <c r="H46" s="116"/>
      <c r="I46" s="116"/>
      <c r="J46" s="116"/>
      <c r="K46" s="116"/>
      <c r="L46" s="116"/>
      <c r="M46" s="116"/>
      <c r="N46" s="116"/>
      <c r="O46" s="116"/>
      <c r="P46" s="116"/>
      <c r="Q46" s="116"/>
      <c r="R46" s="116"/>
      <c r="S46" s="116"/>
      <c r="T46" s="116"/>
      <c r="U46" s="116"/>
      <c r="V46" s="116"/>
      <c r="W46" s="116"/>
      <c r="X46" s="116"/>
      <c r="Y46" s="116"/>
      <c r="Z46" s="116"/>
      <c r="AA46" s="116"/>
      <c r="AB46" s="116"/>
      <c r="AC46" s="116"/>
      <c r="AD46" s="116"/>
      <c r="AE46" s="116"/>
      <c r="AF46" s="116"/>
      <c r="AG46" s="116"/>
      <c r="AH46" s="116"/>
      <c r="AI46" s="116"/>
      <c r="AJ46" s="116"/>
      <c r="AK46" s="116"/>
      <c r="AL46" s="10"/>
      <c r="AM46" s="111">
        <f>IF('GA55 Main'!$C$4='Other Ded.'!B46,IF('GA55 Main'!$M$6="No",'GA55 Main'!$J$27,('GA55 Main'!$J$27+'GA55 Main'!$M$27)),0)</f>
        <v>0</v>
      </c>
      <c r="AN46" s="111">
        <f>IF('GA55 Main'!$C$4='Other Ded.'!B46,'GA55 Main'!$W$27,0)</f>
        <v>0</v>
      </c>
      <c r="AO46" s="111">
        <f>IF('Tax Calculaton Old'!$D$3='Other Ded.'!B46,'Tax Calculaton Old'!$M$48,0)</f>
        <v>0</v>
      </c>
      <c r="AP46" s="111">
        <f>IF(Sheet1!$I$5='Other Ded.'!B46,Sheet1!$L$32,0)</f>
        <v>0</v>
      </c>
      <c r="AQ46" s="22">
        <f t="shared" si="1"/>
        <v>0</v>
      </c>
      <c r="AT46" s="22">
        <f>IF('GA55 Main'!$C$4='Other Ded.'!B46,'GA55 Main'!$E$27,0)</f>
        <v>0</v>
      </c>
      <c r="AU46" s="22">
        <f>IF('GA55 Main'!$C$4='Other Ded.'!B46,SUM('GA55 Main'!$C$8:$C$19,'GA55 Main'!$D$8:$D$19),0)</f>
        <v>0</v>
      </c>
      <c r="AV46" s="111">
        <f t="shared" si="2"/>
        <v>0</v>
      </c>
      <c r="AW46" s="111">
        <f t="shared" si="3"/>
        <v>0</v>
      </c>
      <c r="AX46" s="22">
        <f>IF('GA55 Main'!$C$4='Other Ded.'!B46,IF('GA55 Main'!$M$6="NO",0,'GA55 Main'!$M$27),0)</f>
        <v>0</v>
      </c>
      <c r="AY46" s="22">
        <f>IF('GA55 Main'!$C$4='Other Ded.'!B46,IF('GA55 Main'!$M$6="No",0,ROUND(10%*'GA55 Main'!$J$27,0)),0)</f>
        <v>0</v>
      </c>
      <c r="AZ46" s="22">
        <f t="shared" si="7"/>
        <v>0</v>
      </c>
      <c r="BA46" s="111">
        <f t="shared" si="4"/>
        <v>0</v>
      </c>
      <c r="BB46" s="22">
        <f t="shared" si="5"/>
        <v>0</v>
      </c>
      <c r="BC46" s="22">
        <f>IF('GA55 Main'!$C$4='Other Ded.'!B46,IF('GA55 Main'!$M$6="No",50000,IF($BB$5&gt;50000,50000,$BB$5)),0)</f>
        <v>0</v>
      </c>
      <c r="BD46" s="22">
        <f>IF('GA55 Main'!$C$4='Other Ded.'!B46,IF('GA55 Main'!$E$6="No",25000,50000),0)</f>
        <v>0</v>
      </c>
      <c r="BE46" s="22">
        <f>IF('GA55 Main'!$C$4='Other Ded.'!B46,IF('GA55 Main'!$E$6="No",40000,100000),0)</f>
        <v>0</v>
      </c>
    </row>
    <row r="47" spans="1:57" ht="15.5">
      <c r="A47" s="32">
        <v>43</v>
      </c>
      <c r="B47" s="33">
        <f>Master!B46</f>
        <v>0</v>
      </c>
      <c r="C47" s="116"/>
      <c r="D47" s="116"/>
      <c r="E47" s="116"/>
      <c r="F47" s="31">
        <f t="shared" si="6"/>
        <v>0</v>
      </c>
      <c r="G47" s="31">
        <f t="shared" si="0"/>
        <v>0</v>
      </c>
      <c r="H47" s="116"/>
      <c r="I47" s="116"/>
      <c r="J47" s="116"/>
      <c r="K47" s="116"/>
      <c r="L47" s="116"/>
      <c r="M47" s="116"/>
      <c r="N47" s="116"/>
      <c r="O47" s="116"/>
      <c r="P47" s="116"/>
      <c r="Q47" s="116"/>
      <c r="R47" s="116"/>
      <c r="S47" s="116"/>
      <c r="T47" s="116"/>
      <c r="U47" s="116"/>
      <c r="V47" s="116"/>
      <c r="W47" s="116"/>
      <c r="X47" s="116"/>
      <c r="Y47" s="116"/>
      <c r="Z47" s="116"/>
      <c r="AA47" s="116"/>
      <c r="AB47" s="116"/>
      <c r="AC47" s="116"/>
      <c r="AD47" s="116"/>
      <c r="AE47" s="116"/>
      <c r="AF47" s="116"/>
      <c r="AG47" s="116"/>
      <c r="AH47" s="116"/>
      <c r="AI47" s="116"/>
      <c r="AJ47" s="116"/>
      <c r="AK47" s="116"/>
      <c r="AL47" s="10"/>
      <c r="AM47" s="111">
        <f>IF('GA55 Main'!$C$4='Other Ded.'!B47,IF('GA55 Main'!$M$6="No",'GA55 Main'!$J$27,('GA55 Main'!$J$27+'GA55 Main'!$M$27)),0)</f>
        <v>0</v>
      </c>
      <c r="AN47" s="111">
        <f>IF('GA55 Main'!$C$4='Other Ded.'!B47,'GA55 Main'!$W$27,0)</f>
        <v>0</v>
      </c>
      <c r="AO47" s="111">
        <f>IF('Tax Calculaton Old'!$D$3='Other Ded.'!B47,'Tax Calculaton Old'!$M$48,0)</f>
        <v>0</v>
      </c>
      <c r="AP47" s="111">
        <f>IF(Sheet1!$I$5='Other Ded.'!B47,Sheet1!$L$32,0)</f>
        <v>0</v>
      </c>
      <c r="AQ47" s="22">
        <f t="shared" si="1"/>
        <v>0</v>
      </c>
      <c r="AT47" s="22">
        <f>IF('GA55 Main'!$C$4='Other Ded.'!B47,'GA55 Main'!$E$27,0)</f>
        <v>0</v>
      </c>
      <c r="AU47" s="22">
        <f>IF('GA55 Main'!$C$4='Other Ded.'!B47,SUM('GA55 Main'!$C$8:$C$19,'GA55 Main'!$D$8:$D$19),0)</f>
        <v>0</v>
      </c>
      <c r="AV47" s="111">
        <f t="shared" si="2"/>
        <v>0</v>
      </c>
      <c r="AW47" s="111">
        <f t="shared" si="3"/>
        <v>0</v>
      </c>
      <c r="AX47" s="22">
        <f>IF('GA55 Main'!$C$4='Other Ded.'!B47,IF('GA55 Main'!$M$6="NO",0,'GA55 Main'!$M$27),0)</f>
        <v>0</v>
      </c>
      <c r="AY47" s="22">
        <f>IF('GA55 Main'!$C$4='Other Ded.'!B47,IF('GA55 Main'!$M$6="No",0,ROUND(10%*'GA55 Main'!$J$27,0)),0)</f>
        <v>0</v>
      </c>
      <c r="AZ47" s="22">
        <f t="shared" si="7"/>
        <v>0</v>
      </c>
      <c r="BA47" s="111">
        <f t="shared" si="4"/>
        <v>0</v>
      </c>
      <c r="BB47" s="22">
        <f t="shared" si="5"/>
        <v>0</v>
      </c>
      <c r="BC47" s="22">
        <f>IF('GA55 Main'!$C$4='Other Ded.'!B47,IF('GA55 Main'!$M$6="No",50000,IF($BB$5&gt;50000,50000,$BB$5)),0)</f>
        <v>0</v>
      </c>
      <c r="BD47" s="22">
        <f>IF('GA55 Main'!$C$4='Other Ded.'!B47,IF('GA55 Main'!$E$6="No",25000,50000),0)</f>
        <v>0</v>
      </c>
      <c r="BE47" s="22">
        <f>IF('GA55 Main'!$C$4='Other Ded.'!B47,IF('GA55 Main'!$E$6="No",40000,100000),0)</f>
        <v>0</v>
      </c>
    </row>
    <row r="48" spans="1:57" ht="15.5">
      <c r="A48" s="32">
        <v>44</v>
      </c>
      <c r="B48" s="33">
        <f>Master!B47</f>
        <v>0</v>
      </c>
      <c r="C48" s="116"/>
      <c r="D48" s="116"/>
      <c r="E48" s="116"/>
      <c r="F48" s="31">
        <f t="shared" si="6"/>
        <v>0</v>
      </c>
      <c r="G48" s="31">
        <f t="shared" si="0"/>
        <v>0</v>
      </c>
      <c r="H48" s="116"/>
      <c r="I48" s="116"/>
      <c r="J48" s="116"/>
      <c r="K48" s="116"/>
      <c r="L48" s="116"/>
      <c r="M48" s="116"/>
      <c r="N48" s="116"/>
      <c r="O48" s="116"/>
      <c r="P48" s="116"/>
      <c r="Q48" s="116"/>
      <c r="R48" s="116"/>
      <c r="S48" s="116"/>
      <c r="T48" s="116"/>
      <c r="U48" s="116"/>
      <c r="V48" s="116"/>
      <c r="W48" s="116"/>
      <c r="X48" s="116"/>
      <c r="Y48" s="116"/>
      <c r="Z48" s="116"/>
      <c r="AA48" s="116"/>
      <c r="AB48" s="116"/>
      <c r="AC48" s="116"/>
      <c r="AD48" s="116"/>
      <c r="AE48" s="116"/>
      <c r="AF48" s="116"/>
      <c r="AG48" s="116"/>
      <c r="AH48" s="116"/>
      <c r="AI48" s="116"/>
      <c r="AJ48" s="116"/>
      <c r="AK48" s="116"/>
      <c r="AL48" s="10"/>
      <c r="AM48" s="111">
        <f>IF('GA55 Main'!$C$4='Other Ded.'!B48,IF('GA55 Main'!$M$6="No",'GA55 Main'!$J$27,('GA55 Main'!$J$27+'GA55 Main'!$M$27)),0)</f>
        <v>0</v>
      </c>
      <c r="AN48" s="111">
        <f>IF('GA55 Main'!$C$4='Other Ded.'!B48,'GA55 Main'!$W$27,0)</f>
        <v>0</v>
      </c>
      <c r="AO48" s="111">
        <f>IF('Tax Calculaton Old'!$D$3='Other Ded.'!B48,'Tax Calculaton Old'!$M$48,0)</f>
        <v>0</v>
      </c>
      <c r="AP48" s="111">
        <f>IF(Sheet1!$I$5='Other Ded.'!B48,Sheet1!$L$32,0)</f>
        <v>0</v>
      </c>
      <c r="AQ48" s="22">
        <f t="shared" si="1"/>
        <v>0</v>
      </c>
      <c r="AT48" s="22">
        <f>IF('GA55 Main'!$C$4='Other Ded.'!B48,'GA55 Main'!$E$27,0)</f>
        <v>0</v>
      </c>
      <c r="AU48" s="22">
        <f>IF('GA55 Main'!$C$4='Other Ded.'!B48,SUM('GA55 Main'!$C$8:$C$19,'GA55 Main'!$D$8:$D$19),0)</f>
        <v>0</v>
      </c>
      <c r="AV48" s="111">
        <f t="shared" si="2"/>
        <v>0</v>
      </c>
      <c r="AW48" s="111">
        <f t="shared" si="3"/>
        <v>0</v>
      </c>
      <c r="AX48" s="22">
        <f>IF('GA55 Main'!$C$4='Other Ded.'!B48,IF('GA55 Main'!$M$6="NO",0,'GA55 Main'!$M$27),0)</f>
        <v>0</v>
      </c>
      <c r="AY48" s="22">
        <f>IF('GA55 Main'!$C$4='Other Ded.'!B48,IF('GA55 Main'!$M$6="No",0,ROUND(10%*'GA55 Main'!$J$27,0)),0)</f>
        <v>0</v>
      </c>
      <c r="AZ48" s="22">
        <f t="shared" si="7"/>
        <v>0</v>
      </c>
      <c r="BA48" s="111">
        <f t="shared" si="4"/>
        <v>0</v>
      </c>
      <c r="BB48" s="22">
        <f t="shared" si="5"/>
        <v>0</v>
      </c>
      <c r="BC48" s="22">
        <f>IF('GA55 Main'!$C$4='Other Ded.'!B48,IF('GA55 Main'!$M$6="No",50000,IF($BB$5&gt;50000,50000,$BB$5)),0)</f>
        <v>0</v>
      </c>
      <c r="BD48" s="22">
        <f>IF('GA55 Main'!$C$4='Other Ded.'!B48,IF('GA55 Main'!$E$6="No",25000,50000),0)</f>
        <v>0</v>
      </c>
      <c r="BE48" s="22">
        <f>IF('GA55 Main'!$C$4='Other Ded.'!B48,IF('GA55 Main'!$E$6="No",40000,100000),0)</f>
        <v>0</v>
      </c>
    </row>
    <row r="49" spans="1:57" ht="15.5">
      <c r="A49" s="32">
        <v>45</v>
      </c>
      <c r="B49" s="33">
        <f>Master!B48</f>
        <v>0</v>
      </c>
      <c r="C49" s="116"/>
      <c r="D49" s="116"/>
      <c r="E49" s="116"/>
      <c r="F49" s="31">
        <f t="shared" si="6"/>
        <v>0</v>
      </c>
      <c r="G49" s="31">
        <f t="shared" si="0"/>
        <v>0</v>
      </c>
      <c r="H49" s="116"/>
      <c r="I49" s="116"/>
      <c r="J49" s="116"/>
      <c r="K49" s="116"/>
      <c r="L49" s="116"/>
      <c r="M49" s="116"/>
      <c r="N49" s="116"/>
      <c r="O49" s="116"/>
      <c r="P49" s="116"/>
      <c r="Q49" s="116"/>
      <c r="R49" s="116"/>
      <c r="S49" s="116"/>
      <c r="T49" s="116"/>
      <c r="U49" s="116"/>
      <c r="V49" s="116"/>
      <c r="W49" s="116"/>
      <c r="X49" s="116"/>
      <c r="Y49" s="116"/>
      <c r="Z49" s="116"/>
      <c r="AA49" s="116"/>
      <c r="AB49" s="116"/>
      <c r="AC49" s="116"/>
      <c r="AD49" s="116"/>
      <c r="AE49" s="116"/>
      <c r="AF49" s="116"/>
      <c r="AG49" s="116"/>
      <c r="AH49" s="116"/>
      <c r="AI49" s="116"/>
      <c r="AJ49" s="116"/>
      <c r="AK49" s="116"/>
      <c r="AL49" s="10"/>
      <c r="AM49" s="111">
        <f>IF('GA55 Main'!$C$4='Other Ded.'!B49,IF('GA55 Main'!$M$6="No",'GA55 Main'!$J$27,('GA55 Main'!$J$27+'GA55 Main'!$M$27)),0)</f>
        <v>0</v>
      </c>
      <c r="AN49" s="111">
        <f>IF('GA55 Main'!$C$4='Other Ded.'!B49,'GA55 Main'!$W$27,0)</f>
        <v>0</v>
      </c>
      <c r="AO49" s="111">
        <f>IF('Tax Calculaton Old'!$D$3='Other Ded.'!B49,'Tax Calculaton Old'!$M$48,0)</f>
        <v>0</v>
      </c>
      <c r="AP49" s="111">
        <f>IF(Sheet1!$I$5='Other Ded.'!B49,Sheet1!$L$32,0)</f>
        <v>0</v>
      </c>
      <c r="AQ49" s="22">
        <f t="shared" si="1"/>
        <v>0</v>
      </c>
      <c r="AT49" s="22">
        <f>IF('GA55 Main'!$C$4='Other Ded.'!B49,'GA55 Main'!$E$27,0)</f>
        <v>0</v>
      </c>
      <c r="AU49" s="22">
        <f>IF('GA55 Main'!$C$4='Other Ded.'!B49,SUM('GA55 Main'!$C$8:$C$19,'GA55 Main'!$D$8:$D$19),0)</f>
        <v>0</v>
      </c>
      <c r="AV49" s="111">
        <f t="shared" si="2"/>
        <v>0</v>
      </c>
      <c r="AW49" s="111">
        <f t="shared" si="3"/>
        <v>0</v>
      </c>
      <c r="AX49" s="22">
        <f>IF('GA55 Main'!$C$4='Other Ded.'!B49,IF('GA55 Main'!$M$6="NO",0,'GA55 Main'!$M$27),0)</f>
        <v>0</v>
      </c>
      <c r="AY49" s="22">
        <f>IF('GA55 Main'!$C$4='Other Ded.'!B49,IF('GA55 Main'!$M$6="No",0,ROUND(10%*'GA55 Main'!$J$27,0)),0)</f>
        <v>0</v>
      </c>
      <c r="AZ49" s="22">
        <f t="shared" si="7"/>
        <v>0</v>
      </c>
      <c r="BA49" s="111">
        <f t="shared" si="4"/>
        <v>0</v>
      </c>
      <c r="BB49" s="22">
        <f t="shared" si="5"/>
        <v>0</v>
      </c>
      <c r="BC49" s="22">
        <f>IF('GA55 Main'!$C$4='Other Ded.'!B49,IF('GA55 Main'!$M$6="No",50000,IF($BB$5&gt;50000,50000,$BB$5)),0)</f>
        <v>0</v>
      </c>
      <c r="BD49" s="22">
        <f>IF('GA55 Main'!$C$4='Other Ded.'!B49,IF('GA55 Main'!$E$6="No",25000,50000),0)</f>
        <v>0</v>
      </c>
      <c r="BE49" s="22">
        <f>IF('GA55 Main'!$C$4='Other Ded.'!B49,IF('GA55 Main'!$E$6="No",40000,100000),0)</f>
        <v>0</v>
      </c>
    </row>
    <row r="50" spans="1:57" ht="15.5">
      <c r="A50" s="32">
        <v>46</v>
      </c>
      <c r="B50" s="33">
        <f>Master!B49</f>
        <v>0</v>
      </c>
      <c r="C50" s="116"/>
      <c r="D50" s="116"/>
      <c r="E50" s="116"/>
      <c r="F50" s="31">
        <f t="shared" si="6"/>
        <v>0</v>
      </c>
      <c r="G50" s="31">
        <f t="shared" si="0"/>
        <v>0</v>
      </c>
      <c r="H50" s="116"/>
      <c r="I50" s="116"/>
      <c r="J50" s="116"/>
      <c r="K50" s="116"/>
      <c r="L50" s="116"/>
      <c r="M50" s="116"/>
      <c r="N50" s="116"/>
      <c r="O50" s="116"/>
      <c r="P50" s="116"/>
      <c r="Q50" s="116"/>
      <c r="R50" s="116"/>
      <c r="S50" s="116"/>
      <c r="T50" s="116"/>
      <c r="U50" s="116"/>
      <c r="V50" s="116"/>
      <c r="W50" s="116"/>
      <c r="X50" s="116"/>
      <c r="Y50" s="116"/>
      <c r="Z50" s="116"/>
      <c r="AA50" s="116"/>
      <c r="AB50" s="116"/>
      <c r="AC50" s="116"/>
      <c r="AD50" s="116"/>
      <c r="AE50" s="116"/>
      <c r="AF50" s="116"/>
      <c r="AG50" s="116"/>
      <c r="AH50" s="116"/>
      <c r="AI50" s="116"/>
      <c r="AJ50" s="116"/>
      <c r="AK50" s="116"/>
      <c r="AL50" s="10"/>
      <c r="AM50" s="111">
        <f>IF('GA55 Main'!$C$4='Other Ded.'!B50,IF('GA55 Main'!$M$6="No",'GA55 Main'!$J$27,('GA55 Main'!$J$27+'GA55 Main'!$M$27)),0)</f>
        <v>0</v>
      </c>
      <c r="AN50" s="111">
        <f>IF('GA55 Main'!$C$4='Other Ded.'!B50,'GA55 Main'!$W$27,0)</f>
        <v>0</v>
      </c>
      <c r="AO50" s="111">
        <f>IF('Tax Calculaton Old'!$D$3='Other Ded.'!B50,'Tax Calculaton Old'!$M$48,0)</f>
        <v>0</v>
      </c>
      <c r="AP50" s="111">
        <f>IF(Sheet1!$I$5='Other Ded.'!B50,Sheet1!$L$32,0)</f>
        <v>0</v>
      </c>
      <c r="AQ50" s="22">
        <f t="shared" si="1"/>
        <v>0</v>
      </c>
      <c r="AT50" s="22">
        <f>IF('GA55 Main'!$C$4='Other Ded.'!B50,'GA55 Main'!$E$27,0)</f>
        <v>0</v>
      </c>
      <c r="AU50" s="22">
        <f>IF('GA55 Main'!$C$4='Other Ded.'!B50,SUM('GA55 Main'!$C$8:$C$19,'GA55 Main'!$D$8:$D$19),0)</f>
        <v>0</v>
      </c>
      <c r="AV50" s="111">
        <f t="shared" si="2"/>
        <v>0</v>
      </c>
      <c r="AW50" s="111">
        <f t="shared" si="3"/>
        <v>0</v>
      </c>
      <c r="AX50" s="22">
        <f>IF('GA55 Main'!$C$4='Other Ded.'!B50,IF('GA55 Main'!$M$6="NO",0,'GA55 Main'!$M$27),0)</f>
        <v>0</v>
      </c>
      <c r="AY50" s="22">
        <f>IF('GA55 Main'!$C$4='Other Ded.'!B50,IF('GA55 Main'!$M$6="No",0,ROUND(10%*'GA55 Main'!$J$27,0)),0)</f>
        <v>0</v>
      </c>
      <c r="AZ50" s="22">
        <f t="shared" si="7"/>
        <v>0</v>
      </c>
      <c r="BA50" s="111">
        <f t="shared" si="4"/>
        <v>0</v>
      </c>
      <c r="BB50" s="22">
        <f t="shared" si="5"/>
        <v>0</v>
      </c>
      <c r="BC50" s="22">
        <f>IF('GA55 Main'!$C$4='Other Ded.'!B50,IF('GA55 Main'!$M$6="No",50000,IF($BB$5&gt;50000,50000,$BB$5)),0)</f>
        <v>0</v>
      </c>
      <c r="BD50" s="22">
        <f>IF('GA55 Main'!$C$4='Other Ded.'!B50,IF('GA55 Main'!$E$6="No",25000,50000),0)</f>
        <v>0</v>
      </c>
      <c r="BE50" s="22">
        <f>IF('GA55 Main'!$C$4='Other Ded.'!B50,IF('GA55 Main'!$E$6="No",40000,100000),0)</f>
        <v>0</v>
      </c>
    </row>
    <row r="51" spans="1:57" ht="15.5">
      <c r="A51" s="32">
        <v>47</v>
      </c>
      <c r="B51" s="33">
        <f>Master!B50</f>
        <v>0</v>
      </c>
      <c r="C51" s="116"/>
      <c r="D51" s="116"/>
      <c r="E51" s="116"/>
      <c r="F51" s="31">
        <f t="shared" si="6"/>
        <v>0</v>
      </c>
      <c r="G51" s="31">
        <f t="shared" si="0"/>
        <v>0</v>
      </c>
      <c r="H51" s="116"/>
      <c r="I51" s="116"/>
      <c r="J51" s="116"/>
      <c r="K51" s="116"/>
      <c r="L51" s="116"/>
      <c r="M51" s="116"/>
      <c r="N51" s="116"/>
      <c r="O51" s="116"/>
      <c r="P51" s="116"/>
      <c r="Q51" s="116"/>
      <c r="R51" s="116"/>
      <c r="S51" s="116"/>
      <c r="T51" s="116"/>
      <c r="U51" s="116"/>
      <c r="V51" s="116"/>
      <c r="W51" s="116"/>
      <c r="X51" s="116"/>
      <c r="Y51" s="116"/>
      <c r="Z51" s="116"/>
      <c r="AA51" s="116"/>
      <c r="AB51" s="116"/>
      <c r="AC51" s="116"/>
      <c r="AD51" s="116"/>
      <c r="AE51" s="116"/>
      <c r="AF51" s="116"/>
      <c r="AG51" s="116"/>
      <c r="AH51" s="116"/>
      <c r="AI51" s="116"/>
      <c r="AJ51" s="116"/>
      <c r="AK51" s="116"/>
      <c r="AL51" s="10"/>
      <c r="AM51" s="111">
        <f>IF('GA55 Main'!$C$4='Other Ded.'!B51,IF('GA55 Main'!$M$6="No",'GA55 Main'!$J$27,('GA55 Main'!$J$27+'GA55 Main'!$M$27)),0)</f>
        <v>0</v>
      </c>
      <c r="AN51" s="111">
        <f>IF('GA55 Main'!$C$4='Other Ded.'!B51,'GA55 Main'!$W$27,0)</f>
        <v>0</v>
      </c>
      <c r="AO51" s="111">
        <f>IF('Tax Calculaton Old'!$D$3='Other Ded.'!B51,'Tax Calculaton Old'!$M$48,0)</f>
        <v>0</v>
      </c>
      <c r="AP51" s="111">
        <f>IF(Sheet1!$I$5='Other Ded.'!B51,Sheet1!$L$32,0)</f>
        <v>0</v>
      </c>
      <c r="AQ51" s="22">
        <f t="shared" si="1"/>
        <v>0</v>
      </c>
      <c r="AT51" s="22">
        <f>IF('GA55 Main'!$C$4='Other Ded.'!B51,'GA55 Main'!$E$27,0)</f>
        <v>0</v>
      </c>
      <c r="AU51" s="22">
        <f>IF('GA55 Main'!$C$4='Other Ded.'!B51,SUM('GA55 Main'!$C$8:$C$19,'GA55 Main'!$D$8:$D$19),0)</f>
        <v>0</v>
      </c>
      <c r="AV51" s="111">
        <f t="shared" si="2"/>
        <v>0</v>
      </c>
      <c r="AW51" s="111">
        <f t="shared" si="3"/>
        <v>0</v>
      </c>
      <c r="AX51" s="22">
        <f>IF('GA55 Main'!$C$4='Other Ded.'!B51,IF('GA55 Main'!$M$6="NO",0,'GA55 Main'!$M$27),0)</f>
        <v>0</v>
      </c>
      <c r="AY51" s="22">
        <f>IF('GA55 Main'!$C$4='Other Ded.'!B51,IF('GA55 Main'!$M$6="No",0,ROUND(10%*'GA55 Main'!$J$27,0)),0)</f>
        <v>0</v>
      </c>
      <c r="AZ51" s="22">
        <f t="shared" si="7"/>
        <v>0</v>
      </c>
      <c r="BA51" s="111">
        <f t="shared" si="4"/>
        <v>0</v>
      </c>
      <c r="BB51" s="22">
        <f t="shared" si="5"/>
        <v>0</v>
      </c>
      <c r="BC51" s="22">
        <f>IF('GA55 Main'!$C$4='Other Ded.'!B51,IF('GA55 Main'!$M$6="No",50000,IF($BB$5&gt;50000,50000,$BB$5)),0)</f>
        <v>0</v>
      </c>
      <c r="BD51" s="22">
        <f>IF('GA55 Main'!$C$4='Other Ded.'!B51,IF('GA55 Main'!$E$6="No",25000,50000),0)</f>
        <v>0</v>
      </c>
      <c r="BE51" s="22">
        <f>IF('GA55 Main'!$C$4='Other Ded.'!B51,IF('GA55 Main'!$E$6="No",40000,100000),0)</f>
        <v>0</v>
      </c>
    </row>
    <row r="52" spans="1:57" ht="15.5">
      <c r="A52" s="32">
        <v>48</v>
      </c>
      <c r="B52" s="33">
        <f>Master!B51</f>
        <v>0</v>
      </c>
      <c r="C52" s="116"/>
      <c r="D52" s="116"/>
      <c r="E52" s="116"/>
      <c r="F52" s="31">
        <f t="shared" si="6"/>
        <v>0</v>
      </c>
      <c r="G52" s="31">
        <f t="shared" si="0"/>
        <v>0</v>
      </c>
      <c r="H52" s="116"/>
      <c r="I52" s="116"/>
      <c r="J52" s="116"/>
      <c r="K52" s="116"/>
      <c r="L52" s="116"/>
      <c r="M52" s="116"/>
      <c r="N52" s="116"/>
      <c r="O52" s="116"/>
      <c r="P52" s="116"/>
      <c r="Q52" s="116"/>
      <c r="R52" s="116"/>
      <c r="S52" s="116"/>
      <c r="T52" s="116"/>
      <c r="U52" s="116"/>
      <c r="V52" s="116"/>
      <c r="W52" s="116"/>
      <c r="X52" s="116"/>
      <c r="Y52" s="116"/>
      <c r="Z52" s="116"/>
      <c r="AA52" s="116"/>
      <c r="AB52" s="116"/>
      <c r="AC52" s="116"/>
      <c r="AD52" s="116"/>
      <c r="AE52" s="116"/>
      <c r="AF52" s="116"/>
      <c r="AG52" s="116"/>
      <c r="AH52" s="116"/>
      <c r="AI52" s="116"/>
      <c r="AJ52" s="116"/>
      <c r="AK52" s="116"/>
      <c r="AL52" s="10"/>
      <c r="AM52" s="111">
        <f>IF('GA55 Main'!$C$4='Other Ded.'!B52,IF('GA55 Main'!$M$6="No",'GA55 Main'!$J$27,('GA55 Main'!$J$27+'GA55 Main'!$M$27)),0)</f>
        <v>0</v>
      </c>
      <c r="AN52" s="111">
        <f>IF('GA55 Main'!$C$4='Other Ded.'!B52,'GA55 Main'!$W$27,0)</f>
        <v>0</v>
      </c>
      <c r="AO52" s="111">
        <f>IF('Tax Calculaton Old'!$D$3='Other Ded.'!B52,'Tax Calculaton Old'!$M$48,0)</f>
        <v>0</v>
      </c>
      <c r="AP52" s="111">
        <f>IF(Sheet1!$I$5='Other Ded.'!B52,Sheet1!$L$32,0)</f>
        <v>0</v>
      </c>
      <c r="AQ52" s="22">
        <f t="shared" si="1"/>
        <v>0</v>
      </c>
      <c r="AT52" s="22">
        <f>IF('GA55 Main'!$C$4='Other Ded.'!B52,'GA55 Main'!$E$27,0)</f>
        <v>0</v>
      </c>
      <c r="AU52" s="22">
        <f>IF('GA55 Main'!$C$4='Other Ded.'!B52,SUM('GA55 Main'!$C$8:$C$19,'GA55 Main'!$D$8:$D$19),0)</f>
        <v>0</v>
      </c>
      <c r="AV52" s="111">
        <f t="shared" si="2"/>
        <v>0</v>
      </c>
      <c r="AW52" s="111">
        <f t="shared" si="3"/>
        <v>0</v>
      </c>
      <c r="AX52" s="22">
        <f>IF('GA55 Main'!$C$4='Other Ded.'!B52,IF('GA55 Main'!$M$6="NO",0,'GA55 Main'!$M$27),0)</f>
        <v>0</v>
      </c>
      <c r="AY52" s="22">
        <f>IF('GA55 Main'!$C$4='Other Ded.'!B52,IF('GA55 Main'!$M$6="No",0,ROUND(10%*'GA55 Main'!$J$27,0)),0)</f>
        <v>0</v>
      </c>
      <c r="AZ52" s="22">
        <f t="shared" si="7"/>
        <v>0</v>
      </c>
      <c r="BA52" s="111">
        <f t="shared" si="4"/>
        <v>0</v>
      </c>
      <c r="BB52" s="22">
        <f t="shared" si="5"/>
        <v>0</v>
      </c>
      <c r="BC52" s="22">
        <f>IF('GA55 Main'!$C$4='Other Ded.'!B52,IF('GA55 Main'!$M$6="No",50000,IF($BB$5&gt;50000,50000,$BB$5)),0)</f>
        <v>0</v>
      </c>
      <c r="BD52" s="22">
        <f>IF('GA55 Main'!$C$4='Other Ded.'!B52,IF('GA55 Main'!$E$6="No",25000,50000),0)</f>
        <v>0</v>
      </c>
      <c r="BE52" s="22">
        <f>IF('GA55 Main'!$C$4='Other Ded.'!B52,IF('GA55 Main'!$E$6="No",40000,100000),0)</f>
        <v>0</v>
      </c>
    </row>
    <row r="53" spans="1:57" ht="15.5">
      <c r="A53" s="32">
        <v>49</v>
      </c>
      <c r="B53" s="33">
        <f>Master!B52</f>
        <v>0</v>
      </c>
      <c r="C53" s="116"/>
      <c r="D53" s="116"/>
      <c r="E53" s="116"/>
      <c r="F53" s="31">
        <f t="shared" si="6"/>
        <v>0</v>
      </c>
      <c r="G53" s="31">
        <f t="shared" si="0"/>
        <v>0</v>
      </c>
      <c r="H53" s="116"/>
      <c r="I53" s="116"/>
      <c r="J53" s="116"/>
      <c r="K53" s="116"/>
      <c r="L53" s="116"/>
      <c r="M53" s="116"/>
      <c r="N53" s="116"/>
      <c r="O53" s="116"/>
      <c r="P53" s="116"/>
      <c r="Q53" s="116"/>
      <c r="R53" s="116"/>
      <c r="S53" s="116"/>
      <c r="T53" s="116"/>
      <c r="U53" s="116"/>
      <c r="V53" s="116"/>
      <c r="W53" s="116"/>
      <c r="X53" s="116"/>
      <c r="Y53" s="116"/>
      <c r="Z53" s="116"/>
      <c r="AA53" s="116"/>
      <c r="AB53" s="116"/>
      <c r="AC53" s="116"/>
      <c r="AD53" s="116"/>
      <c r="AE53" s="116"/>
      <c r="AF53" s="116"/>
      <c r="AG53" s="116"/>
      <c r="AH53" s="116"/>
      <c r="AI53" s="116"/>
      <c r="AJ53" s="116"/>
      <c r="AK53" s="116"/>
      <c r="AL53" s="10"/>
      <c r="AM53" s="111">
        <f>IF('GA55 Main'!$C$4='Other Ded.'!B53,IF('GA55 Main'!$M$6="No",'GA55 Main'!$J$27,('GA55 Main'!$J$27+'GA55 Main'!$M$27)),0)</f>
        <v>0</v>
      </c>
      <c r="AN53" s="111">
        <f>IF('GA55 Main'!$C$4='Other Ded.'!B53,'GA55 Main'!$W$27,0)</f>
        <v>0</v>
      </c>
      <c r="AO53" s="111">
        <f>IF('Tax Calculaton Old'!$D$3='Other Ded.'!B53,'Tax Calculaton Old'!$M$48,0)</f>
        <v>0</v>
      </c>
      <c r="AP53" s="111">
        <f>IF(Sheet1!$I$5='Other Ded.'!B53,Sheet1!$L$32,0)</f>
        <v>0</v>
      </c>
      <c r="AQ53" s="22">
        <f t="shared" si="1"/>
        <v>0</v>
      </c>
      <c r="AT53" s="22">
        <f>IF('GA55 Main'!$C$4='Other Ded.'!B53,'GA55 Main'!$E$27,0)</f>
        <v>0</v>
      </c>
      <c r="AU53" s="22">
        <f>IF('GA55 Main'!$C$4='Other Ded.'!B53,SUM('GA55 Main'!$C$8:$C$19,'GA55 Main'!$D$8:$D$19),0)</f>
        <v>0</v>
      </c>
      <c r="AV53" s="111">
        <f t="shared" si="2"/>
        <v>0</v>
      </c>
      <c r="AW53" s="111">
        <f t="shared" si="3"/>
        <v>0</v>
      </c>
      <c r="AX53" s="22">
        <f>IF('GA55 Main'!$C$4='Other Ded.'!B53,IF('GA55 Main'!$M$6="NO",0,'GA55 Main'!$M$27),0)</f>
        <v>0</v>
      </c>
      <c r="AY53" s="22">
        <f>IF('GA55 Main'!$C$4='Other Ded.'!B53,IF('GA55 Main'!$M$6="No",0,ROUND(10%*'GA55 Main'!$J$27,0)),0)</f>
        <v>0</v>
      </c>
      <c r="AZ53" s="22">
        <f t="shared" si="7"/>
        <v>0</v>
      </c>
      <c r="BA53" s="111">
        <f t="shared" si="4"/>
        <v>0</v>
      </c>
      <c r="BB53" s="22">
        <f t="shared" si="5"/>
        <v>0</v>
      </c>
      <c r="BC53" s="22">
        <f>IF('GA55 Main'!$C$4='Other Ded.'!B53,IF('GA55 Main'!$M$6="No",50000,IF($BB$5&gt;50000,50000,$BB$5)),0)</f>
        <v>0</v>
      </c>
      <c r="BD53" s="22">
        <f>IF('GA55 Main'!$C$4='Other Ded.'!B53,IF('GA55 Main'!$E$6="No",25000,50000),0)</f>
        <v>0</v>
      </c>
      <c r="BE53" s="22">
        <f>IF('GA55 Main'!$C$4='Other Ded.'!B53,IF('GA55 Main'!$E$6="No",40000,100000),0)</f>
        <v>0</v>
      </c>
    </row>
    <row r="54" spans="1:57" ht="15.5">
      <c r="A54" s="32">
        <v>50</v>
      </c>
      <c r="B54" s="33">
        <f>Master!B53</f>
        <v>0</v>
      </c>
      <c r="C54" s="116"/>
      <c r="D54" s="116"/>
      <c r="E54" s="116"/>
      <c r="F54" s="31">
        <f t="shared" si="6"/>
        <v>0</v>
      </c>
      <c r="G54" s="31">
        <f t="shared" si="0"/>
        <v>0</v>
      </c>
      <c r="H54" s="116"/>
      <c r="I54" s="116"/>
      <c r="J54" s="116"/>
      <c r="K54" s="116"/>
      <c r="L54" s="116"/>
      <c r="M54" s="116"/>
      <c r="N54" s="116"/>
      <c r="O54" s="116"/>
      <c r="P54" s="116"/>
      <c r="Q54" s="116"/>
      <c r="R54" s="116"/>
      <c r="S54" s="116"/>
      <c r="T54" s="116"/>
      <c r="U54" s="116"/>
      <c r="V54" s="116"/>
      <c r="W54" s="116"/>
      <c r="X54" s="116"/>
      <c r="Y54" s="116"/>
      <c r="Z54" s="116"/>
      <c r="AA54" s="116"/>
      <c r="AB54" s="116"/>
      <c r="AC54" s="116"/>
      <c r="AD54" s="116"/>
      <c r="AE54" s="116"/>
      <c r="AF54" s="116"/>
      <c r="AG54" s="116"/>
      <c r="AH54" s="116"/>
      <c r="AI54" s="116"/>
      <c r="AJ54" s="116"/>
      <c r="AK54" s="116"/>
      <c r="AL54" s="10"/>
      <c r="AM54" s="111">
        <f>IF('GA55 Main'!$C$4='Other Ded.'!B54,IF('GA55 Main'!$M$6="No",'GA55 Main'!$J$27,('GA55 Main'!$J$27+'GA55 Main'!$M$27)),0)</f>
        <v>0</v>
      </c>
      <c r="AN54" s="111">
        <f>IF('GA55 Main'!$C$4='Other Ded.'!B54,'GA55 Main'!$W$27,0)</f>
        <v>0</v>
      </c>
      <c r="AO54" s="111">
        <f>IF('Tax Calculaton Old'!$D$3='Other Ded.'!B54,'Tax Calculaton Old'!$M$48,0)</f>
        <v>0</v>
      </c>
      <c r="AP54" s="111">
        <f>IF(Sheet1!$I$5='Other Ded.'!B54,Sheet1!$L$32,0)</f>
        <v>0</v>
      </c>
      <c r="AQ54" s="22">
        <f t="shared" si="1"/>
        <v>0</v>
      </c>
      <c r="AT54" s="22">
        <f>IF('GA55 Main'!$C$4='Other Ded.'!B54,'GA55 Main'!$E$27,0)</f>
        <v>0</v>
      </c>
      <c r="AU54" s="22">
        <f>IF('GA55 Main'!$C$4='Other Ded.'!B54,SUM('GA55 Main'!$C$8:$C$19,'GA55 Main'!$D$8:$D$19),0)</f>
        <v>0</v>
      </c>
      <c r="AV54" s="111">
        <f t="shared" si="2"/>
        <v>0</v>
      </c>
      <c r="AW54" s="111">
        <f t="shared" si="3"/>
        <v>0</v>
      </c>
      <c r="AX54" s="22">
        <f>IF('GA55 Main'!$C$4='Other Ded.'!B54,IF('GA55 Main'!$M$6="NO",0,'GA55 Main'!$M$27),0)</f>
        <v>0</v>
      </c>
      <c r="AY54" s="22">
        <f>IF('GA55 Main'!$C$4='Other Ded.'!B54,IF('GA55 Main'!$M$6="No",0,ROUND(10%*'GA55 Main'!$J$27,0)),0)</f>
        <v>0</v>
      </c>
      <c r="AZ54" s="22">
        <f t="shared" si="7"/>
        <v>0</v>
      </c>
      <c r="BA54" s="111">
        <f t="shared" si="4"/>
        <v>0</v>
      </c>
      <c r="BB54" s="22">
        <f t="shared" si="5"/>
        <v>0</v>
      </c>
      <c r="BC54" s="22">
        <f>IF('GA55 Main'!$C$4='Other Ded.'!B54,IF('GA55 Main'!$M$6="No",50000,IF($BB$5&gt;50000,50000,$BB$5)),0)</f>
        <v>0</v>
      </c>
      <c r="BD54" s="22">
        <f>IF('GA55 Main'!$C$4='Other Ded.'!B54,IF('GA55 Main'!$E$6="No",25000,50000),0)</f>
        <v>0</v>
      </c>
      <c r="BE54" s="22">
        <f>IF('GA55 Main'!$C$4='Other Ded.'!B54,IF('GA55 Main'!$E$6="No",40000,100000),0)</f>
        <v>0</v>
      </c>
    </row>
    <row r="55" spans="1:57" ht="15.5">
      <c r="A55" s="32">
        <v>51</v>
      </c>
      <c r="B55" s="33">
        <f>Master!B54</f>
        <v>0</v>
      </c>
      <c r="C55" s="116"/>
      <c r="D55" s="116"/>
      <c r="E55" s="116"/>
      <c r="F55" s="31">
        <f t="shared" si="6"/>
        <v>0</v>
      </c>
      <c r="G55" s="31">
        <f t="shared" si="0"/>
        <v>0</v>
      </c>
      <c r="H55" s="116"/>
      <c r="I55" s="116"/>
      <c r="J55" s="116"/>
      <c r="K55" s="116"/>
      <c r="L55" s="116"/>
      <c r="M55" s="116"/>
      <c r="N55" s="116"/>
      <c r="O55" s="116"/>
      <c r="P55" s="116"/>
      <c r="Q55" s="116"/>
      <c r="R55" s="116"/>
      <c r="S55" s="116"/>
      <c r="T55" s="116"/>
      <c r="U55" s="116"/>
      <c r="V55" s="116"/>
      <c r="W55" s="116"/>
      <c r="X55" s="116"/>
      <c r="Y55" s="116"/>
      <c r="Z55" s="116"/>
      <c r="AA55" s="116"/>
      <c r="AB55" s="116"/>
      <c r="AC55" s="116"/>
      <c r="AD55" s="116"/>
      <c r="AE55" s="116"/>
      <c r="AF55" s="116"/>
      <c r="AG55" s="116"/>
      <c r="AH55" s="116"/>
      <c r="AI55" s="116"/>
      <c r="AJ55" s="116"/>
      <c r="AK55" s="116"/>
      <c r="AL55" s="10"/>
      <c r="AM55" s="111">
        <f>IF('GA55 Main'!$C$4='Other Ded.'!B55,IF('GA55 Main'!$M$6="No",'GA55 Main'!$J$27,('GA55 Main'!$J$27+'GA55 Main'!$M$27)),0)</f>
        <v>0</v>
      </c>
      <c r="AN55" s="111">
        <f>IF('GA55 Main'!$C$4='Other Ded.'!B55,'GA55 Main'!$W$27,0)</f>
        <v>0</v>
      </c>
      <c r="AO55" s="111">
        <f>IF('Tax Calculaton Old'!$D$3='Other Ded.'!B55,'Tax Calculaton Old'!$M$48,0)</f>
        <v>0</v>
      </c>
      <c r="AP55" s="111">
        <f>IF(Sheet1!$I$5='Other Ded.'!B55,Sheet1!$L$32,0)</f>
        <v>0</v>
      </c>
      <c r="AQ55" s="22">
        <f t="shared" si="1"/>
        <v>0</v>
      </c>
      <c r="AT55" s="22">
        <f>IF('GA55 Main'!$C$4='Other Ded.'!B55,'GA55 Main'!$E$27,0)</f>
        <v>0</v>
      </c>
      <c r="AU55" s="22">
        <f>IF('GA55 Main'!$C$4='Other Ded.'!B55,SUM('GA55 Main'!$C$8:$C$19,'GA55 Main'!$D$8:$D$19),0)</f>
        <v>0</v>
      </c>
      <c r="AV55" s="111">
        <f t="shared" si="2"/>
        <v>0</v>
      </c>
      <c r="AW55" s="111">
        <f t="shared" si="3"/>
        <v>0</v>
      </c>
      <c r="AX55" s="22">
        <f>IF('GA55 Main'!$C$4='Other Ded.'!B55,IF('GA55 Main'!$M$6="NO",0,'GA55 Main'!$M$27),0)</f>
        <v>0</v>
      </c>
      <c r="AY55" s="22">
        <f>IF('GA55 Main'!$C$4='Other Ded.'!B55,IF('GA55 Main'!$M$6="No",0,ROUND(10%*'GA55 Main'!$J$27,0)),0)</f>
        <v>0</v>
      </c>
      <c r="AZ55" s="22">
        <f t="shared" si="7"/>
        <v>0</v>
      </c>
      <c r="BA55" s="111">
        <f t="shared" si="4"/>
        <v>0</v>
      </c>
      <c r="BB55" s="22">
        <f t="shared" si="5"/>
        <v>0</v>
      </c>
      <c r="BC55" s="22">
        <f>IF('GA55 Main'!$C$4='Other Ded.'!B55,IF('GA55 Main'!$M$6="No",50000,IF($BB$5&gt;50000,50000,$BB$5)),0)</f>
        <v>0</v>
      </c>
      <c r="BD55" s="22">
        <f>IF('GA55 Main'!$C$4='Other Ded.'!B55,IF('GA55 Main'!$E$6="No",25000,50000),0)</f>
        <v>0</v>
      </c>
      <c r="BE55" s="22">
        <f>IF('GA55 Main'!$C$4='Other Ded.'!B55,IF('GA55 Main'!$E$6="No",40000,100000),0)</f>
        <v>0</v>
      </c>
    </row>
    <row r="56" spans="1:57" ht="15.5">
      <c r="A56" s="32">
        <v>52</v>
      </c>
      <c r="B56" s="33">
        <f>Master!B55</f>
        <v>0</v>
      </c>
      <c r="C56" s="116"/>
      <c r="D56" s="116"/>
      <c r="E56" s="116"/>
      <c r="F56" s="31">
        <f t="shared" si="6"/>
        <v>0</v>
      </c>
      <c r="G56" s="31">
        <f t="shared" si="0"/>
        <v>0</v>
      </c>
      <c r="H56" s="116"/>
      <c r="I56" s="116"/>
      <c r="J56" s="116"/>
      <c r="K56" s="116"/>
      <c r="L56" s="116"/>
      <c r="M56" s="116"/>
      <c r="N56" s="116"/>
      <c r="O56" s="116"/>
      <c r="P56" s="116"/>
      <c r="Q56" s="116"/>
      <c r="R56" s="116"/>
      <c r="S56" s="116"/>
      <c r="T56" s="116"/>
      <c r="U56" s="116"/>
      <c r="V56" s="116"/>
      <c r="W56" s="116"/>
      <c r="X56" s="116"/>
      <c r="Y56" s="116"/>
      <c r="Z56" s="116"/>
      <c r="AA56" s="116"/>
      <c r="AB56" s="116"/>
      <c r="AC56" s="116"/>
      <c r="AD56" s="116"/>
      <c r="AE56" s="116"/>
      <c r="AF56" s="116"/>
      <c r="AG56" s="116"/>
      <c r="AH56" s="116"/>
      <c r="AI56" s="116"/>
      <c r="AJ56" s="116"/>
      <c r="AK56" s="116"/>
      <c r="AL56" s="10"/>
      <c r="AM56" s="111">
        <f>IF('GA55 Main'!$C$4='Other Ded.'!B56,IF('GA55 Main'!$M$6="No",'GA55 Main'!$J$27,('GA55 Main'!$J$27+'GA55 Main'!$M$27)),0)</f>
        <v>0</v>
      </c>
      <c r="AN56" s="111">
        <f>IF('GA55 Main'!$C$4='Other Ded.'!B56,'GA55 Main'!$W$27,0)</f>
        <v>0</v>
      </c>
      <c r="AO56" s="111">
        <f>IF('Tax Calculaton Old'!$D$3='Other Ded.'!B56,'Tax Calculaton Old'!$M$48,0)</f>
        <v>0</v>
      </c>
      <c r="AP56" s="111">
        <f>IF(Sheet1!$I$5='Other Ded.'!B56,Sheet1!$L$32,0)</f>
        <v>0</v>
      </c>
      <c r="AQ56" s="22">
        <f t="shared" si="1"/>
        <v>0</v>
      </c>
      <c r="AT56" s="22">
        <f>IF('GA55 Main'!$C$4='Other Ded.'!B56,'GA55 Main'!$E$27,0)</f>
        <v>0</v>
      </c>
      <c r="AU56" s="22">
        <f>IF('GA55 Main'!$C$4='Other Ded.'!B56,SUM('GA55 Main'!$C$8:$C$19,'GA55 Main'!$D$8:$D$19),0)</f>
        <v>0</v>
      </c>
      <c r="AV56" s="111">
        <f t="shared" si="2"/>
        <v>0</v>
      </c>
      <c r="AW56" s="111">
        <f t="shared" si="3"/>
        <v>0</v>
      </c>
      <c r="AX56" s="22">
        <f>IF('GA55 Main'!$C$4='Other Ded.'!B56,IF('GA55 Main'!$M$6="NO",0,'GA55 Main'!$M$27),0)</f>
        <v>0</v>
      </c>
      <c r="AY56" s="22">
        <f>IF('GA55 Main'!$C$4='Other Ded.'!B56,IF('GA55 Main'!$M$6="No",0,ROUND(10%*'GA55 Main'!$J$27,0)),0)</f>
        <v>0</v>
      </c>
      <c r="AZ56" s="22">
        <f t="shared" si="7"/>
        <v>0</v>
      </c>
      <c r="BA56" s="111">
        <f t="shared" si="4"/>
        <v>0</v>
      </c>
      <c r="BB56" s="22">
        <f t="shared" si="5"/>
        <v>0</v>
      </c>
      <c r="BC56" s="22">
        <f>IF('GA55 Main'!$C$4='Other Ded.'!B56,IF('GA55 Main'!$M$6="No",50000,IF($BB$5&gt;50000,50000,$BB$5)),0)</f>
        <v>0</v>
      </c>
      <c r="BD56" s="22">
        <f>IF('GA55 Main'!$C$4='Other Ded.'!B56,IF('GA55 Main'!$E$6="No",25000,50000),0)</f>
        <v>0</v>
      </c>
      <c r="BE56" s="22">
        <f>IF('GA55 Main'!$C$4='Other Ded.'!B56,IF('GA55 Main'!$E$6="No",40000,100000),0)</f>
        <v>0</v>
      </c>
    </row>
    <row r="57" spans="1:57" ht="15.5">
      <c r="A57" s="32">
        <v>53</v>
      </c>
      <c r="B57" s="33">
        <f>Master!B56</f>
        <v>0</v>
      </c>
      <c r="C57" s="116"/>
      <c r="D57" s="116"/>
      <c r="E57" s="116"/>
      <c r="F57" s="31">
        <f t="shared" si="6"/>
        <v>0</v>
      </c>
      <c r="G57" s="31">
        <f t="shared" si="0"/>
        <v>0</v>
      </c>
      <c r="H57" s="116"/>
      <c r="I57" s="116"/>
      <c r="J57" s="116"/>
      <c r="K57" s="116"/>
      <c r="L57" s="116"/>
      <c r="M57" s="116"/>
      <c r="N57" s="116"/>
      <c r="O57" s="116"/>
      <c r="P57" s="116"/>
      <c r="Q57" s="116"/>
      <c r="R57" s="116"/>
      <c r="S57" s="116"/>
      <c r="T57" s="116"/>
      <c r="U57" s="116"/>
      <c r="V57" s="116"/>
      <c r="W57" s="116"/>
      <c r="X57" s="116"/>
      <c r="Y57" s="116"/>
      <c r="Z57" s="116"/>
      <c r="AA57" s="116"/>
      <c r="AB57" s="116"/>
      <c r="AC57" s="116"/>
      <c r="AD57" s="116"/>
      <c r="AE57" s="116"/>
      <c r="AF57" s="116"/>
      <c r="AG57" s="116"/>
      <c r="AH57" s="116"/>
      <c r="AI57" s="116"/>
      <c r="AJ57" s="116"/>
      <c r="AK57" s="116"/>
      <c r="AL57" s="10"/>
      <c r="AM57" s="111">
        <f>IF('GA55 Main'!$C$4='Other Ded.'!B57,IF('GA55 Main'!$M$6="No",'GA55 Main'!$J$27,('GA55 Main'!$J$27+'GA55 Main'!$M$27)),0)</f>
        <v>0</v>
      </c>
      <c r="AN57" s="111">
        <f>IF('GA55 Main'!$C$4='Other Ded.'!B57,'GA55 Main'!$W$27,0)</f>
        <v>0</v>
      </c>
      <c r="AO57" s="111">
        <f>IF('Tax Calculaton Old'!$D$3='Other Ded.'!B57,'Tax Calculaton Old'!$M$48,0)</f>
        <v>0</v>
      </c>
      <c r="AP57" s="111">
        <f>IF(Sheet1!$I$5='Other Ded.'!B57,Sheet1!$L$32,0)</f>
        <v>0</v>
      </c>
      <c r="AQ57" s="22">
        <f t="shared" si="1"/>
        <v>0</v>
      </c>
      <c r="AT57" s="22">
        <f>IF('GA55 Main'!$C$4='Other Ded.'!B57,'GA55 Main'!$E$27,0)</f>
        <v>0</v>
      </c>
      <c r="AU57" s="22">
        <f>IF('GA55 Main'!$C$4='Other Ded.'!B57,SUM('GA55 Main'!$C$8:$C$19,'GA55 Main'!$D$8:$D$19),0)</f>
        <v>0</v>
      </c>
      <c r="AV57" s="111">
        <f t="shared" si="2"/>
        <v>0</v>
      </c>
      <c r="AW57" s="111">
        <f t="shared" si="3"/>
        <v>0</v>
      </c>
      <c r="AX57" s="22">
        <f>IF('GA55 Main'!$C$4='Other Ded.'!B57,IF('GA55 Main'!$M$6="NO",0,'GA55 Main'!$M$27),0)</f>
        <v>0</v>
      </c>
      <c r="AY57" s="22">
        <f>IF('GA55 Main'!$C$4='Other Ded.'!B57,IF('GA55 Main'!$M$6="No",0,ROUND(10%*'GA55 Main'!$J$27,0)),0)</f>
        <v>0</v>
      </c>
      <c r="AZ57" s="22">
        <f t="shared" si="7"/>
        <v>0</v>
      </c>
      <c r="BA57" s="111">
        <f t="shared" si="4"/>
        <v>0</v>
      </c>
      <c r="BB57" s="22">
        <f t="shared" si="5"/>
        <v>0</v>
      </c>
      <c r="BC57" s="22">
        <f>IF('GA55 Main'!$C$4='Other Ded.'!B57,IF('GA55 Main'!$M$6="No",50000,IF($BB$5&gt;50000,50000,$BB$5)),0)</f>
        <v>0</v>
      </c>
      <c r="BD57" s="22">
        <f>IF('GA55 Main'!$C$4='Other Ded.'!B57,IF('GA55 Main'!$E$6="No",25000,50000),0)</f>
        <v>0</v>
      </c>
      <c r="BE57" s="22">
        <f>IF('GA55 Main'!$C$4='Other Ded.'!B57,IF('GA55 Main'!$E$6="No",40000,100000),0)</f>
        <v>0</v>
      </c>
    </row>
    <row r="58" spans="1:57" ht="15.5">
      <c r="A58" s="32">
        <v>54</v>
      </c>
      <c r="B58" s="33">
        <f>Master!B57</f>
        <v>0</v>
      </c>
      <c r="C58" s="116"/>
      <c r="D58" s="116"/>
      <c r="E58" s="116"/>
      <c r="F58" s="31">
        <f t="shared" si="6"/>
        <v>0</v>
      </c>
      <c r="G58" s="31">
        <f t="shared" si="0"/>
        <v>0</v>
      </c>
      <c r="H58" s="116"/>
      <c r="I58" s="116"/>
      <c r="J58" s="116"/>
      <c r="K58" s="116"/>
      <c r="L58" s="116"/>
      <c r="M58" s="116"/>
      <c r="N58" s="116"/>
      <c r="O58" s="116"/>
      <c r="P58" s="116"/>
      <c r="Q58" s="116"/>
      <c r="R58" s="116"/>
      <c r="S58" s="116"/>
      <c r="T58" s="116"/>
      <c r="U58" s="116"/>
      <c r="V58" s="116"/>
      <c r="W58" s="116"/>
      <c r="X58" s="116"/>
      <c r="Y58" s="116"/>
      <c r="Z58" s="116"/>
      <c r="AA58" s="116"/>
      <c r="AB58" s="116"/>
      <c r="AC58" s="116"/>
      <c r="AD58" s="116"/>
      <c r="AE58" s="116"/>
      <c r="AF58" s="116"/>
      <c r="AG58" s="116"/>
      <c r="AH58" s="116"/>
      <c r="AI58" s="116"/>
      <c r="AJ58" s="116"/>
      <c r="AK58" s="116"/>
      <c r="AL58" s="10"/>
      <c r="AM58" s="111">
        <f>IF('GA55 Main'!$C$4='Other Ded.'!B58,IF('GA55 Main'!$M$6="No",'GA55 Main'!$J$27,('GA55 Main'!$J$27+'GA55 Main'!$M$27)),0)</f>
        <v>0</v>
      </c>
      <c r="AN58" s="111">
        <f>IF('GA55 Main'!$C$4='Other Ded.'!B58,'GA55 Main'!$W$27,0)</f>
        <v>0</v>
      </c>
      <c r="AO58" s="111">
        <f>IF('Tax Calculaton Old'!$D$3='Other Ded.'!B58,'Tax Calculaton Old'!$M$48,0)</f>
        <v>0</v>
      </c>
      <c r="AP58" s="111">
        <f>IF(Sheet1!$I$5='Other Ded.'!B58,Sheet1!$L$32,0)</f>
        <v>0</v>
      </c>
      <c r="AQ58" s="22">
        <f t="shared" si="1"/>
        <v>0</v>
      </c>
      <c r="AT58" s="22">
        <f>IF('GA55 Main'!$C$4='Other Ded.'!B58,'GA55 Main'!$E$27,0)</f>
        <v>0</v>
      </c>
      <c r="AU58" s="22">
        <f>IF('GA55 Main'!$C$4='Other Ded.'!B58,SUM('GA55 Main'!$C$8:$C$19,'GA55 Main'!$D$8:$D$19),0)</f>
        <v>0</v>
      </c>
      <c r="AV58" s="111">
        <f t="shared" si="2"/>
        <v>0</v>
      </c>
      <c r="AW58" s="111">
        <f t="shared" si="3"/>
        <v>0</v>
      </c>
      <c r="AX58" s="22">
        <f>IF('GA55 Main'!$C$4='Other Ded.'!B58,IF('GA55 Main'!$M$6="NO",0,'GA55 Main'!$M$27),0)</f>
        <v>0</v>
      </c>
      <c r="AY58" s="22">
        <f>IF('GA55 Main'!$C$4='Other Ded.'!B58,IF('GA55 Main'!$M$6="No",0,ROUND(10%*'GA55 Main'!$J$27,0)),0)</f>
        <v>0</v>
      </c>
      <c r="AZ58" s="22">
        <f t="shared" si="7"/>
        <v>0</v>
      </c>
      <c r="BA58" s="111">
        <f t="shared" si="4"/>
        <v>0</v>
      </c>
      <c r="BB58" s="22">
        <f t="shared" si="5"/>
        <v>0</v>
      </c>
      <c r="BC58" s="22">
        <f>IF('GA55 Main'!$C$4='Other Ded.'!B58,IF('GA55 Main'!$M$6="No",50000,IF($BB$5&gt;50000,50000,$BB$5)),0)</f>
        <v>0</v>
      </c>
      <c r="BD58" s="22">
        <f>IF('GA55 Main'!$C$4='Other Ded.'!B58,IF('GA55 Main'!$E$6="No",25000,50000),0)</f>
        <v>0</v>
      </c>
      <c r="BE58" s="22">
        <f>IF('GA55 Main'!$C$4='Other Ded.'!B58,IF('GA55 Main'!$E$6="No",40000,100000),0)</f>
        <v>0</v>
      </c>
    </row>
    <row r="59" spans="1:57" ht="15.5">
      <c r="A59" s="32">
        <v>55</v>
      </c>
      <c r="B59" s="33">
        <f>Master!B58</f>
        <v>0</v>
      </c>
      <c r="C59" s="116"/>
      <c r="D59" s="116"/>
      <c r="E59" s="116"/>
      <c r="F59" s="31">
        <f t="shared" si="6"/>
        <v>0</v>
      </c>
      <c r="G59" s="31">
        <f t="shared" si="0"/>
        <v>0</v>
      </c>
      <c r="H59" s="116"/>
      <c r="I59" s="116"/>
      <c r="J59" s="116"/>
      <c r="K59" s="116"/>
      <c r="L59" s="116"/>
      <c r="M59" s="116"/>
      <c r="N59" s="116"/>
      <c r="O59" s="116"/>
      <c r="P59" s="116"/>
      <c r="Q59" s="116"/>
      <c r="R59" s="116"/>
      <c r="S59" s="116"/>
      <c r="T59" s="116"/>
      <c r="U59" s="116"/>
      <c r="V59" s="116"/>
      <c r="W59" s="116"/>
      <c r="X59" s="116"/>
      <c r="Y59" s="116"/>
      <c r="Z59" s="116"/>
      <c r="AA59" s="116"/>
      <c r="AB59" s="116"/>
      <c r="AC59" s="116"/>
      <c r="AD59" s="116"/>
      <c r="AE59" s="116"/>
      <c r="AF59" s="116"/>
      <c r="AG59" s="116"/>
      <c r="AH59" s="116"/>
      <c r="AI59" s="116"/>
      <c r="AJ59" s="116"/>
      <c r="AK59" s="116"/>
      <c r="AL59" s="10"/>
      <c r="AM59" s="111">
        <f>IF('GA55 Main'!$C$4='Other Ded.'!B59,IF('GA55 Main'!$M$6="No",'GA55 Main'!$J$27,('GA55 Main'!$J$27+'GA55 Main'!$M$27)),0)</f>
        <v>0</v>
      </c>
      <c r="AN59" s="111">
        <f>IF('GA55 Main'!$C$4='Other Ded.'!B59,'GA55 Main'!$W$27,0)</f>
        <v>0</v>
      </c>
      <c r="AO59" s="111">
        <f>IF('Tax Calculaton Old'!$D$3='Other Ded.'!B59,'Tax Calculaton Old'!$M$48,0)</f>
        <v>0</v>
      </c>
      <c r="AP59" s="111">
        <f>IF(Sheet1!$I$5='Other Ded.'!B59,Sheet1!$L$32,0)</f>
        <v>0</v>
      </c>
      <c r="AQ59" s="22">
        <f t="shared" si="1"/>
        <v>0</v>
      </c>
      <c r="AT59" s="22">
        <f>IF('GA55 Main'!$C$4='Other Ded.'!B59,'GA55 Main'!$E$27,0)</f>
        <v>0</v>
      </c>
      <c r="AU59" s="22">
        <f>IF('GA55 Main'!$C$4='Other Ded.'!B59,SUM('GA55 Main'!$C$8:$C$19,'GA55 Main'!$D$8:$D$19),0)</f>
        <v>0</v>
      </c>
      <c r="AV59" s="111">
        <f t="shared" si="2"/>
        <v>0</v>
      </c>
      <c r="AW59" s="111">
        <f t="shared" si="3"/>
        <v>0</v>
      </c>
      <c r="AX59" s="22">
        <f>IF('GA55 Main'!$C$4='Other Ded.'!B59,IF('GA55 Main'!$M$6="NO",0,'GA55 Main'!$M$27),0)</f>
        <v>0</v>
      </c>
      <c r="AY59" s="22">
        <f>IF('GA55 Main'!$C$4='Other Ded.'!B59,IF('GA55 Main'!$M$6="No",0,ROUND(10%*'GA55 Main'!$J$27,0)),0)</f>
        <v>0</v>
      </c>
      <c r="AZ59" s="22">
        <f t="shared" si="7"/>
        <v>0</v>
      </c>
      <c r="BA59" s="111">
        <f t="shared" si="4"/>
        <v>0</v>
      </c>
      <c r="BB59" s="22">
        <f t="shared" si="5"/>
        <v>0</v>
      </c>
      <c r="BC59" s="22">
        <f>IF('GA55 Main'!$C$4='Other Ded.'!B59,IF('GA55 Main'!$M$6="No",50000,IF($BB$5&gt;50000,50000,$BB$5)),0)</f>
        <v>0</v>
      </c>
      <c r="BD59" s="22">
        <f>IF('GA55 Main'!$C$4='Other Ded.'!B59,IF('GA55 Main'!$E$6="No",25000,50000),0)</f>
        <v>0</v>
      </c>
      <c r="BE59" s="22">
        <f>IF('GA55 Main'!$C$4='Other Ded.'!B59,IF('GA55 Main'!$E$6="No",40000,100000),0)</f>
        <v>0</v>
      </c>
    </row>
    <row r="60" spans="1:57" ht="15.5">
      <c r="A60" s="32">
        <v>56</v>
      </c>
      <c r="B60" s="33">
        <f>Master!B59</f>
        <v>0</v>
      </c>
      <c r="C60" s="116"/>
      <c r="D60" s="116"/>
      <c r="E60" s="116"/>
      <c r="F60" s="31">
        <f t="shared" si="6"/>
        <v>0</v>
      </c>
      <c r="G60" s="31">
        <f t="shared" si="0"/>
        <v>0</v>
      </c>
      <c r="H60" s="116"/>
      <c r="I60" s="116"/>
      <c r="J60" s="116"/>
      <c r="K60" s="116"/>
      <c r="L60" s="116"/>
      <c r="M60" s="116"/>
      <c r="N60" s="116"/>
      <c r="O60" s="116"/>
      <c r="P60" s="116"/>
      <c r="Q60" s="116"/>
      <c r="R60" s="116"/>
      <c r="S60" s="116"/>
      <c r="T60" s="116"/>
      <c r="U60" s="116"/>
      <c r="V60" s="116"/>
      <c r="W60" s="116"/>
      <c r="X60" s="116"/>
      <c r="Y60" s="116"/>
      <c r="Z60" s="116"/>
      <c r="AA60" s="116"/>
      <c r="AB60" s="116"/>
      <c r="AC60" s="116"/>
      <c r="AD60" s="116"/>
      <c r="AE60" s="116"/>
      <c r="AF60" s="116"/>
      <c r="AG60" s="116"/>
      <c r="AH60" s="116"/>
      <c r="AI60" s="116"/>
      <c r="AJ60" s="116"/>
      <c r="AK60" s="116"/>
      <c r="AL60" s="10"/>
      <c r="AM60" s="111">
        <f>IF('GA55 Main'!$C$4='Other Ded.'!B60,IF('GA55 Main'!$M$6="No",'GA55 Main'!$J$27,('GA55 Main'!$J$27+'GA55 Main'!$M$27)),0)</f>
        <v>0</v>
      </c>
      <c r="AN60" s="111">
        <f>IF('GA55 Main'!$C$4='Other Ded.'!B60,'GA55 Main'!$W$27,0)</f>
        <v>0</v>
      </c>
      <c r="AO60" s="111">
        <f>IF('Tax Calculaton Old'!$D$3='Other Ded.'!B60,'Tax Calculaton Old'!$M$48,0)</f>
        <v>0</v>
      </c>
      <c r="AP60" s="111">
        <f>IF(Sheet1!$I$5='Other Ded.'!B60,Sheet1!$L$32,0)</f>
        <v>0</v>
      </c>
      <c r="AQ60" s="22">
        <f t="shared" si="1"/>
        <v>0</v>
      </c>
      <c r="AT60" s="22">
        <f>IF('GA55 Main'!$C$4='Other Ded.'!B60,'GA55 Main'!$E$27,0)</f>
        <v>0</v>
      </c>
      <c r="AU60" s="22">
        <f>IF('GA55 Main'!$C$4='Other Ded.'!B60,SUM('GA55 Main'!$C$8:$C$19,'GA55 Main'!$D$8:$D$19),0)</f>
        <v>0</v>
      </c>
      <c r="AV60" s="111">
        <f t="shared" si="2"/>
        <v>0</v>
      </c>
      <c r="AW60" s="111">
        <f t="shared" si="3"/>
        <v>0</v>
      </c>
      <c r="AX60" s="22">
        <f>IF('GA55 Main'!$C$4='Other Ded.'!B60,IF('GA55 Main'!$M$6="NO",0,'GA55 Main'!$M$27),0)</f>
        <v>0</v>
      </c>
      <c r="AY60" s="22">
        <f>IF('GA55 Main'!$C$4='Other Ded.'!B60,IF('GA55 Main'!$M$6="No",0,ROUND(10%*'GA55 Main'!$J$27,0)),0)</f>
        <v>0</v>
      </c>
      <c r="AZ60" s="22">
        <f t="shared" si="7"/>
        <v>0</v>
      </c>
      <c r="BA60" s="111">
        <f t="shared" si="4"/>
        <v>0</v>
      </c>
      <c r="BB60" s="22">
        <f t="shared" si="5"/>
        <v>0</v>
      </c>
      <c r="BC60" s="22">
        <f>IF('GA55 Main'!$C$4='Other Ded.'!B60,IF('GA55 Main'!$M$6="No",50000,IF($BB$5&gt;50000,50000,$BB$5)),0)</f>
        <v>0</v>
      </c>
      <c r="BD60" s="22">
        <f>IF('GA55 Main'!$C$4='Other Ded.'!B60,IF('GA55 Main'!$E$6="No",25000,50000),0)</f>
        <v>0</v>
      </c>
      <c r="BE60" s="22">
        <f>IF('GA55 Main'!$C$4='Other Ded.'!B60,IF('GA55 Main'!$E$6="No",40000,100000),0)</f>
        <v>0</v>
      </c>
    </row>
    <row r="61" spans="1:57" ht="15.5">
      <c r="A61" s="32">
        <v>57</v>
      </c>
      <c r="B61" s="33">
        <f>Master!B60</f>
        <v>0</v>
      </c>
      <c r="C61" s="116"/>
      <c r="D61" s="116"/>
      <c r="E61" s="116"/>
      <c r="F61" s="31">
        <f t="shared" si="6"/>
        <v>0</v>
      </c>
      <c r="G61" s="31">
        <f t="shared" si="0"/>
        <v>0</v>
      </c>
      <c r="H61" s="116"/>
      <c r="I61" s="116"/>
      <c r="J61" s="116"/>
      <c r="K61" s="116"/>
      <c r="L61" s="116"/>
      <c r="M61" s="116"/>
      <c r="N61" s="116"/>
      <c r="O61" s="116"/>
      <c r="P61" s="116"/>
      <c r="Q61" s="116"/>
      <c r="R61" s="116"/>
      <c r="S61" s="116"/>
      <c r="T61" s="116"/>
      <c r="U61" s="116"/>
      <c r="V61" s="116"/>
      <c r="W61" s="116"/>
      <c r="X61" s="116"/>
      <c r="Y61" s="116"/>
      <c r="Z61" s="116"/>
      <c r="AA61" s="116"/>
      <c r="AB61" s="116"/>
      <c r="AC61" s="116"/>
      <c r="AD61" s="116"/>
      <c r="AE61" s="116"/>
      <c r="AF61" s="116"/>
      <c r="AG61" s="116"/>
      <c r="AH61" s="116"/>
      <c r="AI61" s="116"/>
      <c r="AJ61" s="116"/>
      <c r="AK61" s="116"/>
      <c r="AL61" s="10"/>
      <c r="AM61" s="111">
        <f>IF('GA55 Main'!$C$4='Other Ded.'!B61,IF('GA55 Main'!$M$6="No",'GA55 Main'!$J$27,('GA55 Main'!$J$27+'GA55 Main'!$M$27)),0)</f>
        <v>0</v>
      </c>
      <c r="AN61" s="111">
        <f>IF('GA55 Main'!$C$4='Other Ded.'!B61,'GA55 Main'!$W$27,0)</f>
        <v>0</v>
      </c>
      <c r="AO61" s="111">
        <f>IF('Tax Calculaton Old'!$D$3='Other Ded.'!B61,'Tax Calculaton Old'!$M$48,0)</f>
        <v>0</v>
      </c>
      <c r="AP61" s="111">
        <f>IF(Sheet1!$I$5='Other Ded.'!B61,Sheet1!$L$32,0)</f>
        <v>0</v>
      </c>
      <c r="AQ61" s="22">
        <f t="shared" si="1"/>
        <v>0</v>
      </c>
      <c r="AT61" s="22">
        <f>IF('GA55 Main'!$C$4='Other Ded.'!B61,'GA55 Main'!$E$27,0)</f>
        <v>0</v>
      </c>
      <c r="AU61" s="22">
        <f>IF('GA55 Main'!$C$4='Other Ded.'!B61,SUM('GA55 Main'!$C$8:$C$19,'GA55 Main'!$D$8:$D$19),0)</f>
        <v>0</v>
      </c>
      <c r="AV61" s="111">
        <f t="shared" si="2"/>
        <v>0</v>
      </c>
      <c r="AW61" s="111">
        <f t="shared" si="3"/>
        <v>0</v>
      </c>
      <c r="AX61" s="22">
        <f>IF('GA55 Main'!$C$4='Other Ded.'!B61,IF('GA55 Main'!$M$6="NO",0,'GA55 Main'!$M$27),0)</f>
        <v>0</v>
      </c>
      <c r="AY61" s="22">
        <f>IF('GA55 Main'!$C$4='Other Ded.'!B61,IF('GA55 Main'!$M$6="No",0,ROUND(10%*'GA55 Main'!$J$27,0)),0)</f>
        <v>0</v>
      </c>
      <c r="AZ61" s="22">
        <f t="shared" si="7"/>
        <v>0</v>
      </c>
      <c r="BA61" s="111">
        <f t="shared" si="4"/>
        <v>0</v>
      </c>
      <c r="BB61" s="22">
        <f t="shared" si="5"/>
        <v>0</v>
      </c>
      <c r="BC61" s="22">
        <f>IF('GA55 Main'!$C$4='Other Ded.'!B61,IF('GA55 Main'!$M$6="No",50000,IF($BB$5&gt;50000,50000,$BB$5)),0)</f>
        <v>0</v>
      </c>
      <c r="BD61" s="22">
        <f>IF('GA55 Main'!$C$4='Other Ded.'!B61,IF('GA55 Main'!$E$6="No",25000,50000),0)</f>
        <v>0</v>
      </c>
      <c r="BE61" s="22">
        <f>IF('GA55 Main'!$C$4='Other Ded.'!B61,IF('GA55 Main'!$E$6="No",40000,100000),0)</f>
        <v>0</v>
      </c>
    </row>
    <row r="62" spans="1:57" ht="15.5">
      <c r="A62" s="32">
        <v>58</v>
      </c>
      <c r="B62" s="33">
        <f>Master!B61</f>
        <v>0</v>
      </c>
      <c r="C62" s="116"/>
      <c r="D62" s="116"/>
      <c r="E62" s="116"/>
      <c r="F62" s="31">
        <f t="shared" si="6"/>
        <v>0</v>
      </c>
      <c r="G62" s="31">
        <f t="shared" si="0"/>
        <v>0</v>
      </c>
      <c r="H62" s="116"/>
      <c r="I62" s="116"/>
      <c r="J62" s="116"/>
      <c r="K62" s="116"/>
      <c r="L62" s="116"/>
      <c r="M62" s="116"/>
      <c r="N62" s="116"/>
      <c r="O62" s="116"/>
      <c r="P62" s="116"/>
      <c r="Q62" s="116"/>
      <c r="R62" s="116"/>
      <c r="S62" s="116"/>
      <c r="T62" s="116"/>
      <c r="U62" s="116"/>
      <c r="V62" s="116"/>
      <c r="W62" s="116"/>
      <c r="X62" s="116"/>
      <c r="Y62" s="116"/>
      <c r="Z62" s="116"/>
      <c r="AA62" s="116"/>
      <c r="AB62" s="116"/>
      <c r="AC62" s="116"/>
      <c r="AD62" s="116"/>
      <c r="AE62" s="116"/>
      <c r="AF62" s="116"/>
      <c r="AG62" s="116"/>
      <c r="AH62" s="116"/>
      <c r="AI62" s="116"/>
      <c r="AJ62" s="116"/>
      <c r="AK62" s="116"/>
      <c r="AL62" s="10"/>
      <c r="AM62" s="111">
        <f>IF('GA55 Main'!$C$4='Other Ded.'!B62,IF('GA55 Main'!$M$6="No",'GA55 Main'!$J$27,('GA55 Main'!$J$27+'GA55 Main'!$M$27)),0)</f>
        <v>0</v>
      </c>
      <c r="AN62" s="111">
        <f>IF('GA55 Main'!$C$4='Other Ded.'!B62,'GA55 Main'!$W$27,0)</f>
        <v>0</v>
      </c>
      <c r="AO62" s="111">
        <f>IF('Tax Calculaton Old'!$D$3='Other Ded.'!B62,'Tax Calculaton Old'!$M$48,0)</f>
        <v>0</v>
      </c>
      <c r="AP62" s="111">
        <f>IF(Sheet1!$I$5='Other Ded.'!B62,Sheet1!$L$32,0)</f>
        <v>0</v>
      </c>
      <c r="AQ62" s="22">
        <f t="shared" si="1"/>
        <v>0</v>
      </c>
      <c r="AT62" s="22">
        <f>IF('GA55 Main'!$C$4='Other Ded.'!B62,'GA55 Main'!$E$27,0)</f>
        <v>0</v>
      </c>
      <c r="AU62" s="22">
        <f>IF('GA55 Main'!$C$4='Other Ded.'!B62,SUM('GA55 Main'!$C$8:$C$19,'GA55 Main'!$D$8:$D$19),0)</f>
        <v>0</v>
      </c>
      <c r="AV62" s="111">
        <f t="shared" si="2"/>
        <v>0</v>
      </c>
      <c r="AW62" s="111">
        <f t="shared" si="3"/>
        <v>0</v>
      </c>
      <c r="AX62" s="22">
        <f>IF('GA55 Main'!$C$4='Other Ded.'!B62,IF('GA55 Main'!$M$6="NO",0,'GA55 Main'!$M$27),0)</f>
        <v>0</v>
      </c>
      <c r="AY62" s="22">
        <f>IF('GA55 Main'!$C$4='Other Ded.'!B62,IF('GA55 Main'!$M$6="No",0,ROUND(10%*'GA55 Main'!$J$27,0)),0)</f>
        <v>0</v>
      </c>
      <c r="AZ62" s="22">
        <f t="shared" si="7"/>
        <v>0</v>
      </c>
      <c r="BA62" s="111">
        <f t="shared" si="4"/>
        <v>0</v>
      </c>
      <c r="BB62" s="22">
        <f t="shared" si="5"/>
        <v>0</v>
      </c>
      <c r="BC62" s="22">
        <f>IF('GA55 Main'!$C$4='Other Ded.'!B62,IF('GA55 Main'!$M$6="No",50000,IF($BB$5&gt;50000,50000,$BB$5)),0)</f>
        <v>0</v>
      </c>
      <c r="BD62" s="22">
        <f>IF('GA55 Main'!$C$4='Other Ded.'!B62,IF('GA55 Main'!$E$6="No",25000,50000),0)</f>
        <v>0</v>
      </c>
      <c r="BE62" s="22">
        <f>IF('GA55 Main'!$C$4='Other Ded.'!B62,IF('GA55 Main'!$E$6="No",40000,100000),0)</f>
        <v>0</v>
      </c>
    </row>
    <row r="63" spans="1:57" ht="15.5">
      <c r="A63" s="32">
        <v>59</v>
      </c>
      <c r="B63" s="33">
        <f>Master!B62</f>
        <v>0</v>
      </c>
      <c r="C63" s="116"/>
      <c r="D63" s="116"/>
      <c r="E63" s="116"/>
      <c r="F63" s="31">
        <f t="shared" si="6"/>
        <v>0</v>
      </c>
      <c r="G63" s="31">
        <f t="shared" si="0"/>
        <v>0</v>
      </c>
      <c r="H63" s="116"/>
      <c r="I63" s="116"/>
      <c r="J63" s="116"/>
      <c r="K63" s="116"/>
      <c r="L63" s="116"/>
      <c r="M63" s="116"/>
      <c r="N63" s="116"/>
      <c r="O63" s="116"/>
      <c r="P63" s="116"/>
      <c r="Q63" s="116"/>
      <c r="R63" s="116"/>
      <c r="S63" s="116"/>
      <c r="T63" s="116"/>
      <c r="U63" s="116"/>
      <c r="V63" s="116"/>
      <c r="W63" s="116"/>
      <c r="X63" s="116"/>
      <c r="Y63" s="116"/>
      <c r="Z63" s="116"/>
      <c r="AA63" s="116"/>
      <c r="AB63" s="116"/>
      <c r="AC63" s="116"/>
      <c r="AD63" s="116"/>
      <c r="AE63" s="116"/>
      <c r="AF63" s="116"/>
      <c r="AG63" s="116"/>
      <c r="AH63" s="116"/>
      <c r="AI63" s="116"/>
      <c r="AJ63" s="116"/>
      <c r="AK63" s="116"/>
      <c r="AL63" s="10"/>
      <c r="AM63" s="111">
        <f>IF('GA55 Main'!$C$4='Other Ded.'!B63,IF('GA55 Main'!$M$6="No",'GA55 Main'!$J$27,('GA55 Main'!$J$27+'GA55 Main'!$M$27)),0)</f>
        <v>0</v>
      </c>
      <c r="AN63" s="111">
        <f>IF('GA55 Main'!$C$4='Other Ded.'!B63,'GA55 Main'!$W$27,0)</f>
        <v>0</v>
      </c>
      <c r="AO63" s="111">
        <f>IF('Tax Calculaton Old'!$D$3='Other Ded.'!B63,'Tax Calculaton Old'!$M$48,0)</f>
        <v>0</v>
      </c>
      <c r="AP63" s="111">
        <f>IF(Sheet1!$I$5='Other Ded.'!B63,Sheet1!$L$32,0)</f>
        <v>0</v>
      </c>
      <c r="AQ63" s="22">
        <f t="shared" si="1"/>
        <v>0</v>
      </c>
      <c r="AT63" s="22">
        <f>IF('GA55 Main'!$C$4='Other Ded.'!B63,'GA55 Main'!$E$27,0)</f>
        <v>0</v>
      </c>
      <c r="AU63" s="22">
        <f>IF('GA55 Main'!$C$4='Other Ded.'!B63,SUM('GA55 Main'!$C$8:$C$19,'GA55 Main'!$D$8:$D$19),0)</f>
        <v>0</v>
      </c>
      <c r="AV63" s="111">
        <f t="shared" si="2"/>
        <v>0</v>
      </c>
      <c r="AW63" s="111">
        <f t="shared" si="3"/>
        <v>0</v>
      </c>
      <c r="AX63" s="22">
        <f>IF('GA55 Main'!$C$4='Other Ded.'!B63,IF('GA55 Main'!$M$6="NO",0,'GA55 Main'!$M$27),0)</f>
        <v>0</v>
      </c>
      <c r="AY63" s="22">
        <f>IF('GA55 Main'!$C$4='Other Ded.'!B63,IF('GA55 Main'!$M$6="No",0,ROUND(10%*'GA55 Main'!$J$27,0)),0)</f>
        <v>0</v>
      </c>
      <c r="AZ63" s="22">
        <f t="shared" si="7"/>
        <v>0</v>
      </c>
      <c r="BA63" s="111">
        <f t="shared" si="4"/>
        <v>0</v>
      </c>
      <c r="BB63" s="22">
        <f t="shared" si="5"/>
        <v>0</v>
      </c>
      <c r="BC63" s="22">
        <f>IF('GA55 Main'!$C$4='Other Ded.'!B63,IF('GA55 Main'!$M$6="No",50000,IF($BB$5&gt;50000,50000,$BB$5)),0)</f>
        <v>0</v>
      </c>
      <c r="BD63" s="22">
        <f>IF('GA55 Main'!$C$4='Other Ded.'!B63,IF('GA55 Main'!$E$6="No",25000,50000),0)</f>
        <v>0</v>
      </c>
      <c r="BE63" s="22">
        <f>IF('GA55 Main'!$C$4='Other Ded.'!B63,IF('GA55 Main'!$E$6="No",40000,100000),0)</f>
        <v>0</v>
      </c>
    </row>
    <row r="64" spans="1:57" ht="15.5">
      <c r="A64" s="32">
        <v>60</v>
      </c>
      <c r="B64" s="33">
        <f>Master!B63</f>
        <v>0</v>
      </c>
      <c r="C64" s="116"/>
      <c r="D64" s="116"/>
      <c r="E64" s="116"/>
      <c r="F64" s="31">
        <f t="shared" si="6"/>
        <v>0</v>
      </c>
      <c r="G64" s="31">
        <f t="shared" si="0"/>
        <v>0</v>
      </c>
      <c r="H64" s="116"/>
      <c r="I64" s="116"/>
      <c r="J64" s="116"/>
      <c r="K64" s="116"/>
      <c r="L64" s="116"/>
      <c r="M64" s="116"/>
      <c r="N64" s="116"/>
      <c r="O64" s="116"/>
      <c r="P64" s="116"/>
      <c r="Q64" s="116"/>
      <c r="R64" s="116"/>
      <c r="S64" s="116"/>
      <c r="T64" s="116"/>
      <c r="U64" s="116"/>
      <c r="V64" s="116"/>
      <c r="W64" s="116"/>
      <c r="X64" s="116"/>
      <c r="Y64" s="116"/>
      <c r="Z64" s="116"/>
      <c r="AA64" s="116"/>
      <c r="AB64" s="116"/>
      <c r="AC64" s="116"/>
      <c r="AD64" s="116"/>
      <c r="AE64" s="116"/>
      <c r="AF64" s="116"/>
      <c r="AG64" s="116"/>
      <c r="AH64" s="116"/>
      <c r="AI64" s="116"/>
      <c r="AJ64" s="116"/>
      <c r="AK64" s="116"/>
      <c r="AL64" s="10"/>
      <c r="AM64" s="111">
        <f>IF('GA55 Main'!$C$4='Other Ded.'!B64,IF('GA55 Main'!$M$6="No",'GA55 Main'!$J$27,('GA55 Main'!$J$27+'GA55 Main'!$M$27)),0)</f>
        <v>0</v>
      </c>
      <c r="AN64" s="111">
        <f>IF('GA55 Main'!$C$4='Other Ded.'!B64,'GA55 Main'!$W$27,0)</f>
        <v>0</v>
      </c>
      <c r="AO64" s="111">
        <f>IF('Tax Calculaton Old'!$D$3='Other Ded.'!B64,'Tax Calculaton Old'!$M$48,0)</f>
        <v>0</v>
      </c>
      <c r="AP64" s="111">
        <f>IF(Sheet1!$I$5='Other Ded.'!B64,Sheet1!$L$32,0)</f>
        <v>0</v>
      </c>
      <c r="AQ64" s="22">
        <f t="shared" si="1"/>
        <v>0</v>
      </c>
      <c r="AT64" s="22">
        <f>IF('GA55 Main'!$C$4='Other Ded.'!B64,'GA55 Main'!$E$27,0)</f>
        <v>0</v>
      </c>
      <c r="AU64" s="22">
        <f>IF('GA55 Main'!$C$4='Other Ded.'!B64,SUM('GA55 Main'!$C$8:$C$19,'GA55 Main'!$D$8:$D$19),0)</f>
        <v>0</v>
      </c>
      <c r="AV64" s="111">
        <f t="shared" si="2"/>
        <v>0</v>
      </c>
      <c r="AW64" s="111">
        <f t="shared" si="3"/>
        <v>0</v>
      </c>
      <c r="AX64" s="22">
        <f>IF('GA55 Main'!$C$4='Other Ded.'!B64,IF('GA55 Main'!$M$6="NO",0,'GA55 Main'!$M$27),0)</f>
        <v>0</v>
      </c>
      <c r="AY64" s="22">
        <f>IF('GA55 Main'!$C$4='Other Ded.'!B64,IF('GA55 Main'!$M$6="No",0,ROUND(10%*'GA55 Main'!$J$27,0)),0)</f>
        <v>0</v>
      </c>
      <c r="AZ64" s="22">
        <f t="shared" si="7"/>
        <v>0</v>
      </c>
      <c r="BA64" s="111">
        <f t="shared" si="4"/>
        <v>0</v>
      </c>
      <c r="BB64" s="22">
        <f t="shared" si="5"/>
        <v>0</v>
      </c>
      <c r="BC64" s="22">
        <f>IF('GA55 Main'!$C$4='Other Ded.'!B64,IF('GA55 Main'!$M$6="No",50000,IF($BB$5&gt;50000,50000,$BB$5)),0)</f>
        <v>0</v>
      </c>
      <c r="BD64" s="22">
        <f>IF('GA55 Main'!$C$4='Other Ded.'!B64,IF('GA55 Main'!$E$6="No",25000,50000),0)</f>
        <v>0</v>
      </c>
      <c r="BE64" s="22">
        <f>IF('GA55 Main'!$C$4='Other Ded.'!B64,IF('GA55 Main'!$E$6="No",40000,100000),0)</f>
        <v>0</v>
      </c>
    </row>
    <row r="65" spans="1:57" ht="15.5">
      <c r="A65" s="32">
        <v>61</v>
      </c>
      <c r="B65" s="33">
        <f>Master!B64</f>
        <v>0</v>
      </c>
      <c r="C65" s="116"/>
      <c r="D65" s="116"/>
      <c r="E65" s="116"/>
      <c r="F65" s="31">
        <f t="shared" si="6"/>
        <v>0</v>
      </c>
      <c r="G65" s="31">
        <f t="shared" si="0"/>
        <v>0</v>
      </c>
      <c r="H65" s="116"/>
      <c r="I65" s="116"/>
      <c r="J65" s="116"/>
      <c r="K65" s="116"/>
      <c r="L65" s="116"/>
      <c r="M65" s="116"/>
      <c r="N65" s="116"/>
      <c r="O65" s="116"/>
      <c r="P65" s="116"/>
      <c r="Q65" s="116"/>
      <c r="R65" s="116"/>
      <c r="S65" s="116"/>
      <c r="T65" s="116"/>
      <c r="U65" s="116"/>
      <c r="V65" s="116"/>
      <c r="W65" s="116"/>
      <c r="X65" s="116"/>
      <c r="Y65" s="116"/>
      <c r="Z65" s="116"/>
      <c r="AA65" s="116"/>
      <c r="AB65" s="116"/>
      <c r="AC65" s="116"/>
      <c r="AD65" s="116"/>
      <c r="AE65" s="116"/>
      <c r="AF65" s="116"/>
      <c r="AG65" s="116"/>
      <c r="AH65" s="116"/>
      <c r="AI65" s="116"/>
      <c r="AJ65" s="116"/>
      <c r="AK65" s="116"/>
      <c r="AL65" s="10"/>
      <c r="AM65" s="111">
        <f>IF('GA55 Main'!$C$4='Other Ded.'!B65,IF('GA55 Main'!$M$6="No",'GA55 Main'!$J$27,('GA55 Main'!$J$27+'GA55 Main'!$M$27)),0)</f>
        <v>0</v>
      </c>
      <c r="AN65" s="111">
        <f>IF('GA55 Main'!$C$4='Other Ded.'!B65,'GA55 Main'!$W$27,0)</f>
        <v>0</v>
      </c>
      <c r="AO65" s="111">
        <f>IF('Tax Calculaton Old'!$D$3='Other Ded.'!B65,'Tax Calculaton Old'!$M$48,0)</f>
        <v>0</v>
      </c>
      <c r="AP65" s="111">
        <f>IF(Sheet1!$I$5='Other Ded.'!B65,Sheet1!$L$32,0)</f>
        <v>0</v>
      </c>
      <c r="AQ65" s="22">
        <f t="shared" si="1"/>
        <v>0</v>
      </c>
      <c r="AT65" s="22">
        <f>IF('GA55 Main'!$C$4='Other Ded.'!B65,'GA55 Main'!$E$27,0)</f>
        <v>0</v>
      </c>
      <c r="AU65" s="22">
        <f>IF('GA55 Main'!$C$4='Other Ded.'!B65,SUM('GA55 Main'!$C$8:$C$19,'GA55 Main'!$D$8:$D$19),0)</f>
        <v>0</v>
      </c>
      <c r="AV65" s="111">
        <f t="shared" si="2"/>
        <v>0</v>
      </c>
      <c r="AW65" s="111">
        <f t="shared" si="3"/>
        <v>0</v>
      </c>
      <c r="AX65" s="22">
        <f>IF('GA55 Main'!$C$4='Other Ded.'!B65,IF('GA55 Main'!$M$6="NO",0,'GA55 Main'!$M$27),0)</f>
        <v>0</v>
      </c>
      <c r="AY65" s="22">
        <f>IF('GA55 Main'!$C$4='Other Ded.'!B65,IF('GA55 Main'!$M$6="No",0,ROUND(10%*'GA55 Main'!$J$27,0)),0)</f>
        <v>0</v>
      </c>
      <c r="AZ65" s="22">
        <f t="shared" si="7"/>
        <v>0</v>
      </c>
      <c r="BA65" s="111">
        <f t="shared" si="4"/>
        <v>0</v>
      </c>
      <c r="BB65" s="22">
        <f t="shared" si="5"/>
        <v>0</v>
      </c>
      <c r="BC65" s="22">
        <f>IF('GA55 Main'!$C$4='Other Ded.'!B65,IF('GA55 Main'!$M$6="No",50000,IF($BB$5&gt;50000,50000,$BB$5)),0)</f>
        <v>0</v>
      </c>
      <c r="BD65" s="22">
        <f>IF('GA55 Main'!$C$4='Other Ded.'!B65,IF('GA55 Main'!$E$6="No",25000,50000),0)</f>
        <v>0</v>
      </c>
      <c r="BE65" s="22">
        <f>IF('GA55 Main'!$C$4='Other Ded.'!B65,IF('GA55 Main'!$E$6="No",40000,100000),0)</f>
        <v>0</v>
      </c>
    </row>
    <row r="66" spans="1:57" ht="15.5">
      <c r="A66" s="32">
        <v>62</v>
      </c>
      <c r="B66" s="33">
        <f>Master!B65</f>
        <v>0</v>
      </c>
      <c r="C66" s="116"/>
      <c r="D66" s="116"/>
      <c r="E66" s="116"/>
      <c r="F66" s="31">
        <f t="shared" si="6"/>
        <v>0</v>
      </c>
      <c r="G66" s="31">
        <f t="shared" si="0"/>
        <v>0</v>
      </c>
      <c r="H66" s="116"/>
      <c r="I66" s="116"/>
      <c r="J66" s="116"/>
      <c r="K66" s="116"/>
      <c r="L66" s="116"/>
      <c r="M66" s="116"/>
      <c r="N66" s="116"/>
      <c r="O66" s="116"/>
      <c r="P66" s="116"/>
      <c r="Q66" s="116"/>
      <c r="R66" s="116"/>
      <c r="S66" s="116"/>
      <c r="T66" s="116"/>
      <c r="U66" s="116"/>
      <c r="V66" s="116"/>
      <c r="W66" s="116"/>
      <c r="X66" s="116"/>
      <c r="Y66" s="116"/>
      <c r="Z66" s="116"/>
      <c r="AA66" s="116"/>
      <c r="AB66" s="116"/>
      <c r="AC66" s="116"/>
      <c r="AD66" s="116"/>
      <c r="AE66" s="116"/>
      <c r="AF66" s="116"/>
      <c r="AG66" s="116"/>
      <c r="AH66" s="116"/>
      <c r="AI66" s="116"/>
      <c r="AJ66" s="116"/>
      <c r="AK66" s="116"/>
      <c r="AL66" s="10"/>
      <c r="AM66" s="111">
        <f>IF('GA55 Main'!$C$4='Other Ded.'!B66,IF('GA55 Main'!$M$6="No",'GA55 Main'!$J$27,('GA55 Main'!$J$27+'GA55 Main'!$M$27)),0)</f>
        <v>0</v>
      </c>
      <c r="AN66" s="111">
        <f>IF('GA55 Main'!$C$4='Other Ded.'!B66,'GA55 Main'!$W$27,0)</f>
        <v>0</v>
      </c>
      <c r="AO66" s="111">
        <f>IF('Tax Calculaton Old'!$D$3='Other Ded.'!B66,'Tax Calculaton Old'!$M$48,0)</f>
        <v>0</v>
      </c>
      <c r="AP66" s="111">
        <f>IF(Sheet1!$I$5='Other Ded.'!B66,Sheet1!$L$32,0)</f>
        <v>0</v>
      </c>
      <c r="AQ66" s="22">
        <f t="shared" si="1"/>
        <v>0</v>
      </c>
      <c r="AT66" s="22">
        <f>IF('GA55 Main'!$C$4='Other Ded.'!B66,'GA55 Main'!$E$27,0)</f>
        <v>0</v>
      </c>
      <c r="AU66" s="22">
        <f>IF('GA55 Main'!$C$4='Other Ded.'!B66,SUM('GA55 Main'!$C$8:$C$19,'GA55 Main'!$D$8:$D$19),0)</f>
        <v>0</v>
      </c>
      <c r="AV66" s="111">
        <f t="shared" si="2"/>
        <v>0</v>
      </c>
      <c r="AW66" s="111">
        <f t="shared" si="3"/>
        <v>0</v>
      </c>
      <c r="AX66" s="22">
        <f>IF('GA55 Main'!$C$4='Other Ded.'!B66,IF('GA55 Main'!$M$6="NO",0,'GA55 Main'!$M$27),0)</f>
        <v>0</v>
      </c>
      <c r="AY66" s="22">
        <f>IF('GA55 Main'!$C$4='Other Ded.'!B66,IF('GA55 Main'!$M$6="No",0,ROUND(10%*'GA55 Main'!$J$27,0)),0)</f>
        <v>0</v>
      </c>
      <c r="AZ66" s="22">
        <f t="shared" si="7"/>
        <v>0</v>
      </c>
      <c r="BA66" s="111">
        <f t="shared" si="4"/>
        <v>0</v>
      </c>
      <c r="BB66" s="22">
        <f t="shared" si="5"/>
        <v>0</v>
      </c>
      <c r="BC66" s="22">
        <f>IF('GA55 Main'!$C$4='Other Ded.'!B66,IF('GA55 Main'!$M$6="No",50000,IF($BB$5&gt;50000,50000,$BB$5)),0)</f>
        <v>0</v>
      </c>
      <c r="BD66" s="22">
        <f>IF('GA55 Main'!$C$4='Other Ded.'!B66,IF('GA55 Main'!$E$6="No",25000,50000),0)</f>
        <v>0</v>
      </c>
      <c r="BE66" s="22">
        <f>IF('GA55 Main'!$C$4='Other Ded.'!B66,IF('GA55 Main'!$E$6="No",40000,100000),0)</f>
        <v>0</v>
      </c>
    </row>
    <row r="67" spans="1:57" ht="15.5">
      <c r="A67" s="32">
        <v>63</v>
      </c>
      <c r="B67" s="33">
        <f>Master!B66</f>
        <v>0</v>
      </c>
      <c r="C67" s="116"/>
      <c r="D67" s="116"/>
      <c r="E67" s="116"/>
      <c r="F67" s="31">
        <f t="shared" si="6"/>
        <v>0</v>
      </c>
      <c r="G67" s="31">
        <f t="shared" si="0"/>
        <v>0</v>
      </c>
      <c r="H67" s="116"/>
      <c r="I67" s="116"/>
      <c r="J67" s="116"/>
      <c r="K67" s="116"/>
      <c r="L67" s="116"/>
      <c r="M67" s="116"/>
      <c r="N67" s="116"/>
      <c r="O67" s="116"/>
      <c r="P67" s="116"/>
      <c r="Q67" s="116"/>
      <c r="R67" s="116"/>
      <c r="S67" s="116"/>
      <c r="T67" s="116"/>
      <c r="U67" s="116"/>
      <c r="V67" s="116"/>
      <c r="W67" s="116"/>
      <c r="X67" s="116"/>
      <c r="Y67" s="116"/>
      <c r="Z67" s="116"/>
      <c r="AA67" s="116"/>
      <c r="AB67" s="116"/>
      <c r="AC67" s="116"/>
      <c r="AD67" s="116"/>
      <c r="AE67" s="116"/>
      <c r="AF67" s="116"/>
      <c r="AG67" s="116"/>
      <c r="AH67" s="116"/>
      <c r="AI67" s="116"/>
      <c r="AJ67" s="116"/>
      <c r="AK67" s="116"/>
      <c r="AL67" s="10"/>
      <c r="AM67" s="111">
        <f>IF('GA55 Main'!$C$4='Other Ded.'!B67,IF('GA55 Main'!$M$6="No",'GA55 Main'!$J$27,('GA55 Main'!$J$27+'GA55 Main'!$M$27)),0)</f>
        <v>0</v>
      </c>
      <c r="AN67" s="111">
        <f>IF('GA55 Main'!$C$4='Other Ded.'!B67,'GA55 Main'!$W$27,0)</f>
        <v>0</v>
      </c>
      <c r="AO67" s="111">
        <f>IF('Tax Calculaton Old'!$D$3='Other Ded.'!B67,'Tax Calculaton Old'!$M$48,0)</f>
        <v>0</v>
      </c>
      <c r="AP67" s="111">
        <f>IF(Sheet1!$I$5='Other Ded.'!B67,Sheet1!$L$32,0)</f>
        <v>0</v>
      </c>
      <c r="AQ67" s="22">
        <f t="shared" si="1"/>
        <v>0</v>
      </c>
      <c r="AT67" s="22">
        <f>IF('GA55 Main'!$C$4='Other Ded.'!B67,'GA55 Main'!$E$27,0)</f>
        <v>0</v>
      </c>
      <c r="AU67" s="22">
        <f>IF('GA55 Main'!$C$4='Other Ded.'!B67,SUM('GA55 Main'!$C$8:$C$19,'GA55 Main'!$D$8:$D$19),0)</f>
        <v>0</v>
      </c>
      <c r="AV67" s="111">
        <f t="shared" si="2"/>
        <v>0</v>
      </c>
      <c r="AW67" s="111">
        <f t="shared" si="3"/>
        <v>0</v>
      </c>
      <c r="AX67" s="22">
        <f>IF('GA55 Main'!$C$4='Other Ded.'!B67,IF('GA55 Main'!$M$6="NO",0,'GA55 Main'!$M$27),0)</f>
        <v>0</v>
      </c>
      <c r="AY67" s="22">
        <f>IF('GA55 Main'!$C$4='Other Ded.'!B67,IF('GA55 Main'!$M$6="No",0,ROUND(10%*'GA55 Main'!$J$27,0)),0)</f>
        <v>0</v>
      </c>
      <c r="AZ67" s="22">
        <f t="shared" si="7"/>
        <v>0</v>
      </c>
      <c r="BA67" s="111">
        <f t="shared" si="4"/>
        <v>0</v>
      </c>
      <c r="BB67" s="22">
        <f t="shared" si="5"/>
        <v>0</v>
      </c>
      <c r="BC67" s="22">
        <f>IF('GA55 Main'!$C$4='Other Ded.'!B67,IF('GA55 Main'!$M$6="No",50000,IF($BB$5&gt;50000,50000,$BB$5)),0)</f>
        <v>0</v>
      </c>
      <c r="BD67" s="22">
        <f>IF('GA55 Main'!$C$4='Other Ded.'!B67,IF('GA55 Main'!$E$6="No",25000,50000),0)</f>
        <v>0</v>
      </c>
      <c r="BE67" s="22">
        <f>IF('GA55 Main'!$C$4='Other Ded.'!B67,IF('GA55 Main'!$E$6="No",40000,100000),0)</f>
        <v>0</v>
      </c>
    </row>
    <row r="68" spans="1:57" ht="15.5">
      <c r="A68" s="32">
        <v>64</v>
      </c>
      <c r="B68" s="33">
        <f>Master!B67</f>
        <v>0</v>
      </c>
      <c r="C68" s="116"/>
      <c r="D68" s="116"/>
      <c r="E68" s="116"/>
      <c r="F68" s="31">
        <f t="shared" si="6"/>
        <v>0</v>
      </c>
      <c r="G68" s="31">
        <f t="shared" si="0"/>
        <v>0</v>
      </c>
      <c r="H68" s="116"/>
      <c r="I68" s="116"/>
      <c r="J68" s="116"/>
      <c r="K68" s="116"/>
      <c r="L68" s="116"/>
      <c r="M68" s="116"/>
      <c r="N68" s="116"/>
      <c r="O68" s="116"/>
      <c r="P68" s="116"/>
      <c r="Q68" s="116"/>
      <c r="R68" s="116"/>
      <c r="S68" s="116"/>
      <c r="T68" s="116"/>
      <c r="U68" s="116"/>
      <c r="V68" s="116"/>
      <c r="W68" s="116"/>
      <c r="X68" s="116"/>
      <c r="Y68" s="116"/>
      <c r="Z68" s="116"/>
      <c r="AA68" s="116"/>
      <c r="AB68" s="116"/>
      <c r="AC68" s="116"/>
      <c r="AD68" s="116"/>
      <c r="AE68" s="116"/>
      <c r="AF68" s="116"/>
      <c r="AG68" s="116"/>
      <c r="AH68" s="116"/>
      <c r="AI68" s="116"/>
      <c r="AJ68" s="116"/>
      <c r="AK68" s="116"/>
      <c r="AL68" s="10"/>
      <c r="AM68" s="111">
        <f>IF('GA55 Main'!$C$4='Other Ded.'!B68,IF('GA55 Main'!$M$6="No",'GA55 Main'!$J$27,('GA55 Main'!$J$27+'GA55 Main'!$M$27)),0)</f>
        <v>0</v>
      </c>
      <c r="AN68" s="111">
        <f>IF('GA55 Main'!$C$4='Other Ded.'!B68,'GA55 Main'!$W$27,0)</f>
        <v>0</v>
      </c>
      <c r="AO68" s="111">
        <f>IF('Tax Calculaton Old'!$D$3='Other Ded.'!B68,'Tax Calculaton Old'!$M$48,0)</f>
        <v>0</v>
      </c>
      <c r="AP68" s="111">
        <f>IF(Sheet1!$I$5='Other Ded.'!B68,Sheet1!$L$32,0)</f>
        <v>0</v>
      </c>
      <c r="AQ68" s="22">
        <f t="shared" si="1"/>
        <v>0</v>
      </c>
      <c r="AT68" s="22">
        <f>IF('GA55 Main'!$C$4='Other Ded.'!B68,'GA55 Main'!$E$27,0)</f>
        <v>0</v>
      </c>
      <c r="AU68" s="22">
        <f>IF('GA55 Main'!$C$4='Other Ded.'!B68,SUM('GA55 Main'!$C$8:$C$19,'GA55 Main'!$D$8:$D$19),0)</f>
        <v>0</v>
      </c>
      <c r="AV68" s="111">
        <f t="shared" si="2"/>
        <v>0</v>
      </c>
      <c r="AW68" s="111">
        <f t="shared" si="3"/>
        <v>0</v>
      </c>
      <c r="AX68" s="22">
        <f>IF('GA55 Main'!$C$4='Other Ded.'!B68,IF('GA55 Main'!$M$6="NO",0,'GA55 Main'!$M$27),0)</f>
        <v>0</v>
      </c>
      <c r="AY68" s="22">
        <f>IF('GA55 Main'!$C$4='Other Ded.'!B68,IF('GA55 Main'!$M$6="No",0,ROUND(10%*'GA55 Main'!$J$27,0)),0)</f>
        <v>0</v>
      </c>
      <c r="AZ68" s="22">
        <f t="shared" si="7"/>
        <v>0</v>
      </c>
      <c r="BA68" s="111">
        <f t="shared" si="4"/>
        <v>0</v>
      </c>
      <c r="BB68" s="22">
        <f t="shared" si="5"/>
        <v>0</v>
      </c>
      <c r="BC68" s="22">
        <f>IF('GA55 Main'!$C$4='Other Ded.'!B68,IF('GA55 Main'!$M$6="No",50000,IF($BB$5&gt;50000,50000,$BB$5)),0)</f>
        <v>0</v>
      </c>
      <c r="BD68" s="22">
        <f>IF('GA55 Main'!$C$4='Other Ded.'!B68,IF('GA55 Main'!$E$6="No",25000,50000),0)</f>
        <v>0</v>
      </c>
      <c r="BE68" s="22">
        <f>IF('GA55 Main'!$C$4='Other Ded.'!B68,IF('GA55 Main'!$E$6="No",40000,100000),0)</f>
        <v>0</v>
      </c>
    </row>
    <row r="69" spans="1:57" ht="15.5">
      <c r="A69" s="32">
        <v>65</v>
      </c>
      <c r="B69" s="33">
        <f>Master!B68</f>
        <v>0</v>
      </c>
      <c r="C69" s="116"/>
      <c r="D69" s="116"/>
      <c r="E69" s="116"/>
      <c r="F69" s="31">
        <f t="shared" si="6"/>
        <v>0</v>
      </c>
      <c r="G69" s="31">
        <f t="shared" ref="G69:G132" si="8">IFERROR(VLOOKUP(B69,SI_GPF,19,0),0)</f>
        <v>0</v>
      </c>
      <c r="H69" s="116"/>
      <c r="I69" s="116"/>
      <c r="J69" s="116"/>
      <c r="K69" s="116"/>
      <c r="L69" s="116"/>
      <c r="M69" s="116"/>
      <c r="N69" s="116"/>
      <c r="O69" s="116"/>
      <c r="P69" s="116"/>
      <c r="Q69" s="116"/>
      <c r="R69" s="116"/>
      <c r="S69" s="116"/>
      <c r="T69" s="116"/>
      <c r="U69" s="116"/>
      <c r="V69" s="116"/>
      <c r="W69" s="116"/>
      <c r="X69" s="116"/>
      <c r="Y69" s="116"/>
      <c r="Z69" s="116"/>
      <c r="AA69" s="116"/>
      <c r="AB69" s="116"/>
      <c r="AC69" s="116"/>
      <c r="AD69" s="116"/>
      <c r="AE69" s="116"/>
      <c r="AF69" s="116"/>
      <c r="AG69" s="116"/>
      <c r="AH69" s="116"/>
      <c r="AI69" s="116"/>
      <c r="AJ69" s="116"/>
      <c r="AK69" s="116"/>
      <c r="AL69" s="10"/>
      <c r="AM69" s="111">
        <f>IF('GA55 Main'!$C$4='Other Ded.'!B69,IF('GA55 Main'!$M$6="No",'GA55 Main'!$J$27,('GA55 Main'!$J$27+'GA55 Main'!$M$27)),0)</f>
        <v>0</v>
      </c>
      <c r="AN69" s="111">
        <f>IF('GA55 Main'!$C$4='Other Ded.'!B69,'GA55 Main'!$W$27,0)</f>
        <v>0</v>
      </c>
      <c r="AO69" s="111">
        <f>IF('Tax Calculaton Old'!$D$3='Other Ded.'!B69,'Tax Calculaton Old'!$M$48,0)</f>
        <v>0</v>
      </c>
      <c r="AP69" s="111">
        <f>IF(Sheet1!$I$5='Other Ded.'!B69,Sheet1!$L$32,0)</f>
        <v>0</v>
      </c>
      <c r="AQ69" s="22">
        <f t="shared" ref="AQ69:AQ132" si="9">IF(C69=0,0,ROUND(0.1*AU69,0)+C69)</f>
        <v>0</v>
      </c>
      <c r="AT69" s="22">
        <f>IF('GA55 Main'!$C$4='Other Ded.'!B69,'GA55 Main'!$E$27,0)</f>
        <v>0</v>
      </c>
      <c r="AU69" s="22">
        <f>IF('GA55 Main'!$C$4='Other Ded.'!B69,SUM('GA55 Main'!$C$8:$C$19,'GA55 Main'!$D$8:$D$19),0)</f>
        <v>0</v>
      </c>
      <c r="AV69" s="111">
        <f t="shared" ref="AV69:AV132" si="10">S69+X69</f>
        <v>0</v>
      </c>
      <c r="AW69" s="111">
        <f t="shared" ref="AW69:AW132" si="11">S69+X69+Y69</f>
        <v>0</v>
      </c>
      <c r="AX69" s="22">
        <f>IF('GA55 Main'!$C$4='Other Ded.'!B69,IF('GA55 Main'!$M$6="NO",0,'GA55 Main'!$M$27),0)</f>
        <v>0</v>
      </c>
      <c r="AY69" s="22">
        <f>IF('GA55 Main'!$C$4='Other Ded.'!B69,IF('GA55 Main'!$M$6="No",0,ROUND(10%*'GA55 Main'!$J$27,0)),0)</f>
        <v>0</v>
      </c>
      <c r="AZ69" s="22">
        <f t="shared" si="7"/>
        <v>0</v>
      </c>
      <c r="BA69" s="111">
        <f t="shared" ref="BA69:BA132" si="12">AP69</f>
        <v>0</v>
      </c>
      <c r="BB69" s="22">
        <f t="shared" ref="BB69:BB132" si="13">IF($BA$5&gt;150000,$BA$5-150000,0)</f>
        <v>0</v>
      </c>
      <c r="BC69" s="22">
        <f>IF('GA55 Main'!$C$4='Other Ded.'!B69,IF('GA55 Main'!$M$6="No",50000,IF($BB$5&gt;50000,50000,$BB$5)),0)</f>
        <v>0</v>
      </c>
      <c r="BD69" s="22">
        <f>IF('GA55 Main'!$C$4='Other Ded.'!B69,IF('GA55 Main'!$E$6="No",25000,50000),0)</f>
        <v>0</v>
      </c>
      <c r="BE69" s="22">
        <f>IF('GA55 Main'!$C$4='Other Ded.'!B69,IF('GA55 Main'!$E$6="No",40000,100000),0)</f>
        <v>0</v>
      </c>
    </row>
    <row r="70" spans="1:57" ht="15.5">
      <c r="A70" s="32">
        <v>66</v>
      </c>
      <c r="B70" s="33">
        <f>Master!B69</f>
        <v>0</v>
      </c>
      <c r="C70" s="116"/>
      <c r="D70" s="116"/>
      <c r="E70" s="116"/>
      <c r="F70" s="31">
        <f t="shared" ref="F70:F133" si="14">IF(AZ70&gt;0,AZ70,0)</f>
        <v>0</v>
      </c>
      <c r="G70" s="31">
        <f t="shared" si="8"/>
        <v>0</v>
      </c>
      <c r="H70" s="116"/>
      <c r="I70" s="116"/>
      <c r="J70" s="116"/>
      <c r="K70" s="116"/>
      <c r="L70" s="116"/>
      <c r="M70" s="116"/>
      <c r="N70" s="116"/>
      <c r="O70" s="116"/>
      <c r="P70" s="116"/>
      <c r="Q70" s="116"/>
      <c r="R70" s="116"/>
      <c r="S70" s="116"/>
      <c r="T70" s="116"/>
      <c r="U70" s="116"/>
      <c r="V70" s="116"/>
      <c r="W70" s="116"/>
      <c r="X70" s="116"/>
      <c r="Y70" s="116"/>
      <c r="Z70" s="116"/>
      <c r="AA70" s="116"/>
      <c r="AB70" s="116"/>
      <c r="AC70" s="116"/>
      <c r="AD70" s="116"/>
      <c r="AE70" s="116"/>
      <c r="AF70" s="116"/>
      <c r="AG70" s="116"/>
      <c r="AH70" s="116"/>
      <c r="AI70" s="116"/>
      <c r="AJ70" s="116"/>
      <c r="AK70" s="116"/>
      <c r="AL70" s="10"/>
      <c r="AM70" s="111">
        <f>IF('GA55 Main'!$C$4='Other Ded.'!B70,IF('GA55 Main'!$M$6="No",'GA55 Main'!$J$27,('GA55 Main'!$J$27+'GA55 Main'!$M$27)),0)</f>
        <v>0</v>
      </c>
      <c r="AN70" s="111">
        <f>IF('GA55 Main'!$C$4='Other Ded.'!B70,'GA55 Main'!$W$27,0)</f>
        <v>0</v>
      </c>
      <c r="AO70" s="111">
        <f>IF('Tax Calculaton Old'!$D$3='Other Ded.'!B70,'Tax Calculaton Old'!$M$48,0)</f>
        <v>0</v>
      </c>
      <c r="AP70" s="111">
        <f>IF(Sheet1!$I$5='Other Ded.'!B70,Sheet1!$L$32,0)</f>
        <v>0</v>
      </c>
      <c r="AQ70" s="22">
        <f t="shared" si="9"/>
        <v>0</v>
      </c>
      <c r="AT70" s="22">
        <f>IF('GA55 Main'!$C$4='Other Ded.'!B70,'GA55 Main'!$E$27,0)</f>
        <v>0</v>
      </c>
      <c r="AU70" s="22">
        <f>IF('GA55 Main'!$C$4='Other Ded.'!B70,SUM('GA55 Main'!$C$8:$C$19,'GA55 Main'!$D$8:$D$19),0)</f>
        <v>0</v>
      </c>
      <c r="AV70" s="111">
        <f t="shared" si="10"/>
        <v>0</v>
      </c>
      <c r="AW70" s="111">
        <f t="shared" si="11"/>
        <v>0</v>
      </c>
      <c r="AX70" s="22">
        <f>IF('GA55 Main'!$C$4='Other Ded.'!B70,IF('GA55 Main'!$M$6="NO",0,'GA55 Main'!$M$27),0)</f>
        <v>0</v>
      </c>
      <c r="AY70" s="22">
        <f>IF('GA55 Main'!$C$4='Other Ded.'!B70,IF('GA55 Main'!$M$6="No",0,ROUND(10%*'GA55 Main'!$J$27,0)),0)</f>
        <v>0</v>
      </c>
      <c r="AZ70" s="22">
        <f t="shared" ref="AZ70:AZ133" si="15">IF(AX70&gt;AY70,AY70,AX70)</f>
        <v>0</v>
      </c>
      <c r="BA70" s="111">
        <f t="shared" si="12"/>
        <v>0</v>
      </c>
      <c r="BB70" s="22">
        <f t="shared" si="13"/>
        <v>0</v>
      </c>
      <c r="BC70" s="22">
        <f>IF('GA55 Main'!$C$4='Other Ded.'!B70,IF('GA55 Main'!$M$6="No",50000,IF($BB$5&gt;50000,50000,$BB$5)),0)</f>
        <v>0</v>
      </c>
      <c r="BD70" s="22">
        <f>IF('GA55 Main'!$C$4='Other Ded.'!B70,IF('GA55 Main'!$E$6="No",25000,50000),0)</f>
        <v>0</v>
      </c>
      <c r="BE70" s="22">
        <f>IF('GA55 Main'!$C$4='Other Ded.'!B70,IF('GA55 Main'!$E$6="No",40000,100000),0)</f>
        <v>0</v>
      </c>
    </row>
    <row r="71" spans="1:57" ht="15.5">
      <c r="A71" s="32">
        <v>67</v>
      </c>
      <c r="B71" s="33">
        <f>Master!B70</f>
        <v>0</v>
      </c>
      <c r="C71" s="116"/>
      <c r="D71" s="116"/>
      <c r="E71" s="116"/>
      <c r="F71" s="31">
        <f t="shared" si="14"/>
        <v>0</v>
      </c>
      <c r="G71" s="31">
        <f t="shared" si="8"/>
        <v>0</v>
      </c>
      <c r="H71" s="116"/>
      <c r="I71" s="116"/>
      <c r="J71" s="116"/>
      <c r="K71" s="116"/>
      <c r="L71" s="116"/>
      <c r="M71" s="116"/>
      <c r="N71" s="116"/>
      <c r="O71" s="116"/>
      <c r="P71" s="116"/>
      <c r="Q71" s="116"/>
      <c r="R71" s="116"/>
      <c r="S71" s="116"/>
      <c r="T71" s="116"/>
      <c r="U71" s="116"/>
      <c r="V71" s="116"/>
      <c r="W71" s="116"/>
      <c r="X71" s="116"/>
      <c r="Y71" s="116"/>
      <c r="Z71" s="116"/>
      <c r="AA71" s="116"/>
      <c r="AB71" s="116"/>
      <c r="AC71" s="116"/>
      <c r="AD71" s="116"/>
      <c r="AE71" s="116"/>
      <c r="AF71" s="116"/>
      <c r="AG71" s="116"/>
      <c r="AH71" s="116"/>
      <c r="AI71" s="116"/>
      <c r="AJ71" s="116"/>
      <c r="AK71" s="116"/>
      <c r="AL71" s="10"/>
      <c r="AM71" s="111">
        <f>IF('GA55 Main'!$C$4='Other Ded.'!B71,IF('GA55 Main'!$M$6="No",'GA55 Main'!$J$27,('GA55 Main'!$J$27+'GA55 Main'!$M$27)),0)</f>
        <v>0</v>
      </c>
      <c r="AN71" s="111">
        <f>IF('GA55 Main'!$C$4='Other Ded.'!B71,'GA55 Main'!$W$27,0)</f>
        <v>0</v>
      </c>
      <c r="AO71" s="111">
        <f>IF('Tax Calculaton Old'!$D$3='Other Ded.'!B71,'Tax Calculaton Old'!$M$48,0)</f>
        <v>0</v>
      </c>
      <c r="AP71" s="111">
        <f>IF(Sheet1!$I$5='Other Ded.'!B71,Sheet1!$L$32,0)</f>
        <v>0</v>
      </c>
      <c r="AQ71" s="22">
        <f t="shared" si="9"/>
        <v>0</v>
      </c>
      <c r="AT71" s="22">
        <f>IF('GA55 Main'!$C$4='Other Ded.'!B71,'GA55 Main'!$E$27,0)</f>
        <v>0</v>
      </c>
      <c r="AU71" s="22">
        <f>IF('GA55 Main'!$C$4='Other Ded.'!B71,SUM('GA55 Main'!$C$8:$C$19,'GA55 Main'!$D$8:$D$19),0)</f>
        <v>0</v>
      </c>
      <c r="AV71" s="111">
        <f t="shared" si="10"/>
        <v>0</v>
      </c>
      <c r="AW71" s="111">
        <f t="shared" si="11"/>
        <v>0</v>
      </c>
      <c r="AX71" s="22">
        <f>IF('GA55 Main'!$C$4='Other Ded.'!B71,IF('GA55 Main'!$M$6="NO",0,'GA55 Main'!$M$27),0)</f>
        <v>0</v>
      </c>
      <c r="AY71" s="22">
        <f>IF('GA55 Main'!$C$4='Other Ded.'!B71,IF('GA55 Main'!$M$6="No",0,ROUND(10%*'GA55 Main'!$J$27,0)),0)</f>
        <v>0</v>
      </c>
      <c r="AZ71" s="22">
        <f t="shared" si="15"/>
        <v>0</v>
      </c>
      <c r="BA71" s="111">
        <f t="shared" si="12"/>
        <v>0</v>
      </c>
      <c r="BB71" s="22">
        <f t="shared" si="13"/>
        <v>0</v>
      </c>
      <c r="BC71" s="22">
        <f>IF('GA55 Main'!$C$4='Other Ded.'!B71,IF('GA55 Main'!$M$6="No",50000,IF($BB$5&gt;50000,50000,$BB$5)),0)</f>
        <v>0</v>
      </c>
      <c r="BD71" s="22">
        <f>IF('GA55 Main'!$C$4='Other Ded.'!B71,IF('GA55 Main'!$E$6="No",25000,50000),0)</f>
        <v>0</v>
      </c>
      <c r="BE71" s="22">
        <f>IF('GA55 Main'!$C$4='Other Ded.'!B71,IF('GA55 Main'!$E$6="No",40000,100000),0)</f>
        <v>0</v>
      </c>
    </row>
    <row r="72" spans="1:57" ht="15.5">
      <c r="A72" s="32">
        <v>68</v>
      </c>
      <c r="B72" s="33">
        <f>Master!B71</f>
        <v>0</v>
      </c>
      <c r="C72" s="116"/>
      <c r="D72" s="116"/>
      <c r="E72" s="116"/>
      <c r="F72" s="31">
        <f t="shared" si="14"/>
        <v>0</v>
      </c>
      <c r="G72" s="31">
        <f t="shared" si="8"/>
        <v>0</v>
      </c>
      <c r="H72" s="116"/>
      <c r="I72" s="116"/>
      <c r="J72" s="116"/>
      <c r="K72" s="116"/>
      <c r="L72" s="116"/>
      <c r="M72" s="116"/>
      <c r="N72" s="116"/>
      <c r="O72" s="116"/>
      <c r="P72" s="116"/>
      <c r="Q72" s="116"/>
      <c r="R72" s="116"/>
      <c r="S72" s="116"/>
      <c r="T72" s="116"/>
      <c r="U72" s="116"/>
      <c r="V72" s="116"/>
      <c r="W72" s="116"/>
      <c r="X72" s="116"/>
      <c r="Y72" s="116"/>
      <c r="Z72" s="116"/>
      <c r="AA72" s="116"/>
      <c r="AB72" s="116"/>
      <c r="AC72" s="116"/>
      <c r="AD72" s="116"/>
      <c r="AE72" s="116"/>
      <c r="AF72" s="116"/>
      <c r="AG72" s="116"/>
      <c r="AH72" s="116"/>
      <c r="AI72" s="116"/>
      <c r="AJ72" s="116"/>
      <c r="AK72" s="116"/>
      <c r="AL72" s="10"/>
      <c r="AM72" s="111">
        <f>IF('GA55 Main'!$C$4='Other Ded.'!B72,IF('GA55 Main'!$M$6="No",'GA55 Main'!$J$27,('GA55 Main'!$J$27+'GA55 Main'!$M$27)),0)</f>
        <v>0</v>
      </c>
      <c r="AN72" s="111">
        <f>IF('GA55 Main'!$C$4='Other Ded.'!B72,'GA55 Main'!$W$27,0)</f>
        <v>0</v>
      </c>
      <c r="AO72" s="111">
        <f>IF('Tax Calculaton Old'!$D$3='Other Ded.'!B72,'Tax Calculaton Old'!$M$48,0)</f>
        <v>0</v>
      </c>
      <c r="AP72" s="111">
        <f>IF(Sheet1!$I$5='Other Ded.'!B72,Sheet1!$L$32,0)</f>
        <v>0</v>
      </c>
      <c r="AQ72" s="22">
        <f t="shared" si="9"/>
        <v>0</v>
      </c>
      <c r="AT72" s="22">
        <f>IF('GA55 Main'!$C$4='Other Ded.'!B72,'GA55 Main'!$E$27,0)</f>
        <v>0</v>
      </c>
      <c r="AU72" s="22">
        <f>IF('GA55 Main'!$C$4='Other Ded.'!B72,SUM('GA55 Main'!$C$8:$C$19,'GA55 Main'!$D$8:$D$19),0)</f>
        <v>0</v>
      </c>
      <c r="AV72" s="111">
        <f t="shared" si="10"/>
        <v>0</v>
      </c>
      <c r="AW72" s="111">
        <f t="shared" si="11"/>
        <v>0</v>
      </c>
      <c r="AX72" s="22">
        <f>IF('GA55 Main'!$C$4='Other Ded.'!B72,IF('GA55 Main'!$M$6="NO",0,'GA55 Main'!$M$27),0)</f>
        <v>0</v>
      </c>
      <c r="AY72" s="22">
        <f>IF('GA55 Main'!$C$4='Other Ded.'!B72,IF('GA55 Main'!$M$6="No",0,ROUND(10%*'GA55 Main'!$J$27,0)),0)</f>
        <v>0</v>
      </c>
      <c r="AZ72" s="22">
        <f t="shared" si="15"/>
        <v>0</v>
      </c>
      <c r="BA72" s="111">
        <f t="shared" si="12"/>
        <v>0</v>
      </c>
      <c r="BB72" s="22">
        <f t="shared" si="13"/>
        <v>0</v>
      </c>
      <c r="BC72" s="22">
        <f>IF('GA55 Main'!$C$4='Other Ded.'!B72,IF('GA55 Main'!$M$6="No",50000,IF($BB$5&gt;50000,50000,$BB$5)),0)</f>
        <v>0</v>
      </c>
      <c r="BD72" s="22">
        <f>IF('GA55 Main'!$C$4='Other Ded.'!B72,IF('GA55 Main'!$E$6="No",25000,50000),0)</f>
        <v>0</v>
      </c>
      <c r="BE72" s="22">
        <f>IF('GA55 Main'!$C$4='Other Ded.'!B72,IF('GA55 Main'!$E$6="No",40000,100000),0)</f>
        <v>0</v>
      </c>
    </row>
    <row r="73" spans="1:57" ht="15.5">
      <c r="A73" s="32">
        <v>69</v>
      </c>
      <c r="B73" s="33">
        <f>Master!B72</f>
        <v>0</v>
      </c>
      <c r="C73" s="116"/>
      <c r="D73" s="116"/>
      <c r="E73" s="116"/>
      <c r="F73" s="31">
        <f t="shared" si="14"/>
        <v>0</v>
      </c>
      <c r="G73" s="31">
        <f t="shared" si="8"/>
        <v>0</v>
      </c>
      <c r="H73" s="116"/>
      <c r="I73" s="116"/>
      <c r="J73" s="116"/>
      <c r="K73" s="116"/>
      <c r="L73" s="116"/>
      <c r="M73" s="116"/>
      <c r="N73" s="116"/>
      <c r="O73" s="116"/>
      <c r="P73" s="116"/>
      <c r="Q73" s="116"/>
      <c r="R73" s="116"/>
      <c r="S73" s="116"/>
      <c r="T73" s="116"/>
      <c r="U73" s="116"/>
      <c r="V73" s="116"/>
      <c r="W73" s="116"/>
      <c r="X73" s="116"/>
      <c r="Y73" s="116"/>
      <c r="Z73" s="116"/>
      <c r="AA73" s="116"/>
      <c r="AB73" s="116"/>
      <c r="AC73" s="116"/>
      <c r="AD73" s="116"/>
      <c r="AE73" s="116"/>
      <c r="AF73" s="116"/>
      <c r="AG73" s="116"/>
      <c r="AH73" s="116"/>
      <c r="AI73" s="116"/>
      <c r="AJ73" s="116"/>
      <c r="AK73" s="116"/>
      <c r="AL73" s="10"/>
      <c r="AM73" s="111">
        <f>IF('GA55 Main'!$C$4='Other Ded.'!B73,IF('GA55 Main'!$M$6="No",'GA55 Main'!$J$27,('GA55 Main'!$J$27+'GA55 Main'!$M$27)),0)</f>
        <v>0</v>
      </c>
      <c r="AN73" s="111">
        <f>IF('GA55 Main'!$C$4='Other Ded.'!B73,'GA55 Main'!$W$27,0)</f>
        <v>0</v>
      </c>
      <c r="AO73" s="111">
        <f>IF('Tax Calculaton Old'!$D$3='Other Ded.'!B73,'Tax Calculaton Old'!$M$48,0)</f>
        <v>0</v>
      </c>
      <c r="AP73" s="111">
        <f>IF(Sheet1!$I$5='Other Ded.'!B73,Sheet1!$L$32,0)</f>
        <v>0</v>
      </c>
      <c r="AQ73" s="22">
        <f t="shared" si="9"/>
        <v>0</v>
      </c>
      <c r="AT73" s="22">
        <f>IF('GA55 Main'!$C$4='Other Ded.'!B73,'GA55 Main'!$E$27,0)</f>
        <v>0</v>
      </c>
      <c r="AU73" s="22">
        <f>IF('GA55 Main'!$C$4='Other Ded.'!B73,SUM('GA55 Main'!$C$8:$C$19,'GA55 Main'!$D$8:$D$19),0)</f>
        <v>0</v>
      </c>
      <c r="AV73" s="111">
        <f t="shared" si="10"/>
        <v>0</v>
      </c>
      <c r="AW73" s="111">
        <f t="shared" si="11"/>
        <v>0</v>
      </c>
      <c r="AX73" s="22">
        <f>IF('GA55 Main'!$C$4='Other Ded.'!B73,IF('GA55 Main'!$M$6="NO",0,'GA55 Main'!$M$27),0)</f>
        <v>0</v>
      </c>
      <c r="AY73" s="22">
        <f>IF('GA55 Main'!$C$4='Other Ded.'!B73,IF('GA55 Main'!$M$6="No",0,ROUND(10%*'GA55 Main'!$J$27,0)),0)</f>
        <v>0</v>
      </c>
      <c r="AZ73" s="22">
        <f t="shared" si="15"/>
        <v>0</v>
      </c>
      <c r="BA73" s="111">
        <f t="shared" si="12"/>
        <v>0</v>
      </c>
      <c r="BB73" s="22">
        <f t="shared" si="13"/>
        <v>0</v>
      </c>
      <c r="BC73" s="22">
        <f>IF('GA55 Main'!$C$4='Other Ded.'!B73,IF('GA55 Main'!$M$6="No",50000,IF($BB$5&gt;50000,50000,$BB$5)),0)</f>
        <v>0</v>
      </c>
      <c r="BD73" s="22">
        <f>IF('GA55 Main'!$C$4='Other Ded.'!B73,IF('GA55 Main'!$E$6="No",25000,50000),0)</f>
        <v>0</v>
      </c>
      <c r="BE73" s="22">
        <f>IF('GA55 Main'!$C$4='Other Ded.'!B73,IF('GA55 Main'!$E$6="No",40000,100000),0)</f>
        <v>0</v>
      </c>
    </row>
    <row r="74" spans="1:57" ht="15.5">
      <c r="A74" s="32">
        <v>70</v>
      </c>
      <c r="B74" s="33">
        <f>Master!B73</f>
        <v>0</v>
      </c>
      <c r="C74" s="116"/>
      <c r="D74" s="116"/>
      <c r="E74" s="116"/>
      <c r="F74" s="31">
        <f t="shared" si="14"/>
        <v>0</v>
      </c>
      <c r="G74" s="31">
        <f t="shared" si="8"/>
        <v>0</v>
      </c>
      <c r="H74" s="116"/>
      <c r="I74" s="116"/>
      <c r="J74" s="116"/>
      <c r="K74" s="116"/>
      <c r="L74" s="116"/>
      <c r="M74" s="116"/>
      <c r="N74" s="116"/>
      <c r="O74" s="116"/>
      <c r="P74" s="116"/>
      <c r="Q74" s="116"/>
      <c r="R74" s="116"/>
      <c r="S74" s="116"/>
      <c r="T74" s="116"/>
      <c r="U74" s="116"/>
      <c r="V74" s="116"/>
      <c r="W74" s="116"/>
      <c r="X74" s="116"/>
      <c r="Y74" s="116"/>
      <c r="Z74" s="116"/>
      <c r="AA74" s="116"/>
      <c r="AB74" s="116"/>
      <c r="AC74" s="116"/>
      <c r="AD74" s="116"/>
      <c r="AE74" s="116"/>
      <c r="AF74" s="116"/>
      <c r="AG74" s="116"/>
      <c r="AH74" s="116"/>
      <c r="AI74" s="116"/>
      <c r="AJ74" s="116"/>
      <c r="AK74" s="116"/>
      <c r="AL74" s="10"/>
      <c r="AM74" s="111">
        <f>IF('GA55 Main'!$C$4='Other Ded.'!B74,IF('GA55 Main'!$M$6="No",'GA55 Main'!$J$27,('GA55 Main'!$J$27+'GA55 Main'!$M$27)),0)</f>
        <v>0</v>
      </c>
      <c r="AN74" s="111">
        <f>IF('GA55 Main'!$C$4='Other Ded.'!B74,'GA55 Main'!$W$27,0)</f>
        <v>0</v>
      </c>
      <c r="AO74" s="111">
        <f>IF('Tax Calculaton Old'!$D$3='Other Ded.'!B74,'Tax Calculaton Old'!$M$48,0)</f>
        <v>0</v>
      </c>
      <c r="AP74" s="111">
        <f>IF(Sheet1!$I$5='Other Ded.'!B74,Sheet1!$L$32,0)</f>
        <v>0</v>
      </c>
      <c r="AQ74" s="22">
        <f t="shared" si="9"/>
        <v>0</v>
      </c>
      <c r="AT74" s="22">
        <f>IF('GA55 Main'!$C$4='Other Ded.'!B74,'GA55 Main'!$E$27,0)</f>
        <v>0</v>
      </c>
      <c r="AU74" s="22">
        <f>IF('GA55 Main'!$C$4='Other Ded.'!B74,SUM('GA55 Main'!$C$8:$C$19,'GA55 Main'!$D$8:$D$19),0)</f>
        <v>0</v>
      </c>
      <c r="AV74" s="111">
        <f t="shared" si="10"/>
        <v>0</v>
      </c>
      <c r="AW74" s="111">
        <f t="shared" si="11"/>
        <v>0</v>
      </c>
      <c r="AX74" s="22">
        <f>IF('GA55 Main'!$C$4='Other Ded.'!B74,IF('GA55 Main'!$M$6="NO",0,'GA55 Main'!$M$27),0)</f>
        <v>0</v>
      </c>
      <c r="AY74" s="22">
        <f>IF('GA55 Main'!$C$4='Other Ded.'!B74,IF('GA55 Main'!$M$6="No",0,ROUND(10%*'GA55 Main'!$J$27,0)),0)</f>
        <v>0</v>
      </c>
      <c r="AZ74" s="22">
        <f t="shared" si="15"/>
        <v>0</v>
      </c>
      <c r="BA74" s="111">
        <f t="shared" si="12"/>
        <v>0</v>
      </c>
      <c r="BB74" s="22">
        <f t="shared" si="13"/>
        <v>0</v>
      </c>
      <c r="BC74" s="22">
        <f>IF('GA55 Main'!$C$4='Other Ded.'!B74,IF('GA55 Main'!$M$6="No",50000,IF($BB$5&gt;50000,50000,$BB$5)),0)</f>
        <v>0</v>
      </c>
      <c r="BD74" s="22">
        <f>IF('GA55 Main'!$C$4='Other Ded.'!B74,IF('GA55 Main'!$E$6="No",25000,50000),0)</f>
        <v>0</v>
      </c>
      <c r="BE74" s="22">
        <f>IF('GA55 Main'!$C$4='Other Ded.'!B74,IF('GA55 Main'!$E$6="No",40000,100000),0)</f>
        <v>0</v>
      </c>
    </row>
    <row r="75" spans="1:57" ht="15.5">
      <c r="A75" s="32">
        <v>71</v>
      </c>
      <c r="B75" s="33">
        <f>Master!B74</f>
        <v>0</v>
      </c>
      <c r="C75" s="116"/>
      <c r="D75" s="116"/>
      <c r="E75" s="116"/>
      <c r="F75" s="31">
        <f t="shared" si="14"/>
        <v>0</v>
      </c>
      <c r="G75" s="31">
        <f t="shared" si="8"/>
        <v>0</v>
      </c>
      <c r="H75" s="116"/>
      <c r="I75" s="116"/>
      <c r="J75" s="116"/>
      <c r="K75" s="116"/>
      <c r="L75" s="116"/>
      <c r="M75" s="116"/>
      <c r="N75" s="116"/>
      <c r="O75" s="116"/>
      <c r="P75" s="116"/>
      <c r="Q75" s="116"/>
      <c r="R75" s="116"/>
      <c r="S75" s="116"/>
      <c r="T75" s="116"/>
      <c r="U75" s="116"/>
      <c r="V75" s="116"/>
      <c r="W75" s="116"/>
      <c r="X75" s="116"/>
      <c r="Y75" s="116"/>
      <c r="Z75" s="116"/>
      <c r="AA75" s="116"/>
      <c r="AB75" s="116"/>
      <c r="AC75" s="116"/>
      <c r="AD75" s="116"/>
      <c r="AE75" s="116"/>
      <c r="AF75" s="116"/>
      <c r="AG75" s="116"/>
      <c r="AH75" s="116"/>
      <c r="AI75" s="116"/>
      <c r="AJ75" s="116"/>
      <c r="AK75" s="116"/>
      <c r="AL75" s="10"/>
      <c r="AM75" s="111">
        <f>IF('GA55 Main'!$C$4='Other Ded.'!B75,IF('GA55 Main'!$M$6="No",'GA55 Main'!$J$27,('GA55 Main'!$J$27+'GA55 Main'!$M$27)),0)</f>
        <v>0</v>
      </c>
      <c r="AN75" s="111">
        <f>IF('GA55 Main'!$C$4='Other Ded.'!B75,'GA55 Main'!$W$27,0)</f>
        <v>0</v>
      </c>
      <c r="AO75" s="111">
        <f>IF('Tax Calculaton Old'!$D$3='Other Ded.'!B75,'Tax Calculaton Old'!$M$48,0)</f>
        <v>0</v>
      </c>
      <c r="AP75" s="111">
        <f>IF(Sheet1!$I$5='Other Ded.'!B75,Sheet1!$L$32,0)</f>
        <v>0</v>
      </c>
      <c r="AQ75" s="22">
        <f t="shared" si="9"/>
        <v>0</v>
      </c>
      <c r="AT75" s="22">
        <f>IF('GA55 Main'!$C$4='Other Ded.'!B75,'GA55 Main'!$E$27,0)</f>
        <v>0</v>
      </c>
      <c r="AU75" s="22">
        <f>IF('GA55 Main'!$C$4='Other Ded.'!B75,SUM('GA55 Main'!$C$8:$C$19,'GA55 Main'!$D$8:$D$19),0)</f>
        <v>0</v>
      </c>
      <c r="AV75" s="111">
        <f t="shared" si="10"/>
        <v>0</v>
      </c>
      <c r="AW75" s="111">
        <f t="shared" si="11"/>
        <v>0</v>
      </c>
      <c r="AX75" s="22">
        <f>IF('GA55 Main'!$C$4='Other Ded.'!B75,IF('GA55 Main'!$M$6="NO",0,'GA55 Main'!$M$27),0)</f>
        <v>0</v>
      </c>
      <c r="AY75" s="22">
        <f>IF('GA55 Main'!$C$4='Other Ded.'!B75,IF('GA55 Main'!$M$6="No",0,ROUND(10%*'GA55 Main'!$J$27,0)),0)</f>
        <v>0</v>
      </c>
      <c r="AZ75" s="22">
        <f t="shared" si="15"/>
        <v>0</v>
      </c>
      <c r="BA75" s="111">
        <f t="shared" si="12"/>
        <v>0</v>
      </c>
      <c r="BB75" s="22">
        <f t="shared" si="13"/>
        <v>0</v>
      </c>
      <c r="BC75" s="22">
        <f>IF('GA55 Main'!$C$4='Other Ded.'!B75,IF('GA55 Main'!$M$6="No",50000,IF($BB$5&gt;50000,50000,$BB$5)),0)</f>
        <v>0</v>
      </c>
      <c r="BD75" s="22">
        <f>IF('GA55 Main'!$C$4='Other Ded.'!B75,IF('GA55 Main'!$E$6="No",25000,50000),0)</f>
        <v>0</v>
      </c>
      <c r="BE75" s="22">
        <f>IF('GA55 Main'!$C$4='Other Ded.'!B75,IF('GA55 Main'!$E$6="No",40000,100000),0)</f>
        <v>0</v>
      </c>
    </row>
    <row r="76" spans="1:57" ht="15.5">
      <c r="A76" s="32">
        <v>72</v>
      </c>
      <c r="B76" s="33">
        <f>Master!B75</f>
        <v>0</v>
      </c>
      <c r="C76" s="116"/>
      <c r="D76" s="116"/>
      <c r="E76" s="116"/>
      <c r="F76" s="31">
        <f t="shared" si="14"/>
        <v>0</v>
      </c>
      <c r="G76" s="31">
        <f t="shared" si="8"/>
        <v>0</v>
      </c>
      <c r="H76" s="116"/>
      <c r="I76" s="116"/>
      <c r="J76" s="116"/>
      <c r="K76" s="116"/>
      <c r="L76" s="116"/>
      <c r="M76" s="116"/>
      <c r="N76" s="116"/>
      <c r="O76" s="116"/>
      <c r="P76" s="116"/>
      <c r="Q76" s="116"/>
      <c r="R76" s="116"/>
      <c r="S76" s="116"/>
      <c r="T76" s="116"/>
      <c r="U76" s="116"/>
      <c r="V76" s="116"/>
      <c r="W76" s="116"/>
      <c r="X76" s="116"/>
      <c r="Y76" s="116"/>
      <c r="Z76" s="116"/>
      <c r="AA76" s="116"/>
      <c r="AB76" s="116"/>
      <c r="AC76" s="116"/>
      <c r="AD76" s="116"/>
      <c r="AE76" s="116"/>
      <c r="AF76" s="116"/>
      <c r="AG76" s="116"/>
      <c r="AH76" s="116"/>
      <c r="AI76" s="116"/>
      <c r="AJ76" s="116"/>
      <c r="AK76" s="116"/>
      <c r="AL76" s="10"/>
      <c r="AM76" s="111">
        <f>IF('GA55 Main'!$C$4='Other Ded.'!B76,IF('GA55 Main'!$M$6="No",'GA55 Main'!$J$27,('GA55 Main'!$J$27+'GA55 Main'!$M$27)),0)</f>
        <v>0</v>
      </c>
      <c r="AN76" s="111">
        <f>IF('GA55 Main'!$C$4='Other Ded.'!B76,'GA55 Main'!$W$27,0)</f>
        <v>0</v>
      </c>
      <c r="AO76" s="111">
        <f>IF('Tax Calculaton Old'!$D$3='Other Ded.'!B76,'Tax Calculaton Old'!$M$48,0)</f>
        <v>0</v>
      </c>
      <c r="AP76" s="111">
        <f>IF(Sheet1!$I$5='Other Ded.'!B76,Sheet1!$L$32,0)</f>
        <v>0</v>
      </c>
      <c r="AQ76" s="22">
        <f t="shared" si="9"/>
        <v>0</v>
      </c>
      <c r="AT76" s="22">
        <f>IF('GA55 Main'!$C$4='Other Ded.'!B76,'GA55 Main'!$E$27,0)</f>
        <v>0</v>
      </c>
      <c r="AU76" s="22">
        <f>IF('GA55 Main'!$C$4='Other Ded.'!B76,SUM('GA55 Main'!$C$8:$C$19,'GA55 Main'!$D$8:$D$19),0)</f>
        <v>0</v>
      </c>
      <c r="AV76" s="111">
        <f t="shared" si="10"/>
        <v>0</v>
      </c>
      <c r="AW76" s="111">
        <f t="shared" si="11"/>
        <v>0</v>
      </c>
      <c r="AX76" s="22">
        <f>IF('GA55 Main'!$C$4='Other Ded.'!B76,IF('GA55 Main'!$M$6="NO",0,'GA55 Main'!$M$27),0)</f>
        <v>0</v>
      </c>
      <c r="AY76" s="22">
        <f>IF('GA55 Main'!$C$4='Other Ded.'!B76,IF('GA55 Main'!$M$6="No",0,ROUND(10%*'GA55 Main'!$J$27,0)),0)</f>
        <v>0</v>
      </c>
      <c r="AZ76" s="22">
        <f t="shared" si="15"/>
        <v>0</v>
      </c>
      <c r="BA76" s="111">
        <f t="shared" si="12"/>
        <v>0</v>
      </c>
      <c r="BB76" s="22">
        <f t="shared" si="13"/>
        <v>0</v>
      </c>
      <c r="BC76" s="22">
        <f>IF('GA55 Main'!$C$4='Other Ded.'!B76,IF('GA55 Main'!$M$6="No",50000,IF($BB$5&gt;50000,50000,$BB$5)),0)</f>
        <v>0</v>
      </c>
      <c r="BD76" s="22">
        <f>IF('GA55 Main'!$C$4='Other Ded.'!B76,IF('GA55 Main'!$E$6="No",25000,50000),0)</f>
        <v>0</v>
      </c>
      <c r="BE76" s="22">
        <f>IF('GA55 Main'!$C$4='Other Ded.'!B76,IF('GA55 Main'!$E$6="No",40000,100000),0)</f>
        <v>0</v>
      </c>
    </row>
    <row r="77" spans="1:57" ht="15.5">
      <c r="A77" s="32">
        <v>73</v>
      </c>
      <c r="B77" s="33">
        <f>Master!B76</f>
        <v>0</v>
      </c>
      <c r="C77" s="116"/>
      <c r="D77" s="116"/>
      <c r="E77" s="116"/>
      <c r="F77" s="31">
        <f t="shared" si="14"/>
        <v>0</v>
      </c>
      <c r="G77" s="31">
        <f t="shared" si="8"/>
        <v>0</v>
      </c>
      <c r="H77" s="116"/>
      <c r="I77" s="116"/>
      <c r="J77" s="116"/>
      <c r="K77" s="116"/>
      <c r="L77" s="116"/>
      <c r="M77" s="116"/>
      <c r="N77" s="116"/>
      <c r="O77" s="116"/>
      <c r="P77" s="116"/>
      <c r="Q77" s="116"/>
      <c r="R77" s="116"/>
      <c r="S77" s="116"/>
      <c r="T77" s="116"/>
      <c r="U77" s="116"/>
      <c r="V77" s="116"/>
      <c r="W77" s="116"/>
      <c r="X77" s="116"/>
      <c r="Y77" s="116"/>
      <c r="Z77" s="116"/>
      <c r="AA77" s="116"/>
      <c r="AB77" s="116"/>
      <c r="AC77" s="116"/>
      <c r="AD77" s="116"/>
      <c r="AE77" s="116"/>
      <c r="AF77" s="116"/>
      <c r="AG77" s="116"/>
      <c r="AH77" s="116"/>
      <c r="AI77" s="116"/>
      <c r="AJ77" s="116"/>
      <c r="AK77" s="116"/>
      <c r="AL77" s="10"/>
      <c r="AM77" s="111">
        <f>IF('GA55 Main'!$C$4='Other Ded.'!B77,IF('GA55 Main'!$M$6="No",'GA55 Main'!$J$27,('GA55 Main'!$J$27+'GA55 Main'!$M$27)),0)</f>
        <v>0</v>
      </c>
      <c r="AN77" s="111">
        <f>IF('GA55 Main'!$C$4='Other Ded.'!B77,'GA55 Main'!$W$27,0)</f>
        <v>0</v>
      </c>
      <c r="AO77" s="111">
        <f>IF('Tax Calculaton Old'!$D$3='Other Ded.'!B77,'Tax Calculaton Old'!$M$48,0)</f>
        <v>0</v>
      </c>
      <c r="AP77" s="111">
        <f>IF(Sheet1!$I$5='Other Ded.'!B77,Sheet1!$L$32,0)</f>
        <v>0</v>
      </c>
      <c r="AQ77" s="22">
        <f t="shared" si="9"/>
        <v>0</v>
      </c>
      <c r="AT77" s="22">
        <f>IF('GA55 Main'!$C$4='Other Ded.'!B77,'GA55 Main'!$E$27,0)</f>
        <v>0</v>
      </c>
      <c r="AU77" s="22">
        <f>IF('GA55 Main'!$C$4='Other Ded.'!B77,SUM('GA55 Main'!$C$8:$C$19,'GA55 Main'!$D$8:$D$19),0)</f>
        <v>0</v>
      </c>
      <c r="AV77" s="111">
        <f t="shared" si="10"/>
        <v>0</v>
      </c>
      <c r="AW77" s="111">
        <f t="shared" si="11"/>
        <v>0</v>
      </c>
      <c r="AX77" s="22">
        <f>IF('GA55 Main'!$C$4='Other Ded.'!B77,IF('GA55 Main'!$M$6="NO",0,'GA55 Main'!$M$27),0)</f>
        <v>0</v>
      </c>
      <c r="AY77" s="22">
        <f>IF('GA55 Main'!$C$4='Other Ded.'!B77,IF('GA55 Main'!$M$6="No",0,ROUND(10%*'GA55 Main'!$J$27,0)),0)</f>
        <v>0</v>
      </c>
      <c r="AZ77" s="22">
        <f t="shared" si="15"/>
        <v>0</v>
      </c>
      <c r="BA77" s="111">
        <f t="shared" si="12"/>
        <v>0</v>
      </c>
      <c r="BB77" s="22">
        <f t="shared" si="13"/>
        <v>0</v>
      </c>
      <c r="BC77" s="22">
        <f>IF('GA55 Main'!$C$4='Other Ded.'!B77,IF('GA55 Main'!$M$6="No",50000,IF($BB$5&gt;50000,50000,$BB$5)),0)</f>
        <v>0</v>
      </c>
      <c r="BD77" s="22">
        <f>IF('GA55 Main'!$C$4='Other Ded.'!B77,IF('GA55 Main'!$E$6="No",25000,50000),0)</f>
        <v>0</v>
      </c>
      <c r="BE77" s="22">
        <f>IF('GA55 Main'!$C$4='Other Ded.'!B77,IF('GA55 Main'!$E$6="No",40000,100000),0)</f>
        <v>0</v>
      </c>
    </row>
    <row r="78" spans="1:57" ht="15.5">
      <c r="A78" s="32">
        <v>74</v>
      </c>
      <c r="B78" s="33">
        <f>Master!B77</f>
        <v>0</v>
      </c>
      <c r="C78" s="116"/>
      <c r="D78" s="116"/>
      <c r="E78" s="116"/>
      <c r="F78" s="31">
        <f t="shared" si="14"/>
        <v>0</v>
      </c>
      <c r="G78" s="31">
        <f t="shared" si="8"/>
        <v>0</v>
      </c>
      <c r="H78" s="116"/>
      <c r="I78" s="116"/>
      <c r="J78" s="116"/>
      <c r="K78" s="116"/>
      <c r="L78" s="116"/>
      <c r="M78" s="116"/>
      <c r="N78" s="116"/>
      <c r="O78" s="116"/>
      <c r="P78" s="116"/>
      <c r="Q78" s="116"/>
      <c r="R78" s="116"/>
      <c r="S78" s="116"/>
      <c r="T78" s="116"/>
      <c r="U78" s="116"/>
      <c r="V78" s="116"/>
      <c r="W78" s="116"/>
      <c r="X78" s="116"/>
      <c r="Y78" s="116"/>
      <c r="Z78" s="116"/>
      <c r="AA78" s="116"/>
      <c r="AB78" s="116"/>
      <c r="AC78" s="116"/>
      <c r="AD78" s="116"/>
      <c r="AE78" s="116"/>
      <c r="AF78" s="116"/>
      <c r="AG78" s="116"/>
      <c r="AH78" s="116"/>
      <c r="AI78" s="116"/>
      <c r="AJ78" s="116"/>
      <c r="AK78" s="116"/>
      <c r="AL78" s="10"/>
      <c r="AM78" s="111">
        <f>IF('GA55 Main'!$C$4='Other Ded.'!B78,IF('GA55 Main'!$M$6="No",'GA55 Main'!$J$27,('GA55 Main'!$J$27+'GA55 Main'!$M$27)),0)</f>
        <v>0</v>
      </c>
      <c r="AN78" s="111">
        <f>IF('GA55 Main'!$C$4='Other Ded.'!B78,'GA55 Main'!$W$27,0)</f>
        <v>0</v>
      </c>
      <c r="AO78" s="111">
        <f>IF('Tax Calculaton Old'!$D$3='Other Ded.'!B78,'Tax Calculaton Old'!$M$48,0)</f>
        <v>0</v>
      </c>
      <c r="AP78" s="111">
        <f>IF(Sheet1!$I$5='Other Ded.'!B78,Sheet1!$L$32,0)</f>
        <v>0</v>
      </c>
      <c r="AQ78" s="22">
        <f t="shared" si="9"/>
        <v>0</v>
      </c>
      <c r="AT78" s="22">
        <f>IF('GA55 Main'!$C$4='Other Ded.'!B78,'GA55 Main'!$E$27,0)</f>
        <v>0</v>
      </c>
      <c r="AU78" s="22">
        <f>IF('GA55 Main'!$C$4='Other Ded.'!B78,SUM('GA55 Main'!$C$8:$C$19,'GA55 Main'!$D$8:$D$19),0)</f>
        <v>0</v>
      </c>
      <c r="AV78" s="111">
        <f t="shared" si="10"/>
        <v>0</v>
      </c>
      <c r="AW78" s="111">
        <f t="shared" si="11"/>
        <v>0</v>
      </c>
      <c r="AX78" s="22">
        <f>IF('GA55 Main'!$C$4='Other Ded.'!B78,IF('GA55 Main'!$M$6="NO",0,'GA55 Main'!$M$27),0)</f>
        <v>0</v>
      </c>
      <c r="AY78" s="22">
        <f>IF('GA55 Main'!$C$4='Other Ded.'!B78,IF('GA55 Main'!$M$6="No",0,ROUND(10%*'GA55 Main'!$J$27,0)),0)</f>
        <v>0</v>
      </c>
      <c r="AZ78" s="22">
        <f t="shared" si="15"/>
        <v>0</v>
      </c>
      <c r="BA78" s="111">
        <f t="shared" si="12"/>
        <v>0</v>
      </c>
      <c r="BB78" s="22">
        <f t="shared" si="13"/>
        <v>0</v>
      </c>
      <c r="BC78" s="22">
        <f>IF('GA55 Main'!$C$4='Other Ded.'!B78,IF('GA55 Main'!$M$6="No",50000,IF($BB$5&gt;50000,50000,$BB$5)),0)</f>
        <v>0</v>
      </c>
      <c r="BD78" s="22">
        <f>IF('GA55 Main'!$C$4='Other Ded.'!B78,IF('GA55 Main'!$E$6="No",25000,50000),0)</f>
        <v>0</v>
      </c>
      <c r="BE78" s="22">
        <f>IF('GA55 Main'!$C$4='Other Ded.'!B78,IF('GA55 Main'!$E$6="No",40000,100000),0)</f>
        <v>0</v>
      </c>
    </row>
    <row r="79" spans="1:57" ht="15.5">
      <c r="A79" s="32">
        <v>75</v>
      </c>
      <c r="B79" s="33">
        <f>Master!B78</f>
        <v>0</v>
      </c>
      <c r="C79" s="116"/>
      <c r="D79" s="116"/>
      <c r="E79" s="116"/>
      <c r="F79" s="31">
        <f t="shared" si="14"/>
        <v>0</v>
      </c>
      <c r="G79" s="31">
        <f t="shared" si="8"/>
        <v>0</v>
      </c>
      <c r="H79" s="116"/>
      <c r="I79" s="116"/>
      <c r="J79" s="116"/>
      <c r="K79" s="116"/>
      <c r="L79" s="116"/>
      <c r="M79" s="116"/>
      <c r="N79" s="116"/>
      <c r="O79" s="116"/>
      <c r="P79" s="116"/>
      <c r="Q79" s="116"/>
      <c r="R79" s="116"/>
      <c r="S79" s="116"/>
      <c r="T79" s="116"/>
      <c r="U79" s="116"/>
      <c r="V79" s="116"/>
      <c r="W79" s="116"/>
      <c r="X79" s="116"/>
      <c r="Y79" s="116"/>
      <c r="Z79" s="116"/>
      <c r="AA79" s="116"/>
      <c r="AB79" s="116"/>
      <c r="AC79" s="116"/>
      <c r="AD79" s="116"/>
      <c r="AE79" s="116"/>
      <c r="AF79" s="116"/>
      <c r="AG79" s="116"/>
      <c r="AH79" s="116"/>
      <c r="AI79" s="116"/>
      <c r="AJ79" s="116"/>
      <c r="AK79" s="116"/>
      <c r="AL79" s="10"/>
      <c r="AM79" s="111">
        <f>IF('GA55 Main'!$C$4='Other Ded.'!B79,IF('GA55 Main'!$M$6="No",'GA55 Main'!$J$27,('GA55 Main'!$J$27+'GA55 Main'!$M$27)),0)</f>
        <v>0</v>
      </c>
      <c r="AN79" s="111">
        <f>IF('GA55 Main'!$C$4='Other Ded.'!B79,'GA55 Main'!$W$27,0)</f>
        <v>0</v>
      </c>
      <c r="AO79" s="111">
        <f>IF('Tax Calculaton Old'!$D$3='Other Ded.'!B79,'Tax Calculaton Old'!$M$48,0)</f>
        <v>0</v>
      </c>
      <c r="AP79" s="111">
        <f>IF(Sheet1!$I$5='Other Ded.'!B79,Sheet1!$L$32,0)</f>
        <v>0</v>
      </c>
      <c r="AQ79" s="22">
        <f t="shared" si="9"/>
        <v>0</v>
      </c>
      <c r="AT79" s="22">
        <f>IF('GA55 Main'!$C$4='Other Ded.'!B79,'GA55 Main'!$E$27,0)</f>
        <v>0</v>
      </c>
      <c r="AU79" s="22">
        <f>IF('GA55 Main'!$C$4='Other Ded.'!B79,SUM('GA55 Main'!$C$8:$C$19,'GA55 Main'!$D$8:$D$19),0)</f>
        <v>0</v>
      </c>
      <c r="AV79" s="111">
        <f t="shared" si="10"/>
        <v>0</v>
      </c>
      <c r="AW79" s="111">
        <f t="shared" si="11"/>
        <v>0</v>
      </c>
      <c r="AX79" s="22">
        <f>IF('GA55 Main'!$C$4='Other Ded.'!B79,IF('GA55 Main'!$M$6="NO",0,'GA55 Main'!$M$27),0)</f>
        <v>0</v>
      </c>
      <c r="AY79" s="22">
        <f>IF('GA55 Main'!$C$4='Other Ded.'!B79,IF('GA55 Main'!$M$6="No",0,ROUND(10%*'GA55 Main'!$J$27,0)),0)</f>
        <v>0</v>
      </c>
      <c r="AZ79" s="22">
        <f t="shared" si="15"/>
        <v>0</v>
      </c>
      <c r="BA79" s="111">
        <f t="shared" si="12"/>
        <v>0</v>
      </c>
      <c r="BB79" s="22">
        <f t="shared" si="13"/>
        <v>0</v>
      </c>
      <c r="BC79" s="22">
        <f>IF('GA55 Main'!$C$4='Other Ded.'!B79,IF('GA55 Main'!$M$6="No",50000,IF($BB$5&gt;50000,50000,$BB$5)),0)</f>
        <v>0</v>
      </c>
      <c r="BD79" s="22">
        <f>IF('GA55 Main'!$C$4='Other Ded.'!B79,IF('GA55 Main'!$E$6="No",25000,50000),0)</f>
        <v>0</v>
      </c>
      <c r="BE79" s="22">
        <f>IF('GA55 Main'!$C$4='Other Ded.'!B79,IF('GA55 Main'!$E$6="No",40000,100000),0)</f>
        <v>0</v>
      </c>
    </row>
    <row r="80" spans="1:57" ht="15.5">
      <c r="A80" s="32">
        <v>76</v>
      </c>
      <c r="B80" s="33">
        <f>Master!B79</f>
        <v>0</v>
      </c>
      <c r="C80" s="116"/>
      <c r="D80" s="116"/>
      <c r="E80" s="116"/>
      <c r="F80" s="31">
        <f t="shared" si="14"/>
        <v>0</v>
      </c>
      <c r="G80" s="31">
        <f t="shared" si="8"/>
        <v>0</v>
      </c>
      <c r="H80" s="116"/>
      <c r="I80" s="116"/>
      <c r="J80" s="116"/>
      <c r="K80" s="116"/>
      <c r="L80" s="116"/>
      <c r="M80" s="116"/>
      <c r="N80" s="116"/>
      <c r="O80" s="116"/>
      <c r="P80" s="116"/>
      <c r="Q80" s="116"/>
      <c r="R80" s="116"/>
      <c r="S80" s="116"/>
      <c r="T80" s="116"/>
      <c r="U80" s="116"/>
      <c r="V80" s="116"/>
      <c r="W80" s="116"/>
      <c r="X80" s="116"/>
      <c r="Y80" s="116"/>
      <c r="Z80" s="116"/>
      <c r="AA80" s="116"/>
      <c r="AB80" s="116"/>
      <c r="AC80" s="116"/>
      <c r="AD80" s="116"/>
      <c r="AE80" s="116"/>
      <c r="AF80" s="116"/>
      <c r="AG80" s="116"/>
      <c r="AH80" s="116"/>
      <c r="AI80" s="116"/>
      <c r="AJ80" s="116"/>
      <c r="AK80" s="116"/>
      <c r="AL80" s="10"/>
      <c r="AM80" s="111">
        <f>IF('GA55 Main'!$C$4='Other Ded.'!B80,IF('GA55 Main'!$M$6="No",'GA55 Main'!$J$27,('GA55 Main'!$J$27+'GA55 Main'!$M$27)),0)</f>
        <v>0</v>
      </c>
      <c r="AN80" s="111">
        <f>IF('GA55 Main'!$C$4='Other Ded.'!B80,'GA55 Main'!$W$27,0)</f>
        <v>0</v>
      </c>
      <c r="AO80" s="111">
        <f>IF('Tax Calculaton Old'!$D$3='Other Ded.'!B80,'Tax Calculaton Old'!$M$48,0)</f>
        <v>0</v>
      </c>
      <c r="AP80" s="111">
        <f>IF(Sheet1!$I$5='Other Ded.'!B80,Sheet1!$L$32,0)</f>
        <v>0</v>
      </c>
      <c r="AQ80" s="22">
        <f t="shared" si="9"/>
        <v>0</v>
      </c>
      <c r="AT80" s="22">
        <f>IF('GA55 Main'!$C$4='Other Ded.'!B80,'GA55 Main'!$E$27,0)</f>
        <v>0</v>
      </c>
      <c r="AU80" s="22">
        <f>IF('GA55 Main'!$C$4='Other Ded.'!B80,SUM('GA55 Main'!$C$8:$C$19,'GA55 Main'!$D$8:$D$19),0)</f>
        <v>0</v>
      </c>
      <c r="AV80" s="111">
        <f t="shared" si="10"/>
        <v>0</v>
      </c>
      <c r="AW80" s="111">
        <f t="shared" si="11"/>
        <v>0</v>
      </c>
      <c r="AX80" s="22">
        <f>IF('GA55 Main'!$C$4='Other Ded.'!B80,IF('GA55 Main'!$M$6="NO",0,'GA55 Main'!$M$27),0)</f>
        <v>0</v>
      </c>
      <c r="AY80" s="22">
        <f>IF('GA55 Main'!$C$4='Other Ded.'!B80,IF('GA55 Main'!$M$6="No",0,ROUND(10%*'GA55 Main'!$J$27,0)),0)</f>
        <v>0</v>
      </c>
      <c r="AZ80" s="22">
        <f t="shared" si="15"/>
        <v>0</v>
      </c>
      <c r="BA80" s="111">
        <f t="shared" si="12"/>
        <v>0</v>
      </c>
      <c r="BB80" s="22">
        <f t="shared" si="13"/>
        <v>0</v>
      </c>
      <c r="BC80" s="22">
        <f>IF('GA55 Main'!$C$4='Other Ded.'!B80,IF('GA55 Main'!$M$6="No",50000,IF($BB$5&gt;50000,50000,$BB$5)),0)</f>
        <v>0</v>
      </c>
      <c r="BD80" s="22">
        <f>IF('GA55 Main'!$C$4='Other Ded.'!B80,IF('GA55 Main'!$E$6="No",25000,50000),0)</f>
        <v>0</v>
      </c>
      <c r="BE80" s="22">
        <f>IF('GA55 Main'!$C$4='Other Ded.'!B80,IF('GA55 Main'!$E$6="No",40000,100000),0)</f>
        <v>0</v>
      </c>
    </row>
    <row r="81" spans="1:57" ht="15.5">
      <c r="A81" s="32">
        <v>77</v>
      </c>
      <c r="B81" s="33">
        <f>Master!B80</f>
        <v>0</v>
      </c>
      <c r="C81" s="116"/>
      <c r="D81" s="116"/>
      <c r="E81" s="116"/>
      <c r="F81" s="31">
        <f t="shared" si="14"/>
        <v>0</v>
      </c>
      <c r="G81" s="31">
        <f t="shared" si="8"/>
        <v>0</v>
      </c>
      <c r="H81" s="116"/>
      <c r="I81" s="116"/>
      <c r="J81" s="116"/>
      <c r="K81" s="116"/>
      <c r="L81" s="116"/>
      <c r="M81" s="116"/>
      <c r="N81" s="116"/>
      <c r="O81" s="116"/>
      <c r="P81" s="116"/>
      <c r="Q81" s="116"/>
      <c r="R81" s="116"/>
      <c r="S81" s="116"/>
      <c r="T81" s="116"/>
      <c r="U81" s="116"/>
      <c r="V81" s="116"/>
      <c r="W81" s="116"/>
      <c r="X81" s="116"/>
      <c r="Y81" s="116"/>
      <c r="Z81" s="116"/>
      <c r="AA81" s="116"/>
      <c r="AB81" s="116"/>
      <c r="AC81" s="116"/>
      <c r="AD81" s="116"/>
      <c r="AE81" s="116"/>
      <c r="AF81" s="116"/>
      <c r="AG81" s="116"/>
      <c r="AH81" s="116"/>
      <c r="AI81" s="116"/>
      <c r="AJ81" s="116"/>
      <c r="AK81" s="116"/>
      <c r="AL81" s="10"/>
      <c r="AM81" s="111">
        <f>IF('GA55 Main'!$C$4='Other Ded.'!B81,IF('GA55 Main'!$M$6="No",'GA55 Main'!$J$27,('GA55 Main'!$J$27+'GA55 Main'!$M$27)),0)</f>
        <v>0</v>
      </c>
      <c r="AN81" s="111">
        <f>IF('GA55 Main'!$C$4='Other Ded.'!B81,'GA55 Main'!$W$27,0)</f>
        <v>0</v>
      </c>
      <c r="AO81" s="111">
        <f>IF('Tax Calculaton Old'!$D$3='Other Ded.'!B81,'Tax Calculaton Old'!$M$48,0)</f>
        <v>0</v>
      </c>
      <c r="AP81" s="111">
        <f>IF(Sheet1!$I$5='Other Ded.'!B81,Sheet1!$L$32,0)</f>
        <v>0</v>
      </c>
      <c r="AQ81" s="22">
        <f t="shared" si="9"/>
        <v>0</v>
      </c>
      <c r="AT81" s="22">
        <f>IF('GA55 Main'!$C$4='Other Ded.'!B81,'GA55 Main'!$E$27,0)</f>
        <v>0</v>
      </c>
      <c r="AU81" s="22">
        <f>IF('GA55 Main'!$C$4='Other Ded.'!B81,SUM('GA55 Main'!$C$8:$C$19,'GA55 Main'!$D$8:$D$19),0)</f>
        <v>0</v>
      </c>
      <c r="AV81" s="111">
        <f t="shared" si="10"/>
        <v>0</v>
      </c>
      <c r="AW81" s="111">
        <f t="shared" si="11"/>
        <v>0</v>
      </c>
      <c r="AX81" s="22">
        <f>IF('GA55 Main'!$C$4='Other Ded.'!B81,IF('GA55 Main'!$M$6="NO",0,'GA55 Main'!$M$27),0)</f>
        <v>0</v>
      </c>
      <c r="AY81" s="22">
        <f>IF('GA55 Main'!$C$4='Other Ded.'!B81,IF('GA55 Main'!$M$6="No",0,ROUND(10%*'GA55 Main'!$J$27,0)),0)</f>
        <v>0</v>
      </c>
      <c r="AZ81" s="22">
        <f t="shared" si="15"/>
        <v>0</v>
      </c>
      <c r="BA81" s="111">
        <f t="shared" si="12"/>
        <v>0</v>
      </c>
      <c r="BB81" s="22">
        <f t="shared" si="13"/>
        <v>0</v>
      </c>
      <c r="BC81" s="22">
        <f>IF('GA55 Main'!$C$4='Other Ded.'!B81,IF('GA55 Main'!$M$6="No",50000,IF($BB$5&gt;50000,50000,$BB$5)),0)</f>
        <v>0</v>
      </c>
      <c r="BD81" s="22">
        <f>IF('GA55 Main'!$C$4='Other Ded.'!B81,IF('GA55 Main'!$E$6="No",25000,50000),0)</f>
        <v>0</v>
      </c>
      <c r="BE81" s="22">
        <f>IF('GA55 Main'!$C$4='Other Ded.'!B81,IF('GA55 Main'!$E$6="No",40000,100000),0)</f>
        <v>0</v>
      </c>
    </row>
    <row r="82" spans="1:57" ht="15.5">
      <c r="A82" s="32">
        <v>78</v>
      </c>
      <c r="B82" s="33">
        <f>Master!B81</f>
        <v>0</v>
      </c>
      <c r="C82" s="116"/>
      <c r="D82" s="116"/>
      <c r="E82" s="116"/>
      <c r="F82" s="31">
        <f t="shared" si="14"/>
        <v>0</v>
      </c>
      <c r="G82" s="31">
        <f t="shared" si="8"/>
        <v>0</v>
      </c>
      <c r="H82" s="116"/>
      <c r="I82" s="116"/>
      <c r="J82" s="116"/>
      <c r="K82" s="116"/>
      <c r="L82" s="116"/>
      <c r="M82" s="116"/>
      <c r="N82" s="116"/>
      <c r="O82" s="116"/>
      <c r="P82" s="116"/>
      <c r="Q82" s="116"/>
      <c r="R82" s="116"/>
      <c r="S82" s="116"/>
      <c r="T82" s="116"/>
      <c r="U82" s="116"/>
      <c r="V82" s="116"/>
      <c r="W82" s="116"/>
      <c r="X82" s="116"/>
      <c r="Y82" s="116"/>
      <c r="Z82" s="116"/>
      <c r="AA82" s="116"/>
      <c r="AB82" s="116"/>
      <c r="AC82" s="116"/>
      <c r="AD82" s="116"/>
      <c r="AE82" s="116"/>
      <c r="AF82" s="116"/>
      <c r="AG82" s="116"/>
      <c r="AH82" s="116"/>
      <c r="AI82" s="116"/>
      <c r="AJ82" s="116"/>
      <c r="AK82" s="116"/>
      <c r="AL82" s="10"/>
      <c r="AM82" s="111">
        <f>IF('GA55 Main'!$C$4='Other Ded.'!B82,IF('GA55 Main'!$M$6="No",'GA55 Main'!$J$27,('GA55 Main'!$J$27+'GA55 Main'!$M$27)),0)</f>
        <v>0</v>
      </c>
      <c r="AN82" s="111">
        <f>IF('GA55 Main'!$C$4='Other Ded.'!B82,'GA55 Main'!$W$27,0)</f>
        <v>0</v>
      </c>
      <c r="AO82" s="111">
        <f>IF('Tax Calculaton Old'!$D$3='Other Ded.'!B82,'Tax Calculaton Old'!$M$48,0)</f>
        <v>0</v>
      </c>
      <c r="AP82" s="111">
        <f>IF(Sheet1!$I$5='Other Ded.'!B82,Sheet1!$L$32,0)</f>
        <v>0</v>
      </c>
      <c r="AQ82" s="22">
        <f t="shared" si="9"/>
        <v>0</v>
      </c>
      <c r="AT82" s="22">
        <f>IF('GA55 Main'!$C$4='Other Ded.'!B82,'GA55 Main'!$E$27,0)</f>
        <v>0</v>
      </c>
      <c r="AU82" s="22">
        <f>IF('GA55 Main'!$C$4='Other Ded.'!B82,SUM('GA55 Main'!$C$8:$C$19,'GA55 Main'!$D$8:$D$19),0)</f>
        <v>0</v>
      </c>
      <c r="AV82" s="111">
        <f t="shared" si="10"/>
        <v>0</v>
      </c>
      <c r="AW82" s="111">
        <f t="shared" si="11"/>
        <v>0</v>
      </c>
      <c r="AX82" s="22">
        <f>IF('GA55 Main'!$C$4='Other Ded.'!B82,IF('GA55 Main'!$M$6="NO",0,'GA55 Main'!$M$27),0)</f>
        <v>0</v>
      </c>
      <c r="AY82" s="22">
        <f>IF('GA55 Main'!$C$4='Other Ded.'!B82,IF('GA55 Main'!$M$6="No",0,ROUND(10%*'GA55 Main'!$J$27,0)),0)</f>
        <v>0</v>
      </c>
      <c r="AZ82" s="22">
        <f t="shared" si="15"/>
        <v>0</v>
      </c>
      <c r="BA82" s="111">
        <f t="shared" si="12"/>
        <v>0</v>
      </c>
      <c r="BB82" s="22">
        <f t="shared" si="13"/>
        <v>0</v>
      </c>
      <c r="BC82" s="22">
        <f>IF('GA55 Main'!$C$4='Other Ded.'!B82,IF('GA55 Main'!$M$6="No",50000,IF($BB$5&gt;50000,50000,$BB$5)),0)</f>
        <v>0</v>
      </c>
      <c r="BD82" s="22">
        <f>IF('GA55 Main'!$C$4='Other Ded.'!B82,IF('GA55 Main'!$E$6="No",25000,50000),0)</f>
        <v>0</v>
      </c>
      <c r="BE82" s="22">
        <f>IF('GA55 Main'!$C$4='Other Ded.'!B82,IF('GA55 Main'!$E$6="No",40000,100000),0)</f>
        <v>0</v>
      </c>
    </row>
    <row r="83" spans="1:57" ht="15.5">
      <c r="A83" s="32">
        <v>79</v>
      </c>
      <c r="B83" s="33">
        <f>Master!B82</f>
        <v>0</v>
      </c>
      <c r="C83" s="116"/>
      <c r="D83" s="116"/>
      <c r="E83" s="116"/>
      <c r="F83" s="31">
        <f t="shared" si="14"/>
        <v>0</v>
      </c>
      <c r="G83" s="31">
        <f t="shared" si="8"/>
        <v>0</v>
      </c>
      <c r="H83" s="116"/>
      <c r="I83" s="116"/>
      <c r="J83" s="116"/>
      <c r="K83" s="116"/>
      <c r="L83" s="116"/>
      <c r="M83" s="116"/>
      <c r="N83" s="116"/>
      <c r="O83" s="116"/>
      <c r="P83" s="116"/>
      <c r="Q83" s="116"/>
      <c r="R83" s="116"/>
      <c r="S83" s="116"/>
      <c r="T83" s="116"/>
      <c r="U83" s="116"/>
      <c r="V83" s="116"/>
      <c r="W83" s="116"/>
      <c r="X83" s="116"/>
      <c r="Y83" s="116"/>
      <c r="Z83" s="116"/>
      <c r="AA83" s="116"/>
      <c r="AB83" s="116"/>
      <c r="AC83" s="116"/>
      <c r="AD83" s="116"/>
      <c r="AE83" s="116"/>
      <c r="AF83" s="116"/>
      <c r="AG83" s="116"/>
      <c r="AH83" s="116"/>
      <c r="AI83" s="116"/>
      <c r="AJ83" s="116"/>
      <c r="AK83" s="116"/>
      <c r="AL83" s="10"/>
      <c r="AM83" s="111">
        <f>IF('GA55 Main'!$C$4='Other Ded.'!B83,IF('GA55 Main'!$M$6="No",'GA55 Main'!$J$27,('GA55 Main'!$J$27+'GA55 Main'!$M$27)),0)</f>
        <v>0</v>
      </c>
      <c r="AN83" s="111">
        <f>IF('GA55 Main'!$C$4='Other Ded.'!B83,'GA55 Main'!$W$27,0)</f>
        <v>0</v>
      </c>
      <c r="AO83" s="111">
        <f>IF('Tax Calculaton Old'!$D$3='Other Ded.'!B83,'Tax Calculaton Old'!$M$48,0)</f>
        <v>0</v>
      </c>
      <c r="AP83" s="111">
        <f>IF(Sheet1!$I$5='Other Ded.'!B83,Sheet1!$L$32,0)</f>
        <v>0</v>
      </c>
      <c r="AQ83" s="22">
        <f t="shared" si="9"/>
        <v>0</v>
      </c>
      <c r="AT83" s="22">
        <f>IF('GA55 Main'!$C$4='Other Ded.'!B83,'GA55 Main'!$E$27,0)</f>
        <v>0</v>
      </c>
      <c r="AU83" s="22">
        <f>IF('GA55 Main'!$C$4='Other Ded.'!B83,SUM('GA55 Main'!$C$8:$C$19,'GA55 Main'!$D$8:$D$19),0)</f>
        <v>0</v>
      </c>
      <c r="AV83" s="111">
        <f t="shared" si="10"/>
        <v>0</v>
      </c>
      <c r="AW83" s="111">
        <f t="shared" si="11"/>
        <v>0</v>
      </c>
      <c r="AX83" s="22">
        <f>IF('GA55 Main'!$C$4='Other Ded.'!B83,IF('GA55 Main'!$M$6="NO",0,'GA55 Main'!$M$27),0)</f>
        <v>0</v>
      </c>
      <c r="AY83" s="22">
        <f>IF('GA55 Main'!$C$4='Other Ded.'!B83,IF('GA55 Main'!$M$6="No",0,ROUND(10%*'GA55 Main'!$J$27,0)),0)</f>
        <v>0</v>
      </c>
      <c r="AZ83" s="22">
        <f t="shared" si="15"/>
        <v>0</v>
      </c>
      <c r="BA83" s="111">
        <f t="shared" si="12"/>
        <v>0</v>
      </c>
      <c r="BB83" s="22">
        <f t="shared" si="13"/>
        <v>0</v>
      </c>
      <c r="BC83" s="22">
        <f>IF('GA55 Main'!$C$4='Other Ded.'!B83,IF('GA55 Main'!$M$6="No",50000,IF($BB$5&gt;50000,50000,$BB$5)),0)</f>
        <v>0</v>
      </c>
      <c r="BD83" s="22">
        <f>IF('GA55 Main'!$C$4='Other Ded.'!B83,IF('GA55 Main'!$E$6="No",25000,50000),0)</f>
        <v>0</v>
      </c>
      <c r="BE83" s="22">
        <f>IF('GA55 Main'!$C$4='Other Ded.'!B83,IF('GA55 Main'!$E$6="No",40000,100000),0)</f>
        <v>0</v>
      </c>
    </row>
    <row r="84" spans="1:57" ht="15.5">
      <c r="A84" s="32">
        <v>80</v>
      </c>
      <c r="B84" s="33">
        <f>Master!B83</f>
        <v>0</v>
      </c>
      <c r="C84" s="116"/>
      <c r="D84" s="116"/>
      <c r="E84" s="116"/>
      <c r="F84" s="31">
        <f t="shared" si="14"/>
        <v>0</v>
      </c>
      <c r="G84" s="31">
        <f t="shared" si="8"/>
        <v>0</v>
      </c>
      <c r="H84" s="116"/>
      <c r="I84" s="116"/>
      <c r="J84" s="116"/>
      <c r="K84" s="116"/>
      <c r="L84" s="116"/>
      <c r="M84" s="116"/>
      <c r="N84" s="116"/>
      <c r="O84" s="116"/>
      <c r="P84" s="116"/>
      <c r="Q84" s="116"/>
      <c r="R84" s="116"/>
      <c r="S84" s="116"/>
      <c r="T84" s="116"/>
      <c r="U84" s="116"/>
      <c r="V84" s="116"/>
      <c r="W84" s="116"/>
      <c r="X84" s="116"/>
      <c r="Y84" s="116"/>
      <c r="Z84" s="116"/>
      <c r="AA84" s="116"/>
      <c r="AB84" s="116"/>
      <c r="AC84" s="116"/>
      <c r="AD84" s="116"/>
      <c r="AE84" s="116"/>
      <c r="AF84" s="116"/>
      <c r="AG84" s="116"/>
      <c r="AH84" s="116"/>
      <c r="AI84" s="116"/>
      <c r="AJ84" s="116"/>
      <c r="AK84" s="116"/>
      <c r="AL84" s="10"/>
      <c r="AM84" s="111">
        <f>IF('GA55 Main'!$C$4='Other Ded.'!B84,IF('GA55 Main'!$M$6="No",'GA55 Main'!$J$27,('GA55 Main'!$J$27+'GA55 Main'!$M$27)),0)</f>
        <v>0</v>
      </c>
      <c r="AN84" s="111">
        <f>IF('GA55 Main'!$C$4='Other Ded.'!B84,'GA55 Main'!$W$27,0)</f>
        <v>0</v>
      </c>
      <c r="AO84" s="111">
        <f>IF('Tax Calculaton Old'!$D$3='Other Ded.'!B84,'Tax Calculaton Old'!$M$48,0)</f>
        <v>0</v>
      </c>
      <c r="AP84" s="111">
        <f>IF(Sheet1!$I$5='Other Ded.'!B84,Sheet1!$L$32,0)</f>
        <v>0</v>
      </c>
      <c r="AQ84" s="22">
        <f t="shared" si="9"/>
        <v>0</v>
      </c>
      <c r="AT84" s="22">
        <f>IF('GA55 Main'!$C$4='Other Ded.'!B84,'GA55 Main'!$E$27,0)</f>
        <v>0</v>
      </c>
      <c r="AU84" s="22">
        <f>IF('GA55 Main'!$C$4='Other Ded.'!B84,SUM('GA55 Main'!$C$8:$C$19,'GA55 Main'!$D$8:$D$19),0)</f>
        <v>0</v>
      </c>
      <c r="AV84" s="111">
        <f t="shared" si="10"/>
        <v>0</v>
      </c>
      <c r="AW84" s="111">
        <f t="shared" si="11"/>
        <v>0</v>
      </c>
      <c r="AX84" s="22">
        <f>IF('GA55 Main'!$C$4='Other Ded.'!B84,IF('GA55 Main'!$M$6="NO",0,'GA55 Main'!$M$27),0)</f>
        <v>0</v>
      </c>
      <c r="AY84" s="22">
        <f>IF('GA55 Main'!$C$4='Other Ded.'!B84,IF('GA55 Main'!$M$6="No",0,ROUND(10%*'GA55 Main'!$J$27,0)),0)</f>
        <v>0</v>
      </c>
      <c r="AZ84" s="22">
        <f t="shared" si="15"/>
        <v>0</v>
      </c>
      <c r="BA84" s="111">
        <f t="shared" si="12"/>
        <v>0</v>
      </c>
      <c r="BB84" s="22">
        <f t="shared" si="13"/>
        <v>0</v>
      </c>
      <c r="BC84" s="22">
        <f>IF('GA55 Main'!$C$4='Other Ded.'!B84,IF('GA55 Main'!$M$6="No",50000,IF($BB$5&gt;50000,50000,$BB$5)),0)</f>
        <v>0</v>
      </c>
      <c r="BD84" s="22">
        <f>IF('GA55 Main'!$C$4='Other Ded.'!B84,IF('GA55 Main'!$E$6="No",25000,50000),0)</f>
        <v>0</v>
      </c>
      <c r="BE84" s="22">
        <f>IF('GA55 Main'!$C$4='Other Ded.'!B84,IF('GA55 Main'!$E$6="No",40000,100000),0)</f>
        <v>0</v>
      </c>
    </row>
    <row r="85" spans="1:57" ht="15.5">
      <c r="A85" s="32">
        <v>81</v>
      </c>
      <c r="B85" s="33">
        <f>Master!B84</f>
        <v>0</v>
      </c>
      <c r="C85" s="116"/>
      <c r="D85" s="116"/>
      <c r="E85" s="116"/>
      <c r="F85" s="31">
        <f t="shared" si="14"/>
        <v>0</v>
      </c>
      <c r="G85" s="31">
        <f t="shared" si="8"/>
        <v>0</v>
      </c>
      <c r="H85" s="116"/>
      <c r="I85" s="116"/>
      <c r="J85" s="116"/>
      <c r="K85" s="116"/>
      <c r="L85" s="116"/>
      <c r="M85" s="116"/>
      <c r="N85" s="116"/>
      <c r="O85" s="116"/>
      <c r="P85" s="116"/>
      <c r="Q85" s="116"/>
      <c r="R85" s="116"/>
      <c r="S85" s="116"/>
      <c r="T85" s="116"/>
      <c r="U85" s="116"/>
      <c r="V85" s="116"/>
      <c r="W85" s="116"/>
      <c r="X85" s="116"/>
      <c r="Y85" s="116"/>
      <c r="Z85" s="116"/>
      <c r="AA85" s="116"/>
      <c r="AB85" s="116"/>
      <c r="AC85" s="116"/>
      <c r="AD85" s="116"/>
      <c r="AE85" s="116"/>
      <c r="AF85" s="116"/>
      <c r="AG85" s="116"/>
      <c r="AH85" s="116"/>
      <c r="AI85" s="116"/>
      <c r="AJ85" s="116"/>
      <c r="AK85" s="116"/>
      <c r="AL85" s="10"/>
      <c r="AM85" s="111">
        <f>IF('GA55 Main'!$C$4='Other Ded.'!B85,IF('GA55 Main'!$M$6="No",'GA55 Main'!$J$27,('GA55 Main'!$J$27+'GA55 Main'!$M$27)),0)</f>
        <v>0</v>
      </c>
      <c r="AN85" s="111">
        <f>IF('GA55 Main'!$C$4='Other Ded.'!B85,'GA55 Main'!$W$27,0)</f>
        <v>0</v>
      </c>
      <c r="AO85" s="111">
        <f>IF('Tax Calculaton Old'!$D$3='Other Ded.'!B85,'Tax Calculaton Old'!$M$48,0)</f>
        <v>0</v>
      </c>
      <c r="AP85" s="111">
        <f>IF(Sheet1!$I$5='Other Ded.'!B85,Sheet1!$L$32,0)</f>
        <v>0</v>
      </c>
      <c r="AQ85" s="22">
        <f t="shared" si="9"/>
        <v>0</v>
      </c>
      <c r="AT85" s="22">
        <f>IF('GA55 Main'!$C$4='Other Ded.'!B85,'GA55 Main'!$E$27,0)</f>
        <v>0</v>
      </c>
      <c r="AU85" s="22">
        <f>IF('GA55 Main'!$C$4='Other Ded.'!B85,SUM('GA55 Main'!$C$8:$C$19,'GA55 Main'!$D$8:$D$19),0)</f>
        <v>0</v>
      </c>
      <c r="AV85" s="111">
        <f t="shared" si="10"/>
        <v>0</v>
      </c>
      <c r="AW85" s="111">
        <f t="shared" si="11"/>
        <v>0</v>
      </c>
      <c r="AX85" s="22">
        <f>IF('GA55 Main'!$C$4='Other Ded.'!B85,IF('GA55 Main'!$M$6="NO",0,'GA55 Main'!$M$27),0)</f>
        <v>0</v>
      </c>
      <c r="AY85" s="22">
        <f>IF('GA55 Main'!$C$4='Other Ded.'!B85,IF('GA55 Main'!$M$6="No",0,ROUND(10%*'GA55 Main'!$J$27,0)),0)</f>
        <v>0</v>
      </c>
      <c r="AZ85" s="22">
        <f t="shared" si="15"/>
        <v>0</v>
      </c>
      <c r="BA85" s="111">
        <f t="shared" si="12"/>
        <v>0</v>
      </c>
      <c r="BB85" s="22">
        <f t="shared" si="13"/>
        <v>0</v>
      </c>
      <c r="BC85" s="22">
        <f>IF('GA55 Main'!$C$4='Other Ded.'!B85,IF('GA55 Main'!$M$6="No",50000,IF($BB$5&gt;50000,50000,$BB$5)),0)</f>
        <v>0</v>
      </c>
      <c r="BD85" s="22">
        <f>IF('GA55 Main'!$C$4='Other Ded.'!B85,IF('GA55 Main'!$E$6="No",25000,50000),0)</f>
        <v>0</v>
      </c>
      <c r="BE85" s="22">
        <f>IF('GA55 Main'!$C$4='Other Ded.'!B85,IF('GA55 Main'!$E$6="No",40000,100000),0)</f>
        <v>0</v>
      </c>
    </row>
    <row r="86" spans="1:57" ht="15.5">
      <c r="A86" s="32">
        <v>82</v>
      </c>
      <c r="B86" s="33">
        <f>Master!B85</f>
        <v>0</v>
      </c>
      <c r="C86" s="116"/>
      <c r="D86" s="116"/>
      <c r="E86" s="116"/>
      <c r="F86" s="31">
        <f t="shared" si="14"/>
        <v>0</v>
      </c>
      <c r="G86" s="31">
        <f t="shared" si="8"/>
        <v>0</v>
      </c>
      <c r="H86" s="116"/>
      <c r="I86" s="116"/>
      <c r="J86" s="116"/>
      <c r="K86" s="116"/>
      <c r="L86" s="116"/>
      <c r="M86" s="116"/>
      <c r="N86" s="116"/>
      <c r="O86" s="116"/>
      <c r="P86" s="116"/>
      <c r="Q86" s="116"/>
      <c r="R86" s="116"/>
      <c r="S86" s="116"/>
      <c r="T86" s="116"/>
      <c r="U86" s="116"/>
      <c r="V86" s="116"/>
      <c r="W86" s="116"/>
      <c r="X86" s="116"/>
      <c r="Y86" s="116"/>
      <c r="Z86" s="116"/>
      <c r="AA86" s="116"/>
      <c r="AB86" s="116"/>
      <c r="AC86" s="116"/>
      <c r="AD86" s="116"/>
      <c r="AE86" s="116"/>
      <c r="AF86" s="116"/>
      <c r="AG86" s="116"/>
      <c r="AH86" s="116"/>
      <c r="AI86" s="116"/>
      <c r="AJ86" s="116"/>
      <c r="AK86" s="116"/>
      <c r="AL86" s="10"/>
      <c r="AM86" s="111">
        <f>IF('GA55 Main'!$C$4='Other Ded.'!B86,IF('GA55 Main'!$M$6="No",'GA55 Main'!$J$27,('GA55 Main'!$J$27+'GA55 Main'!$M$27)),0)</f>
        <v>0</v>
      </c>
      <c r="AN86" s="111">
        <f>IF('GA55 Main'!$C$4='Other Ded.'!B86,'GA55 Main'!$W$27,0)</f>
        <v>0</v>
      </c>
      <c r="AO86" s="111">
        <f>IF('Tax Calculaton Old'!$D$3='Other Ded.'!B86,'Tax Calculaton Old'!$M$48,0)</f>
        <v>0</v>
      </c>
      <c r="AP86" s="111">
        <f>IF(Sheet1!$I$5='Other Ded.'!B86,Sheet1!$L$32,0)</f>
        <v>0</v>
      </c>
      <c r="AQ86" s="22">
        <f t="shared" si="9"/>
        <v>0</v>
      </c>
      <c r="AT86" s="22">
        <f>IF('GA55 Main'!$C$4='Other Ded.'!B86,'GA55 Main'!$E$27,0)</f>
        <v>0</v>
      </c>
      <c r="AU86" s="22">
        <f>IF('GA55 Main'!$C$4='Other Ded.'!B86,SUM('GA55 Main'!$C$8:$C$19,'GA55 Main'!$D$8:$D$19),0)</f>
        <v>0</v>
      </c>
      <c r="AV86" s="111">
        <f t="shared" si="10"/>
        <v>0</v>
      </c>
      <c r="AW86" s="111">
        <f t="shared" si="11"/>
        <v>0</v>
      </c>
      <c r="AX86" s="22">
        <f>IF('GA55 Main'!$C$4='Other Ded.'!B86,IF('GA55 Main'!$M$6="NO",0,'GA55 Main'!$M$27),0)</f>
        <v>0</v>
      </c>
      <c r="AY86" s="22">
        <f>IF('GA55 Main'!$C$4='Other Ded.'!B86,IF('GA55 Main'!$M$6="No",0,ROUND(10%*'GA55 Main'!$J$27,0)),0)</f>
        <v>0</v>
      </c>
      <c r="AZ86" s="22">
        <f t="shared" si="15"/>
        <v>0</v>
      </c>
      <c r="BA86" s="111">
        <f t="shared" si="12"/>
        <v>0</v>
      </c>
      <c r="BB86" s="22">
        <f t="shared" si="13"/>
        <v>0</v>
      </c>
      <c r="BC86" s="22">
        <f>IF('GA55 Main'!$C$4='Other Ded.'!B86,IF('GA55 Main'!$M$6="No",50000,IF($BB$5&gt;50000,50000,$BB$5)),0)</f>
        <v>0</v>
      </c>
      <c r="BD86" s="22">
        <f>IF('GA55 Main'!$C$4='Other Ded.'!B86,IF('GA55 Main'!$E$6="No",25000,50000),0)</f>
        <v>0</v>
      </c>
      <c r="BE86" s="22">
        <f>IF('GA55 Main'!$C$4='Other Ded.'!B86,IF('GA55 Main'!$E$6="No",40000,100000),0)</f>
        <v>0</v>
      </c>
    </row>
    <row r="87" spans="1:57" ht="15.5">
      <c r="A87" s="32">
        <v>83</v>
      </c>
      <c r="B87" s="33">
        <f>Master!B86</f>
        <v>0</v>
      </c>
      <c r="C87" s="116"/>
      <c r="D87" s="116"/>
      <c r="E87" s="116"/>
      <c r="F87" s="31">
        <f t="shared" si="14"/>
        <v>0</v>
      </c>
      <c r="G87" s="31">
        <f t="shared" si="8"/>
        <v>0</v>
      </c>
      <c r="H87" s="116"/>
      <c r="I87" s="116"/>
      <c r="J87" s="116"/>
      <c r="K87" s="116"/>
      <c r="L87" s="116"/>
      <c r="M87" s="116"/>
      <c r="N87" s="116"/>
      <c r="O87" s="116"/>
      <c r="P87" s="116"/>
      <c r="Q87" s="116"/>
      <c r="R87" s="116"/>
      <c r="S87" s="116"/>
      <c r="T87" s="116"/>
      <c r="U87" s="116"/>
      <c r="V87" s="116"/>
      <c r="W87" s="116"/>
      <c r="X87" s="116"/>
      <c r="Y87" s="116"/>
      <c r="Z87" s="116"/>
      <c r="AA87" s="116"/>
      <c r="AB87" s="116"/>
      <c r="AC87" s="116"/>
      <c r="AD87" s="116"/>
      <c r="AE87" s="116"/>
      <c r="AF87" s="116"/>
      <c r="AG87" s="116"/>
      <c r="AH87" s="116"/>
      <c r="AI87" s="116"/>
      <c r="AJ87" s="116"/>
      <c r="AK87" s="116"/>
      <c r="AL87" s="10"/>
      <c r="AM87" s="111">
        <f>IF('GA55 Main'!$C$4='Other Ded.'!B87,IF('GA55 Main'!$M$6="No",'GA55 Main'!$J$27,('GA55 Main'!$J$27+'GA55 Main'!$M$27)),0)</f>
        <v>0</v>
      </c>
      <c r="AN87" s="111">
        <f>IF('GA55 Main'!$C$4='Other Ded.'!B87,'GA55 Main'!$W$27,0)</f>
        <v>0</v>
      </c>
      <c r="AO87" s="111">
        <f>IF('Tax Calculaton Old'!$D$3='Other Ded.'!B87,'Tax Calculaton Old'!$M$48,0)</f>
        <v>0</v>
      </c>
      <c r="AP87" s="111">
        <f>IF(Sheet1!$I$5='Other Ded.'!B87,Sheet1!$L$32,0)</f>
        <v>0</v>
      </c>
      <c r="AQ87" s="22">
        <f t="shared" si="9"/>
        <v>0</v>
      </c>
      <c r="AT87" s="22">
        <f>IF('GA55 Main'!$C$4='Other Ded.'!B87,'GA55 Main'!$E$27,0)</f>
        <v>0</v>
      </c>
      <c r="AU87" s="22">
        <f>IF('GA55 Main'!$C$4='Other Ded.'!B87,SUM('GA55 Main'!$C$8:$C$19,'GA55 Main'!$D$8:$D$19),0)</f>
        <v>0</v>
      </c>
      <c r="AV87" s="111">
        <f t="shared" si="10"/>
        <v>0</v>
      </c>
      <c r="AW87" s="111">
        <f t="shared" si="11"/>
        <v>0</v>
      </c>
      <c r="AX87" s="22">
        <f>IF('GA55 Main'!$C$4='Other Ded.'!B87,IF('GA55 Main'!$M$6="NO",0,'GA55 Main'!$M$27),0)</f>
        <v>0</v>
      </c>
      <c r="AY87" s="22">
        <f>IF('GA55 Main'!$C$4='Other Ded.'!B87,IF('GA55 Main'!$M$6="No",0,ROUND(10%*'GA55 Main'!$J$27,0)),0)</f>
        <v>0</v>
      </c>
      <c r="AZ87" s="22">
        <f t="shared" si="15"/>
        <v>0</v>
      </c>
      <c r="BA87" s="111">
        <f t="shared" si="12"/>
        <v>0</v>
      </c>
      <c r="BB87" s="22">
        <f t="shared" si="13"/>
        <v>0</v>
      </c>
      <c r="BC87" s="22">
        <f>IF('GA55 Main'!$C$4='Other Ded.'!B87,IF('GA55 Main'!$M$6="No",50000,IF($BB$5&gt;50000,50000,$BB$5)),0)</f>
        <v>0</v>
      </c>
      <c r="BD87" s="22">
        <f>IF('GA55 Main'!$C$4='Other Ded.'!B87,IF('GA55 Main'!$E$6="No",25000,50000),0)</f>
        <v>0</v>
      </c>
      <c r="BE87" s="22">
        <f>IF('GA55 Main'!$C$4='Other Ded.'!B87,IF('GA55 Main'!$E$6="No",40000,100000),0)</f>
        <v>0</v>
      </c>
    </row>
    <row r="88" spans="1:57" ht="15.5">
      <c r="A88" s="32">
        <v>84</v>
      </c>
      <c r="B88" s="33">
        <f>Master!B87</f>
        <v>0</v>
      </c>
      <c r="C88" s="116"/>
      <c r="D88" s="116"/>
      <c r="E88" s="116"/>
      <c r="F88" s="31">
        <f t="shared" si="14"/>
        <v>0</v>
      </c>
      <c r="G88" s="31">
        <f t="shared" si="8"/>
        <v>0</v>
      </c>
      <c r="H88" s="116"/>
      <c r="I88" s="116"/>
      <c r="J88" s="116"/>
      <c r="K88" s="116"/>
      <c r="L88" s="116"/>
      <c r="M88" s="116"/>
      <c r="N88" s="116"/>
      <c r="O88" s="116"/>
      <c r="P88" s="116"/>
      <c r="Q88" s="116"/>
      <c r="R88" s="116"/>
      <c r="S88" s="116"/>
      <c r="T88" s="116"/>
      <c r="U88" s="116"/>
      <c r="V88" s="116"/>
      <c r="W88" s="116"/>
      <c r="X88" s="116"/>
      <c r="Y88" s="116"/>
      <c r="Z88" s="116"/>
      <c r="AA88" s="116"/>
      <c r="AB88" s="116"/>
      <c r="AC88" s="116"/>
      <c r="AD88" s="116"/>
      <c r="AE88" s="116"/>
      <c r="AF88" s="116"/>
      <c r="AG88" s="116"/>
      <c r="AH88" s="116"/>
      <c r="AI88" s="116"/>
      <c r="AJ88" s="116"/>
      <c r="AK88" s="116"/>
      <c r="AL88" s="10"/>
      <c r="AM88" s="111">
        <f>IF('GA55 Main'!$C$4='Other Ded.'!B88,IF('GA55 Main'!$M$6="No",'GA55 Main'!$J$27,('GA55 Main'!$J$27+'GA55 Main'!$M$27)),0)</f>
        <v>0</v>
      </c>
      <c r="AN88" s="111">
        <f>IF('GA55 Main'!$C$4='Other Ded.'!B88,'GA55 Main'!$W$27,0)</f>
        <v>0</v>
      </c>
      <c r="AO88" s="111">
        <f>IF('Tax Calculaton Old'!$D$3='Other Ded.'!B88,'Tax Calculaton Old'!$M$48,0)</f>
        <v>0</v>
      </c>
      <c r="AP88" s="111">
        <f>IF(Sheet1!$I$5='Other Ded.'!B88,Sheet1!$L$32,0)</f>
        <v>0</v>
      </c>
      <c r="AQ88" s="22">
        <f t="shared" si="9"/>
        <v>0</v>
      </c>
      <c r="AT88" s="22">
        <f>IF('GA55 Main'!$C$4='Other Ded.'!B88,'GA55 Main'!$E$27,0)</f>
        <v>0</v>
      </c>
      <c r="AU88" s="22">
        <f>IF('GA55 Main'!$C$4='Other Ded.'!B88,SUM('GA55 Main'!$C$8:$C$19,'GA55 Main'!$D$8:$D$19),0)</f>
        <v>0</v>
      </c>
      <c r="AV88" s="111">
        <f t="shared" si="10"/>
        <v>0</v>
      </c>
      <c r="AW88" s="111">
        <f t="shared" si="11"/>
        <v>0</v>
      </c>
      <c r="AX88" s="22">
        <f>IF('GA55 Main'!$C$4='Other Ded.'!B88,IF('GA55 Main'!$M$6="NO",0,'GA55 Main'!$M$27),0)</f>
        <v>0</v>
      </c>
      <c r="AY88" s="22">
        <f>IF('GA55 Main'!$C$4='Other Ded.'!B88,IF('GA55 Main'!$M$6="No",0,ROUND(10%*'GA55 Main'!$J$27,0)),0)</f>
        <v>0</v>
      </c>
      <c r="AZ88" s="22">
        <f t="shared" si="15"/>
        <v>0</v>
      </c>
      <c r="BA88" s="111">
        <f t="shared" si="12"/>
        <v>0</v>
      </c>
      <c r="BB88" s="22">
        <f t="shared" si="13"/>
        <v>0</v>
      </c>
      <c r="BC88" s="22">
        <f>IF('GA55 Main'!$C$4='Other Ded.'!B88,IF('GA55 Main'!$M$6="No",50000,IF($BB$5&gt;50000,50000,$BB$5)),0)</f>
        <v>0</v>
      </c>
      <c r="BD88" s="22">
        <f>IF('GA55 Main'!$C$4='Other Ded.'!B88,IF('GA55 Main'!$E$6="No",25000,50000),0)</f>
        <v>0</v>
      </c>
      <c r="BE88" s="22">
        <f>IF('GA55 Main'!$C$4='Other Ded.'!B88,IF('GA55 Main'!$E$6="No",40000,100000),0)</f>
        <v>0</v>
      </c>
    </row>
    <row r="89" spans="1:57" ht="15.5">
      <c r="A89" s="32">
        <v>85</v>
      </c>
      <c r="B89" s="33">
        <f>Master!B88</f>
        <v>0</v>
      </c>
      <c r="C89" s="116"/>
      <c r="D89" s="116"/>
      <c r="E89" s="116"/>
      <c r="F89" s="31">
        <f t="shared" si="14"/>
        <v>0</v>
      </c>
      <c r="G89" s="31">
        <f t="shared" si="8"/>
        <v>0</v>
      </c>
      <c r="H89" s="116"/>
      <c r="I89" s="116"/>
      <c r="J89" s="116"/>
      <c r="K89" s="116"/>
      <c r="L89" s="116"/>
      <c r="M89" s="116"/>
      <c r="N89" s="116"/>
      <c r="O89" s="116"/>
      <c r="P89" s="116"/>
      <c r="Q89" s="116"/>
      <c r="R89" s="116"/>
      <c r="S89" s="116"/>
      <c r="T89" s="116"/>
      <c r="U89" s="116"/>
      <c r="V89" s="116"/>
      <c r="W89" s="116"/>
      <c r="X89" s="116"/>
      <c r="Y89" s="116"/>
      <c r="Z89" s="116"/>
      <c r="AA89" s="116"/>
      <c r="AB89" s="116"/>
      <c r="AC89" s="116"/>
      <c r="AD89" s="116"/>
      <c r="AE89" s="116"/>
      <c r="AF89" s="116"/>
      <c r="AG89" s="116"/>
      <c r="AH89" s="116"/>
      <c r="AI89" s="116"/>
      <c r="AJ89" s="116"/>
      <c r="AK89" s="116"/>
      <c r="AL89" s="10"/>
      <c r="AM89" s="111">
        <f>IF('GA55 Main'!$C$4='Other Ded.'!B89,IF('GA55 Main'!$M$6="No",'GA55 Main'!$J$27,('GA55 Main'!$J$27+'GA55 Main'!$M$27)),0)</f>
        <v>0</v>
      </c>
      <c r="AN89" s="111">
        <f>IF('GA55 Main'!$C$4='Other Ded.'!B89,'GA55 Main'!$W$27,0)</f>
        <v>0</v>
      </c>
      <c r="AO89" s="111">
        <f>IF('Tax Calculaton Old'!$D$3='Other Ded.'!B89,'Tax Calculaton Old'!$M$48,0)</f>
        <v>0</v>
      </c>
      <c r="AP89" s="111">
        <f>IF(Sheet1!$I$5='Other Ded.'!B89,Sheet1!$L$32,0)</f>
        <v>0</v>
      </c>
      <c r="AQ89" s="22">
        <f t="shared" si="9"/>
        <v>0</v>
      </c>
      <c r="AT89" s="22">
        <f>IF('GA55 Main'!$C$4='Other Ded.'!B89,'GA55 Main'!$E$27,0)</f>
        <v>0</v>
      </c>
      <c r="AU89" s="22">
        <f>IF('GA55 Main'!$C$4='Other Ded.'!B89,SUM('GA55 Main'!$C$8:$C$19,'GA55 Main'!$D$8:$D$19),0)</f>
        <v>0</v>
      </c>
      <c r="AV89" s="111">
        <f t="shared" si="10"/>
        <v>0</v>
      </c>
      <c r="AW89" s="111">
        <f t="shared" si="11"/>
        <v>0</v>
      </c>
      <c r="AX89" s="22">
        <f>IF('GA55 Main'!$C$4='Other Ded.'!B89,IF('GA55 Main'!$M$6="NO",0,'GA55 Main'!$M$27),0)</f>
        <v>0</v>
      </c>
      <c r="AY89" s="22">
        <f>IF('GA55 Main'!$C$4='Other Ded.'!B89,IF('GA55 Main'!$M$6="No",0,ROUND(10%*'GA55 Main'!$J$27,0)),0)</f>
        <v>0</v>
      </c>
      <c r="AZ89" s="22">
        <f t="shared" si="15"/>
        <v>0</v>
      </c>
      <c r="BA89" s="111">
        <f t="shared" si="12"/>
        <v>0</v>
      </c>
      <c r="BB89" s="22">
        <f t="shared" si="13"/>
        <v>0</v>
      </c>
      <c r="BC89" s="22">
        <f>IF('GA55 Main'!$C$4='Other Ded.'!B89,IF('GA55 Main'!$M$6="No",50000,IF($BB$5&gt;50000,50000,$BB$5)),0)</f>
        <v>0</v>
      </c>
      <c r="BD89" s="22">
        <f>IF('GA55 Main'!$C$4='Other Ded.'!B89,IF('GA55 Main'!$E$6="No",25000,50000),0)</f>
        <v>0</v>
      </c>
      <c r="BE89" s="22">
        <f>IF('GA55 Main'!$C$4='Other Ded.'!B89,IF('GA55 Main'!$E$6="No",40000,100000),0)</f>
        <v>0</v>
      </c>
    </row>
    <row r="90" spans="1:57" ht="15.5">
      <c r="A90" s="32">
        <v>86</v>
      </c>
      <c r="B90" s="33">
        <f>Master!B89</f>
        <v>0</v>
      </c>
      <c r="C90" s="116"/>
      <c r="D90" s="116"/>
      <c r="E90" s="116"/>
      <c r="F90" s="31">
        <f t="shared" si="14"/>
        <v>0</v>
      </c>
      <c r="G90" s="31">
        <f t="shared" si="8"/>
        <v>0</v>
      </c>
      <c r="H90" s="116"/>
      <c r="I90" s="116"/>
      <c r="J90" s="116"/>
      <c r="K90" s="116"/>
      <c r="L90" s="116"/>
      <c r="M90" s="116"/>
      <c r="N90" s="116"/>
      <c r="O90" s="116"/>
      <c r="P90" s="116"/>
      <c r="Q90" s="116"/>
      <c r="R90" s="116"/>
      <c r="S90" s="116"/>
      <c r="T90" s="116"/>
      <c r="U90" s="116"/>
      <c r="V90" s="116"/>
      <c r="W90" s="116"/>
      <c r="X90" s="116"/>
      <c r="Y90" s="116"/>
      <c r="Z90" s="116"/>
      <c r="AA90" s="116"/>
      <c r="AB90" s="116"/>
      <c r="AC90" s="116"/>
      <c r="AD90" s="116"/>
      <c r="AE90" s="116"/>
      <c r="AF90" s="116"/>
      <c r="AG90" s="116"/>
      <c r="AH90" s="116"/>
      <c r="AI90" s="116"/>
      <c r="AJ90" s="116"/>
      <c r="AK90" s="116"/>
      <c r="AL90" s="10"/>
      <c r="AM90" s="111">
        <f>IF('GA55 Main'!$C$4='Other Ded.'!B90,IF('GA55 Main'!$M$6="No",'GA55 Main'!$J$27,('GA55 Main'!$J$27+'GA55 Main'!$M$27)),0)</f>
        <v>0</v>
      </c>
      <c r="AN90" s="111">
        <f>IF('GA55 Main'!$C$4='Other Ded.'!B90,'GA55 Main'!$W$27,0)</f>
        <v>0</v>
      </c>
      <c r="AO90" s="111">
        <f>IF('Tax Calculaton Old'!$D$3='Other Ded.'!B90,'Tax Calculaton Old'!$M$48,0)</f>
        <v>0</v>
      </c>
      <c r="AP90" s="111">
        <f>IF(Sheet1!$I$5='Other Ded.'!B90,Sheet1!$L$32,0)</f>
        <v>0</v>
      </c>
      <c r="AQ90" s="22">
        <f t="shared" si="9"/>
        <v>0</v>
      </c>
      <c r="AT90" s="22">
        <f>IF('GA55 Main'!$C$4='Other Ded.'!B90,'GA55 Main'!$E$27,0)</f>
        <v>0</v>
      </c>
      <c r="AU90" s="22">
        <f>IF('GA55 Main'!$C$4='Other Ded.'!B90,SUM('GA55 Main'!$C$8:$C$19,'GA55 Main'!$D$8:$D$19),0)</f>
        <v>0</v>
      </c>
      <c r="AV90" s="111">
        <f t="shared" si="10"/>
        <v>0</v>
      </c>
      <c r="AW90" s="111">
        <f t="shared" si="11"/>
        <v>0</v>
      </c>
      <c r="AX90" s="22">
        <f>IF('GA55 Main'!$C$4='Other Ded.'!B90,IF('GA55 Main'!$M$6="NO",0,'GA55 Main'!$M$27),0)</f>
        <v>0</v>
      </c>
      <c r="AY90" s="22">
        <f>IF('GA55 Main'!$C$4='Other Ded.'!B90,IF('GA55 Main'!$M$6="No",0,ROUND(10%*'GA55 Main'!$J$27,0)),0)</f>
        <v>0</v>
      </c>
      <c r="AZ90" s="22">
        <f t="shared" si="15"/>
        <v>0</v>
      </c>
      <c r="BA90" s="111">
        <f t="shared" si="12"/>
        <v>0</v>
      </c>
      <c r="BB90" s="22">
        <f t="shared" si="13"/>
        <v>0</v>
      </c>
      <c r="BC90" s="22">
        <f>IF('GA55 Main'!$C$4='Other Ded.'!B90,IF('GA55 Main'!$M$6="No",50000,IF($BB$5&gt;50000,50000,$BB$5)),0)</f>
        <v>0</v>
      </c>
      <c r="BD90" s="22">
        <f>IF('GA55 Main'!$C$4='Other Ded.'!B90,IF('GA55 Main'!$E$6="No",25000,50000),0)</f>
        <v>0</v>
      </c>
      <c r="BE90" s="22">
        <f>IF('GA55 Main'!$C$4='Other Ded.'!B90,IF('GA55 Main'!$E$6="No",40000,100000),0)</f>
        <v>0</v>
      </c>
    </row>
    <row r="91" spans="1:57" ht="15.5">
      <c r="A91" s="32">
        <v>87</v>
      </c>
      <c r="B91" s="33">
        <f>Master!B90</f>
        <v>0</v>
      </c>
      <c r="C91" s="116"/>
      <c r="D91" s="116"/>
      <c r="E91" s="116"/>
      <c r="F91" s="31">
        <f t="shared" si="14"/>
        <v>0</v>
      </c>
      <c r="G91" s="31">
        <f t="shared" si="8"/>
        <v>0</v>
      </c>
      <c r="H91" s="116"/>
      <c r="I91" s="116"/>
      <c r="J91" s="116"/>
      <c r="K91" s="116"/>
      <c r="L91" s="116"/>
      <c r="M91" s="116"/>
      <c r="N91" s="116"/>
      <c r="O91" s="116"/>
      <c r="P91" s="116"/>
      <c r="Q91" s="116"/>
      <c r="R91" s="116"/>
      <c r="S91" s="116"/>
      <c r="T91" s="116"/>
      <c r="U91" s="116"/>
      <c r="V91" s="116"/>
      <c r="W91" s="116"/>
      <c r="X91" s="116"/>
      <c r="Y91" s="116"/>
      <c r="Z91" s="116"/>
      <c r="AA91" s="116"/>
      <c r="AB91" s="116"/>
      <c r="AC91" s="116"/>
      <c r="AD91" s="116"/>
      <c r="AE91" s="116"/>
      <c r="AF91" s="116"/>
      <c r="AG91" s="116"/>
      <c r="AH91" s="116"/>
      <c r="AI91" s="116"/>
      <c r="AJ91" s="116"/>
      <c r="AK91" s="116"/>
      <c r="AL91" s="10"/>
      <c r="AM91" s="111">
        <f>IF('GA55 Main'!$C$4='Other Ded.'!B91,IF('GA55 Main'!$M$6="No",'GA55 Main'!$J$27,('GA55 Main'!$J$27+'GA55 Main'!$M$27)),0)</f>
        <v>0</v>
      </c>
      <c r="AN91" s="111">
        <f>IF('GA55 Main'!$C$4='Other Ded.'!B91,'GA55 Main'!$W$27,0)</f>
        <v>0</v>
      </c>
      <c r="AO91" s="111">
        <f>IF('Tax Calculaton Old'!$D$3='Other Ded.'!B91,'Tax Calculaton Old'!$M$48,0)</f>
        <v>0</v>
      </c>
      <c r="AP91" s="111">
        <f>IF(Sheet1!$I$5='Other Ded.'!B91,Sheet1!$L$32,0)</f>
        <v>0</v>
      </c>
      <c r="AQ91" s="22">
        <f t="shared" si="9"/>
        <v>0</v>
      </c>
      <c r="AT91" s="22">
        <f>IF('GA55 Main'!$C$4='Other Ded.'!B91,'GA55 Main'!$E$27,0)</f>
        <v>0</v>
      </c>
      <c r="AU91" s="22">
        <f>IF('GA55 Main'!$C$4='Other Ded.'!B91,SUM('GA55 Main'!$C$8:$C$19,'GA55 Main'!$D$8:$D$19),0)</f>
        <v>0</v>
      </c>
      <c r="AV91" s="111">
        <f t="shared" si="10"/>
        <v>0</v>
      </c>
      <c r="AW91" s="111">
        <f t="shared" si="11"/>
        <v>0</v>
      </c>
      <c r="AX91" s="22">
        <f>IF('GA55 Main'!$C$4='Other Ded.'!B91,IF('GA55 Main'!$M$6="NO",0,'GA55 Main'!$M$27),0)</f>
        <v>0</v>
      </c>
      <c r="AY91" s="22">
        <f>IF('GA55 Main'!$C$4='Other Ded.'!B91,IF('GA55 Main'!$M$6="No",0,ROUND(10%*'GA55 Main'!$J$27,0)),0)</f>
        <v>0</v>
      </c>
      <c r="AZ91" s="22">
        <f t="shared" si="15"/>
        <v>0</v>
      </c>
      <c r="BA91" s="111">
        <f t="shared" si="12"/>
        <v>0</v>
      </c>
      <c r="BB91" s="22">
        <f t="shared" si="13"/>
        <v>0</v>
      </c>
      <c r="BC91" s="22">
        <f>IF('GA55 Main'!$C$4='Other Ded.'!B91,IF('GA55 Main'!$M$6="No",50000,IF($BB$5&gt;50000,50000,$BB$5)),0)</f>
        <v>0</v>
      </c>
      <c r="BD91" s="22">
        <f>IF('GA55 Main'!$C$4='Other Ded.'!B91,IF('GA55 Main'!$E$6="No",25000,50000),0)</f>
        <v>0</v>
      </c>
      <c r="BE91" s="22">
        <f>IF('GA55 Main'!$C$4='Other Ded.'!B91,IF('GA55 Main'!$E$6="No",40000,100000),0)</f>
        <v>0</v>
      </c>
    </row>
    <row r="92" spans="1:57" ht="15.5">
      <c r="A92" s="32">
        <v>88</v>
      </c>
      <c r="B92" s="33">
        <f>Master!B91</f>
        <v>0</v>
      </c>
      <c r="C92" s="116"/>
      <c r="D92" s="116"/>
      <c r="E92" s="116"/>
      <c r="F92" s="31">
        <f t="shared" si="14"/>
        <v>0</v>
      </c>
      <c r="G92" s="31">
        <f t="shared" si="8"/>
        <v>0</v>
      </c>
      <c r="H92" s="116"/>
      <c r="I92" s="116"/>
      <c r="J92" s="116"/>
      <c r="K92" s="116"/>
      <c r="L92" s="116"/>
      <c r="M92" s="116"/>
      <c r="N92" s="116"/>
      <c r="O92" s="116"/>
      <c r="P92" s="116"/>
      <c r="Q92" s="116"/>
      <c r="R92" s="116"/>
      <c r="S92" s="116"/>
      <c r="T92" s="116"/>
      <c r="U92" s="116"/>
      <c r="V92" s="116"/>
      <c r="W92" s="116"/>
      <c r="X92" s="116"/>
      <c r="Y92" s="116"/>
      <c r="Z92" s="116"/>
      <c r="AA92" s="116"/>
      <c r="AB92" s="116"/>
      <c r="AC92" s="116"/>
      <c r="AD92" s="116"/>
      <c r="AE92" s="116"/>
      <c r="AF92" s="116"/>
      <c r="AG92" s="116"/>
      <c r="AH92" s="116"/>
      <c r="AI92" s="116"/>
      <c r="AJ92" s="116"/>
      <c r="AK92" s="116"/>
      <c r="AL92" s="10"/>
      <c r="AM92" s="111">
        <f>IF('GA55 Main'!$C$4='Other Ded.'!B92,IF('GA55 Main'!$M$6="No",'GA55 Main'!$J$27,('GA55 Main'!$J$27+'GA55 Main'!$M$27)),0)</f>
        <v>0</v>
      </c>
      <c r="AN92" s="111">
        <f>IF('GA55 Main'!$C$4='Other Ded.'!B92,'GA55 Main'!$W$27,0)</f>
        <v>0</v>
      </c>
      <c r="AO92" s="111">
        <f>IF('Tax Calculaton Old'!$D$3='Other Ded.'!B92,'Tax Calculaton Old'!$M$48,0)</f>
        <v>0</v>
      </c>
      <c r="AP92" s="111">
        <f>IF(Sheet1!$I$5='Other Ded.'!B92,Sheet1!$L$32,0)</f>
        <v>0</v>
      </c>
      <c r="AQ92" s="22">
        <f t="shared" si="9"/>
        <v>0</v>
      </c>
      <c r="AT92" s="22">
        <f>IF('GA55 Main'!$C$4='Other Ded.'!B92,'GA55 Main'!$E$27,0)</f>
        <v>0</v>
      </c>
      <c r="AU92" s="22">
        <f>IF('GA55 Main'!$C$4='Other Ded.'!B92,SUM('GA55 Main'!$C$8:$C$19,'GA55 Main'!$D$8:$D$19),0)</f>
        <v>0</v>
      </c>
      <c r="AV92" s="111">
        <f t="shared" si="10"/>
        <v>0</v>
      </c>
      <c r="AW92" s="111">
        <f t="shared" si="11"/>
        <v>0</v>
      </c>
      <c r="AX92" s="22">
        <f>IF('GA55 Main'!$C$4='Other Ded.'!B92,IF('GA55 Main'!$M$6="NO",0,'GA55 Main'!$M$27),0)</f>
        <v>0</v>
      </c>
      <c r="AY92" s="22">
        <f>IF('GA55 Main'!$C$4='Other Ded.'!B92,IF('GA55 Main'!$M$6="No",0,ROUND(10%*'GA55 Main'!$J$27,0)),0)</f>
        <v>0</v>
      </c>
      <c r="AZ92" s="22">
        <f t="shared" si="15"/>
        <v>0</v>
      </c>
      <c r="BA92" s="111">
        <f t="shared" si="12"/>
        <v>0</v>
      </c>
      <c r="BB92" s="22">
        <f t="shared" si="13"/>
        <v>0</v>
      </c>
      <c r="BC92" s="22">
        <f>IF('GA55 Main'!$C$4='Other Ded.'!B92,IF('GA55 Main'!$M$6="No",50000,IF($BB$5&gt;50000,50000,$BB$5)),0)</f>
        <v>0</v>
      </c>
      <c r="BD92" s="22">
        <f>IF('GA55 Main'!$C$4='Other Ded.'!B92,IF('GA55 Main'!$E$6="No",25000,50000),0)</f>
        <v>0</v>
      </c>
      <c r="BE92" s="22">
        <f>IF('GA55 Main'!$C$4='Other Ded.'!B92,IF('GA55 Main'!$E$6="No",40000,100000),0)</f>
        <v>0</v>
      </c>
    </row>
    <row r="93" spans="1:57" ht="15.5">
      <c r="A93" s="32">
        <v>89</v>
      </c>
      <c r="B93" s="33">
        <f>Master!B92</f>
        <v>0</v>
      </c>
      <c r="C93" s="116"/>
      <c r="D93" s="116"/>
      <c r="E93" s="116"/>
      <c r="F93" s="31">
        <f t="shared" si="14"/>
        <v>0</v>
      </c>
      <c r="G93" s="31">
        <f t="shared" si="8"/>
        <v>0</v>
      </c>
      <c r="H93" s="116"/>
      <c r="I93" s="116"/>
      <c r="J93" s="116"/>
      <c r="K93" s="116"/>
      <c r="L93" s="116"/>
      <c r="M93" s="116"/>
      <c r="N93" s="116"/>
      <c r="O93" s="116"/>
      <c r="P93" s="116"/>
      <c r="Q93" s="116"/>
      <c r="R93" s="116"/>
      <c r="S93" s="116"/>
      <c r="T93" s="116"/>
      <c r="U93" s="116"/>
      <c r="V93" s="116"/>
      <c r="W93" s="116"/>
      <c r="X93" s="116"/>
      <c r="Y93" s="116"/>
      <c r="Z93" s="116"/>
      <c r="AA93" s="116"/>
      <c r="AB93" s="116"/>
      <c r="AC93" s="116"/>
      <c r="AD93" s="116"/>
      <c r="AE93" s="116"/>
      <c r="AF93" s="116"/>
      <c r="AG93" s="116"/>
      <c r="AH93" s="116"/>
      <c r="AI93" s="116"/>
      <c r="AJ93" s="116"/>
      <c r="AK93" s="116"/>
      <c r="AL93" s="10"/>
      <c r="AM93" s="111">
        <f>IF('GA55 Main'!$C$4='Other Ded.'!B93,IF('GA55 Main'!$M$6="No",'GA55 Main'!$J$27,('GA55 Main'!$J$27+'GA55 Main'!$M$27)),0)</f>
        <v>0</v>
      </c>
      <c r="AN93" s="111">
        <f>IF('GA55 Main'!$C$4='Other Ded.'!B93,'GA55 Main'!$W$27,0)</f>
        <v>0</v>
      </c>
      <c r="AO93" s="111">
        <f>IF('Tax Calculaton Old'!$D$3='Other Ded.'!B93,'Tax Calculaton Old'!$M$48,0)</f>
        <v>0</v>
      </c>
      <c r="AP93" s="111">
        <f>IF(Sheet1!$I$5='Other Ded.'!B93,Sheet1!$L$32,0)</f>
        <v>0</v>
      </c>
      <c r="AQ93" s="22">
        <f t="shared" si="9"/>
        <v>0</v>
      </c>
      <c r="AT93" s="22">
        <f>IF('GA55 Main'!$C$4='Other Ded.'!B93,'GA55 Main'!$E$27,0)</f>
        <v>0</v>
      </c>
      <c r="AU93" s="22">
        <f>IF('GA55 Main'!$C$4='Other Ded.'!B93,SUM('GA55 Main'!$C$8:$C$19,'GA55 Main'!$D$8:$D$19),0)</f>
        <v>0</v>
      </c>
      <c r="AV93" s="111">
        <f t="shared" si="10"/>
        <v>0</v>
      </c>
      <c r="AW93" s="111">
        <f t="shared" si="11"/>
        <v>0</v>
      </c>
      <c r="AX93" s="22">
        <f>IF('GA55 Main'!$C$4='Other Ded.'!B93,IF('GA55 Main'!$M$6="NO",0,'GA55 Main'!$M$27),0)</f>
        <v>0</v>
      </c>
      <c r="AY93" s="22">
        <f>IF('GA55 Main'!$C$4='Other Ded.'!B93,IF('GA55 Main'!$M$6="No",0,ROUND(10%*'GA55 Main'!$J$27,0)),0)</f>
        <v>0</v>
      </c>
      <c r="AZ93" s="22">
        <f t="shared" si="15"/>
        <v>0</v>
      </c>
      <c r="BA93" s="111">
        <f t="shared" si="12"/>
        <v>0</v>
      </c>
      <c r="BB93" s="22">
        <f t="shared" si="13"/>
        <v>0</v>
      </c>
      <c r="BC93" s="22">
        <f>IF('GA55 Main'!$C$4='Other Ded.'!B93,IF('GA55 Main'!$M$6="No",50000,IF($BB$5&gt;50000,50000,$BB$5)),0)</f>
        <v>0</v>
      </c>
      <c r="BD93" s="22">
        <f>IF('GA55 Main'!$C$4='Other Ded.'!B93,IF('GA55 Main'!$E$6="No",25000,50000),0)</f>
        <v>0</v>
      </c>
      <c r="BE93" s="22">
        <f>IF('GA55 Main'!$C$4='Other Ded.'!B93,IF('GA55 Main'!$E$6="No",40000,100000),0)</f>
        <v>0</v>
      </c>
    </row>
    <row r="94" spans="1:57" ht="15.5">
      <c r="A94" s="32">
        <v>90</v>
      </c>
      <c r="B94" s="33">
        <f>Master!B93</f>
        <v>0</v>
      </c>
      <c r="C94" s="116"/>
      <c r="D94" s="116"/>
      <c r="E94" s="116"/>
      <c r="F94" s="31">
        <f t="shared" si="14"/>
        <v>0</v>
      </c>
      <c r="G94" s="31">
        <f t="shared" si="8"/>
        <v>0</v>
      </c>
      <c r="H94" s="116"/>
      <c r="I94" s="116"/>
      <c r="J94" s="116"/>
      <c r="K94" s="116"/>
      <c r="L94" s="116"/>
      <c r="M94" s="116"/>
      <c r="N94" s="116"/>
      <c r="O94" s="116"/>
      <c r="P94" s="116"/>
      <c r="Q94" s="116"/>
      <c r="R94" s="116"/>
      <c r="S94" s="116"/>
      <c r="T94" s="116"/>
      <c r="U94" s="116"/>
      <c r="V94" s="116"/>
      <c r="W94" s="116"/>
      <c r="X94" s="116"/>
      <c r="Y94" s="116"/>
      <c r="Z94" s="116"/>
      <c r="AA94" s="116"/>
      <c r="AB94" s="116"/>
      <c r="AC94" s="116"/>
      <c r="AD94" s="116"/>
      <c r="AE94" s="116"/>
      <c r="AF94" s="116"/>
      <c r="AG94" s="116"/>
      <c r="AH94" s="116"/>
      <c r="AI94" s="116"/>
      <c r="AJ94" s="116"/>
      <c r="AK94" s="116"/>
      <c r="AL94" s="10"/>
      <c r="AM94" s="111">
        <f>IF('GA55 Main'!$C$4='Other Ded.'!B94,IF('GA55 Main'!$M$6="No",'GA55 Main'!$J$27,('GA55 Main'!$J$27+'GA55 Main'!$M$27)),0)</f>
        <v>0</v>
      </c>
      <c r="AN94" s="111">
        <f>IF('GA55 Main'!$C$4='Other Ded.'!B94,'GA55 Main'!$W$27,0)</f>
        <v>0</v>
      </c>
      <c r="AO94" s="111">
        <f>IF('Tax Calculaton Old'!$D$3='Other Ded.'!B94,'Tax Calculaton Old'!$M$48,0)</f>
        <v>0</v>
      </c>
      <c r="AP94" s="111">
        <f>IF(Sheet1!$I$5='Other Ded.'!B94,Sheet1!$L$32,0)</f>
        <v>0</v>
      </c>
      <c r="AQ94" s="22">
        <f t="shared" si="9"/>
        <v>0</v>
      </c>
      <c r="AT94" s="22">
        <f>IF('GA55 Main'!$C$4='Other Ded.'!B94,'GA55 Main'!$E$27,0)</f>
        <v>0</v>
      </c>
      <c r="AU94" s="22">
        <f>IF('GA55 Main'!$C$4='Other Ded.'!B94,SUM('GA55 Main'!$C$8:$C$19,'GA55 Main'!$D$8:$D$19),0)</f>
        <v>0</v>
      </c>
      <c r="AV94" s="111">
        <f t="shared" si="10"/>
        <v>0</v>
      </c>
      <c r="AW94" s="111">
        <f t="shared" si="11"/>
        <v>0</v>
      </c>
      <c r="AX94" s="22">
        <f>IF('GA55 Main'!$C$4='Other Ded.'!B94,IF('GA55 Main'!$M$6="NO",0,'GA55 Main'!$M$27),0)</f>
        <v>0</v>
      </c>
      <c r="AY94" s="22">
        <f>IF('GA55 Main'!$C$4='Other Ded.'!B94,IF('GA55 Main'!$M$6="No",0,ROUND(10%*'GA55 Main'!$J$27,0)),0)</f>
        <v>0</v>
      </c>
      <c r="AZ94" s="22">
        <f t="shared" si="15"/>
        <v>0</v>
      </c>
      <c r="BA94" s="111">
        <f t="shared" si="12"/>
        <v>0</v>
      </c>
      <c r="BB94" s="22">
        <f t="shared" si="13"/>
        <v>0</v>
      </c>
      <c r="BC94" s="22">
        <f>IF('GA55 Main'!$C$4='Other Ded.'!B94,IF('GA55 Main'!$M$6="No",50000,IF($BB$5&gt;50000,50000,$BB$5)),0)</f>
        <v>0</v>
      </c>
      <c r="BD94" s="22">
        <f>IF('GA55 Main'!$C$4='Other Ded.'!B94,IF('GA55 Main'!$E$6="No",25000,50000),0)</f>
        <v>0</v>
      </c>
      <c r="BE94" s="22">
        <f>IF('GA55 Main'!$C$4='Other Ded.'!B94,IF('GA55 Main'!$E$6="No",40000,100000),0)</f>
        <v>0</v>
      </c>
    </row>
    <row r="95" spans="1:57" ht="15.5">
      <c r="A95" s="32">
        <v>91</v>
      </c>
      <c r="B95" s="33">
        <f>Master!B94</f>
        <v>0</v>
      </c>
      <c r="C95" s="116"/>
      <c r="D95" s="116"/>
      <c r="E95" s="116"/>
      <c r="F95" s="31">
        <f t="shared" si="14"/>
        <v>0</v>
      </c>
      <c r="G95" s="31">
        <f t="shared" si="8"/>
        <v>0</v>
      </c>
      <c r="H95" s="116"/>
      <c r="I95" s="116"/>
      <c r="J95" s="116"/>
      <c r="K95" s="116"/>
      <c r="L95" s="116"/>
      <c r="M95" s="116"/>
      <c r="N95" s="116"/>
      <c r="O95" s="116"/>
      <c r="P95" s="116"/>
      <c r="Q95" s="116"/>
      <c r="R95" s="116"/>
      <c r="S95" s="116"/>
      <c r="T95" s="116"/>
      <c r="U95" s="116"/>
      <c r="V95" s="116"/>
      <c r="W95" s="116"/>
      <c r="X95" s="116"/>
      <c r="Y95" s="116"/>
      <c r="Z95" s="116"/>
      <c r="AA95" s="116"/>
      <c r="AB95" s="116"/>
      <c r="AC95" s="116"/>
      <c r="AD95" s="116"/>
      <c r="AE95" s="116"/>
      <c r="AF95" s="116"/>
      <c r="AG95" s="116"/>
      <c r="AH95" s="116"/>
      <c r="AI95" s="116"/>
      <c r="AJ95" s="116"/>
      <c r="AK95" s="116"/>
      <c r="AL95" s="10"/>
      <c r="AM95" s="111">
        <f>IF('GA55 Main'!$C$4='Other Ded.'!B95,IF('GA55 Main'!$M$6="No",'GA55 Main'!$J$27,('GA55 Main'!$J$27+'GA55 Main'!$M$27)),0)</f>
        <v>0</v>
      </c>
      <c r="AN95" s="111">
        <f>IF('GA55 Main'!$C$4='Other Ded.'!B95,'GA55 Main'!$W$27,0)</f>
        <v>0</v>
      </c>
      <c r="AO95" s="111">
        <f>IF('Tax Calculaton Old'!$D$3='Other Ded.'!B95,'Tax Calculaton Old'!$M$48,0)</f>
        <v>0</v>
      </c>
      <c r="AP95" s="111">
        <f>IF(Sheet1!$I$5='Other Ded.'!B95,Sheet1!$L$32,0)</f>
        <v>0</v>
      </c>
      <c r="AQ95" s="22">
        <f t="shared" si="9"/>
        <v>0</v>
      </c>
      <c r="AT95" s="22">
        <f>IF('GA55 Main'!$C$4='Other Ded.'!B95,'GA55 Main'!$E$27,0)</f>
        <v>0</v>
      </c>
      <c r="AU95" s="22">
        <f>IF('GA55 Main'!$C$4='Other Ded.'!B95,SUM('GA55 Main'!$C$8:$C$19,'GA55 Main'!$D$8:$D$19),0)</f>
        <v>0</v>
      </c>
      <c r="AV95" s="111">
        <f t="shared" si="10"/>
        <v>0</v>
      </c>
      <c r="AW95" s="111">
        <f t="shared" si="11"/>
        <v>0</v>
      </c>
      <c r="AX95" s="22">
        <f>IF('GA55 Main'!$C$4='Other Ded.'!B95,IF('GA55 Main'!$M$6="NO",0,'GA55 Main'!$M$27),0)</f>
        <v>0</v>
      </c>
      <c r="AY95" s="22">
        <f>IF('GA55 Main'!$C$4='Other Ded.'!B95,IF('GA55 Main'!$M$6="No",0,ROUND(10%*'GA55 Main'!$J$27,0)),0)</f>
        <v>0</v>
      </c>
      <c r="AZ95" s="22">
        <f t="shared" si="15"/>
        <v>0</v>
      </c>
      <c r="BA95" s="111">
        <f t="shared" si="12"/>
        <v>0</v>
      </c>
      <c r="BB95" s="22">
        <f t="shared" si="13"/>
        <v>0</v>
      </c>
      <c r="BC95" s="22">
        <f>IF('GA55 Main'!$C$4='Other Ded.'!B95,IF('GA55 Main'!$M$6="No",50000,IF($BB$5&gt;50000,50000,$BB$5)),0)</f>
        <v>0</v>
      </c>
      <c r="BD95" s="22">
        <f>IF('GA55 Main'!$C$4='Other Ded.'!B95,IF('GA55 Main'!$E$6="No",25000,50000),0)</f>
        <v>0</v>
      </c>
      <c r="BE95" s="22">
        <f>IF('GA55 Main'!$C$4='Other Ded.'!B95,IF('GA55 Main'!$E$6="No",40000,100000),0)</f>
        <v>0</v>
      </c>
    </row>
    <row r="96" spans="1:57" ht="15.5">
      <c r="A96" s="32">
        <v>92</v>
      </c>
      <c r="B96" s="33">
        <f>Master!B95</f>
        <v>0</v>
      </c>
      <c r="C96" s="116"/>
      <c r="D96" s="116"/>
      <c r="E96" s="116"/>
      <c r="F96" s="31">
        <f t="shared" si="14"/>
        <v>0</v>
      </c>
      <c r="G96" s="31">
        <f t="shared" si="8"/>
        <v>0</v>
      </c>
      <c r="H96" s="116"/>
      <c r="I96" s="116"/>
      <c r="J96" s="116"/>
      <c r="K96" s="116"/>
      <c r="L96" s="116"/>
      <c r="M96" s="116"/>
      <c r="N96" s="116"/>
      <c r="O96" s="116"/>
      <c r="P96" s="116"/>
      <c r="Q96" s="116"/>
      <c r="R96" s="116"/>
      <c r="S96" s="116"/>
      <c r="T96" s="116"/>
      <c r="U96" s="116"/>
      <c r="V96" s="116"/>
      <c r="W96" s="116"/>
      <c r="X96" s="116"/>
      <c r="Y96" s="116"/>
      <c r="Z96" s="116"/>
      <c r="AA96" s="116"/>
      <c r="AB96" s="116"/>
      <c r="AC96" s="116"/>
      <c r="AD96" s="116"/>
      <c r="AE96" s="116"/>
      <c r="AF96" s="116"/>
      <c r="AG96" s="116"/>
      <c r="AH96" s="116"/>
      <c r="AI96" s="116"/>
      <c r="AJ96" s="116"/>
      <c r="AK96" s="116"/>
      <c r="AL96" s="10"/>
      <c r="AM96" s="111">
        <f>IF('GA55 Main'!$C$4='Other Ded.'!B96,IF('GA55 Main'!$M$6="No",'GA55 Main'!$J$27,('GA55 Main'!$J$27+'GA55 Main'!$M$27)),0)</f>
        <v>0</v>
      </c>
      <c r="AN96" s="111">
        <f>IF('GA55 Main'!$C$4='Other Ded.'!B96,'GA55 Main'!$W$27,0)</f>
        <v>0</v>
      </c>
      <c r="AO96" s="111">
        <f>IF('Tax Calculaton Old'!$D$3='Other Ded.'!B96,'Tax Calculaton Old'!$M$48,0)</f>
        <v>0</v>
      </c>
      <c r="AP96" s="111">
        <f>IF(Sheet1!$I$5='Other Ded.'!B96,Sheet1!$L$32,0)</f>
        <v>0</v>
      </c>
      <c r="AQ96" s="22">
        <f t="shared" si="9"/>
        <v>0</v>
      </c>
      <c r="AT96" s="22">
        <f>IF('GA55 Main'!$C$4='Other Ded.'!B96,'GA55 Main'!$E$27,0)</f>
        <v>0</v>
      </c>
      <c r="AU96" s="22">
        <f>IF('GA55 Main'!$C$4='Other Ded.'!B96,SUM('GA55 Main'!$C$8:$C$19,'GA55 Main'!$D$8:$D$19),0)</f>
        <v>0</v>
      </c>
      <c r="AV96" s="111">
        <f t="shared" si="10"/>
        <v>0</v>
      </c>
      <c r="AW96" s="111">
        <f t="shared" si="11"/>
        <v>0</v>
      </c>
      <c r="AX96" s="22">
        <f>IF('GA55 Main'!$C$4='Other Ded.'!B96,IF('GA55 Main'!$M$6="NO",0,'GA55 Main'!$M$27),0)</f>
        <v>0</v>
      </c>
      <c r="AY96" s="22">
        <f>IF('GA55 Main'!$C$4='Other Ded.'!B96,IF('GA55 Main'!$M$6="No",0,ROUND(10%*'GA55 Main'!$J$27,0)),0)</f>
        <v>0</v>
      </c>
      <c r="AZ96" s="22">
        <f t="shared" si="15"/>
        <v>0</v>
      </c>
      <c r="BA96" s="111">
        <f t="shared" si="12"/>
        <v>0</v>
      </c>
      <c r="BB96" s="22">
        <f t="shared" si="13"/>
        <v>0</v>
      </c>
      <c r="BC96" s="22">
        <f>IF('GA55 Main'!$C$4='Other Ded.'!B96,IF('GA55 Main'!$M$6="No",50000,IF($BB$5&gt;50000,50000,$BB$5)),0)</f>
        <v>0</v>
      </c>
      <c r="BD96" s="22">
        <f>IF('GA55 Main'!$C$4='Other Ded.'!B96,IF('GA55 Main'!$E$6="No",25000,50000),0)</f>
        <v>0</v>
      </c>
      <c r="BE96" s="22">
        <f>IF('GA55 Main'!$C$4='Other Ded.'!B96,IF('GA55 Main'!$E$6="No",40000,100000),0)</f>
        <v>0</v>
      </c>
    </row>
    <row r="97" spans="1:57" ht="15.5">
      <c r="A97" s="32">
        <v>93</v>
      </c>
      <c r="B97" s="33">
        <f>Master!B96</f>
        <v>0</v>
      </c>
      <c r="C97" s="116"/>
      <c r="D97" s="116"/>
      <c r="E97" s="116"/>
      <c r="F97" s="31">
        <f t="shared" si="14"/>
        <v>0</v>
      </c>
      <c r="G97" s="31">
        <f t="shared" si="8"/>
        <v>0</v>
      </c>
      <c r="H97" s="116"/>
      <c r="I97" s="116"/>
      <c r="J97" s="116"/>
      <c r="K97" s="116"/>
      <c r="L97" s="116"/>
      <c r="M97" s="116"/>
      <c r="N97" s="116"/>
      <c r="O97" s="116"/>
      <c r="P97" s="116"/>
      <c r="Q97" s="116"/>
      <c r="R97" s="116"/>
      <c r="S97" s="116"/>
      <c r="T97" s="116"/>
      <c r="U97" s="116"/>
      <c r="V97" s="116"/>
      <c r="W97" s="116"/>
      <c r="X97" s="116"/>
      <c r="Y97" s="116"/>
      <c r="Z97" s="116"/>
      <c r="AA97" s="116"/>
      <c r="AB97" s="116"/>
      <c r="AC97" s="116"/>
      <c r="AD97" s="116"/>
      <c r="AE97" s="116"/>
      <c r="AF97" s="116"/>
      <c r="AG97" s="116"/>
      <c r="AH97" s="116"/>
      <c r="AI97" s="116"/>
      <c r="AJ97" s="116"/>
      <c r="AK97" s="116"/>
      <c r="AL97" s="10"/>
      <c r="AM97" s="111">
        <f>IF('GA55 Main'!$C$4='Other Ded.'!B97,IF('GA55 Main'!$M$6="No",'GA55 Main'!$J$27,('GA55 Main'!$J$27+'GA55 Main'!$M$27)),0)</f>
        <v>0</v>
      </c>
      <c r="AN97" s="111">
        <f>IF('GA55 Main'!$C$4='Other Ded.'!B97,'GA55 Main'!$W$27,0)</f>
        <v>0</v>
      </c>
      <c r="AO97" s="111">
        <f>IF('Tax Calculaton Old'!$D$3='Other Ded.'!B97,'Tax Calculaton Old'!$M$48,0)</f>
        <v>0</v>
      </c>
      <c r="AP97" s="111">
        <f>IF(Sheet1!$I$5='Other Ded.'!B97,Sheet1!$L$32,0)</f>
        <v>0</v>
      </c>
      <c r="AQ97" s="22">
        <f t="shared" si="9"/>
        <v>0</v>
      </c>
      <c r="AT97" s="22">
        <f>IF('GA55 Main'!$C$4='Other Ded.'!B97,'GA55 Main'!$E$27,0)</f>
        <v>0</v>
      </c>
      <c r="AU97" s="22">
        <f>IF('GA55 Main'!$C$4='Other Ded.'!B97,SUM('GA55 Main'!$C$8:$C$19,'GA55 Main'!$D$8:$D$19),0)</f>
        <v>0</v>
      </c>
      <c r="AV97" s="111">
        <f t="shared" si="10"/>
        <v>0</v>
      </c>
      <c r="AW97" s="111">
        <f t="shared" si="11"/>
        <v>0</v>
      </c>
      <c r="AX97" s="22">
        <f>IF('GA55 Main'!$C$4='Other Ded.'!B97,IF('GA55 Main'!$M$6="NO",0,'GA55 Main'!$M$27),0)</f>
        <v>0</v>
      </c>
      <c r="AY97" s="22">
        <f>IF('GA55 Main'!$C$4='Other Ded.'!B97,IF('GA55 Main'!$M$6="No",0,ROUND(10%*'GA55 Main'!$J$27,0)),0)</f>
        <v>0</v>
      </c>
      <c r="AZ97" s="22">
        <f t="shared" si="15"/>
        <v>0</v>
      </c>
      <c r="BA97" s="111">
        <f t="shared" si="12"/>
        <v>0</v>
      </c>
      <c r="BB97" s="22">
        <f t="shared" si="13"/>
        <v>0</v>
      </c>
      <c r="BC97" s="22">
        <f>IF('GA55 Main'!$C$4='Other Ded.'!B97,IF('GA55 Main'!$M$6="No",50000,IF($BB$5&gt;50000,50000,$BB$5)),0)</f>
        <v>0</v>
      </c>
      <c r="BD97" s="22">
        <f>IF('GA55 Main'!$C$4='Other Ded.'!B97,IF('GA55 Main'!$E$6="No",25000,50000),0)</f>
        <v>0</v>
      </c>
      <c r="BE97" s="22">
        <f>IF('GA55 Main'!$C$4='Other Ded.'!B97,IF('GA55 Main'!$E$6="No",40000,100000),0)</f>
        <v>0</v>
      </c>
    </row>
    <row r="98" spans="1:57" ht="15.5">
      <c r="A98" s="32">
        <v>94</v>
      </c>
      <c r="B98" s="33">
        <f>Master!B97</f>
        <v>0</v>
      </c>
      <c r="C98" s="116"/>
      <c r="D98" s="116"/>
      <c r="E98" s="116"/>
      <c r="F98" s="31">
        <f t="shared" si="14"/>
        <v>0</v>
      </c>
      <c r="G98" s="31">
        <f t="shared" si="8"/>
        <v>0</v>
      </c>
      <c r="H98" s="116"/>
      <c r="I98" s="116"/>
      <c r="J98" s="116"/>
      <c r="K98" s="116"/>
      <c r="L98" s="116"/>
      <c r="M98" s="116"/>
      <c r="N98" s="116"/>
      <c r="O98" s="116"/>
      <c r="P98" s="116"/>
      <c r="Q98" s="116"/>
      <c r="R98" s="116"/>
      <c r="S98" s="116"/>
      <c r="T98" s="116"/>
      <c r="U98" s="116"/>
      <c r="V98" s="116"/>
      <c r="W98" s="116"/>
      <c r="X98" s="116"/>
      <c r="Y98" s="116"/>
      <c r="Z98" s="116"/>
      <c r="AA98" s="116"/>
      <c r="AB98" s="116"/>
      <c r="AC98" s="116"/>
      <c r="AD98" s="116"/>
      <c r="AE98" s="116"/>
      <c r="AF98" s="116"/>
      <c r="AG98" s="116"/>
      <c r="AH98" s="116"/>
      <c r="AI98" s="116"/>
      <c r="AJ98" s="116"/>
      <c r="AK98" s="116"/>
      <c r="AL98" s="10"/>
      <c r="AM98" s="111">
        <f>IF('GA55 Main'!$C$4='Other Ded.'!B98,IF('GA55 Main'!$M$6="No",'GA55 Main'!$J$27,('GA55 Main'!$J$27+'GA55 Main'!$M$27)),0)</f>
        <v>0</v>
      </c>
      <c r="AN98" s="111">
        <f>IF('GA55 Main'!$C$4='Other Ded.'!B98,'GA55 Main'!$W$27,0)</f>
        <v>0</v>
      </c>
      <c r="AO98" s="111">
        <f>IF('Tax Calculaton Old'!$D$3='Other Ded.'!B98,'Tax Calculaton Old'!$M$48,0)</f>
        <v>0</v>
      </c>
      <c r="AP98" s="111">
        <f>IF(Sheet1!$I$5='Other Ded.'!B98,Sheet1!$L$32,0)</f>
        <v>0</v>
      </c>
      <c r="AQ98" s="22">
        <f t="shared" si="9"/>
        <v>0</v>
      </c>
      <c r="AT98" s="22">
        <f>IF('GA55 Main'!$C$4='Other Ded.'!B98,'GA55 Main'!$E$27,0)</f>
        <v>0</v>
      </c>
      <c r="AU98" s="22">
        <f>IF('GA55 Main'!$C$4='Other Ded.'!B98,SUM('GA55 Main'!$C$8:$C$19,'GA55 Main'!$D$8:$D$19),0)</f>
        <v>0</v>
      </c>
      <c r="AV98" s="111">
        <f t="shared" si="10"/>
        <v>0</v>
      </c>
      <c r="AW98" s="111">
        <f t="shared" si="11"/>
        <v>0</v>
      </c>
      <c r="AX98" s="22">
        <f>IF('GA55 Main'!$C$4='Other Ded.'!B98,IF('GA55 Main'!$M$6="NO",0,'GA55 Main'!$M$27),0)</f>
        <v>0</v>
      </c>
      <c r="AY98" s="22">
        <f>IF('GA55 Main'!$C$4='Other Ded.'!B98,IF('GA55 Main'!$M$6="No",0,ROUND(10%*'GA55 Main'!$J$27,0)),0)</f>
        <v>0</v>
      </c>
      <c r="AZ98" s="22">
        <f t="shared" si="15"/>
        <v>0</v>
      </c>
      <c r="BA98" s="111">
        <f t="shared" si="12"/>
        <v>0</v>
      </c>
      <c r="BB98" s="22">
        <f t="shared" si="13"/>
        <v>0</v>
      </c>
      <c r="BC98" s="22">
        <f>IF('GA55 Main'!$C$4='Other Ded.'!B98,IF('GA55 Main'!$M$6="No",50000,IF($BB$5&gt;50000,50000,$BB$5)),0)</f>
        <v>0</v>
      </c>
      <c r="BD98" s="22">
        <f>IF('GA55 Main'!$C$4='Other Ded.'!B98,IF('GA55 Main'!$E$6="No",25000,50000),0)</f>
        <v>0</v>
      </c>
      <c r="BE98" s="22">
        <f>IF('GA55 Main'!$C$4='Other Ded.'!B98,IF('GA55 Main'!$E$6="No",40000,100000),0)</f>
        <v>0</v>
      </c>
    </row>
    <row r="99" spans="1:57" ht="15.5">
      <c r="A99" s="32">
        <v>95</v>
      </c>
      <c r="B99" s="33">
        <f>Master!B98</f>
        <v>0</v>
      </c>
      <c r="C99" s="116"/>
      <c r="D99" s="116"/>
      <c r="E99" s="116"/>
      <c r="F99" s="31">
        <f t="shared" si="14"/>
        <v>0</v>
      </c>
      <c r="G99" s="31">
        <f t="shared" si="8"/>
        <v>0</v>
      </c>
      <c r="H99" s="116"/>
      <c r="I99" s="116"/>
      <c r="J99" s="116"/>
      <c r="K99" s="116"/>
      <c r="L99" s="116"/>
      <c r="M99" s="116"/>
      <c r="N99" s="116"/>
      <c r="O99" s="116"/>
      <c r="P99" s="116"/>
      <c r="Q99" s="116"/>
      <c r="R99" s="116"/>
      <c r="S99" s="116"/>
      <c r="T99" s="116"/>
      <c r="U99" s="116"/>
      <c r="V99" s="116"/>
      <c r="W99" s="116"/>
      <c r="X99" s="116"/>
      <c r="Y99" s="116"/>
      <c r="Z99" s="116"/>
      <c r="AA99" s="116"/>
      <c r="AB99" s="116"/>
      <c r="AC99" s="116"/>
      <c r="AD99" s="116"/>
      <c r="AE99" s="116"/>
      <c r="AF99" s="116"/>
      <c r="AG99" s="116"/>
      <c r="AH99" s="116"/>
      <c r="AI99" s="116"/>
      <c r="AJ99" s="116"/>
      <c r="AK99" s="116"/>
      <c r="AL99" s="10"/>
      <c r="AM99" s="111">
        <f>IF('GA55 Main'!$C$4='Other Ded.'!B99,IF('GA55 Main'!$M$6="No",'GA55 Main'!$J$27,('GA55 Main'!$J$27+'GA55 Main'!$M$27)),0)</f>
        <v>0</v>
      </c>
      <c r="AN99" s="111">
        <f>IF('GA55 Main'!$C$4='Other Ded.'!B99,'GA55 Main'!$W$27,0)</f>
        <v>0</v>
      </c>
      <c r="AO99" s="111">
        <f>IF('Tax Calculaton Old'!$D$3='Other Ded.'!B99,'Tax Calculaton Old'!$M$48,0)</f>
        <v>0</v>
      </c>
      <c r="AP99" s="111">
        <f>IF(Sheet1!$I$5='Other Ded.'!B99,Sheet1!$L$32,0)</f>
        <v>0</v>
      </c>
      <c r="AQ99" s="22">
        <f t="shared" si="9"/>
        <v>0</v>
      </c>
      <c r="AT99" s="22">
        <f>IF('GA55 Main'!$C$4='Other Ded.'!B99,'GA55 Main'!$E$27,0)</f>
        <v>0</v>
      </c>
      <c r="AU99" s="22">
        <f>IF('GA55 Main'!$C$4='Other Ded.'!B99,SUM('GA55 Main'!$C$8:$C$19,'GA55 Main'!$D$8:$D$19),0)</f>
        <v>0</v>
      </c>
      <c r="AV99" s="111">
        <f t="shared" si="10"/>
        <v>0</v>
      </c>
      <c r="AW99" s="111">
        <f t="shared" si="11"/>
        <v>0</v>
      </c>
      <c r="AX99" s="22">
        <f>IF('GA55 Main'!$C$4='Other Ded.'!B99,IF('GA55 Main'!$M$6="NO",0,'GA55 Main'!$M$27),0)</f>
        <v>0</v>
      </c>
      <c r="AY99" s="22">
        <f>IF('GA55 Main'!$C$4='Other Ded.'!B99,IF('GA55 Main'!$M$6="No",0,ROUND(10%*'GA55 Main'!$J$27,0)),0)</f>
        <v>0</v>
      </c>
      <c r="AZ99" s="22">
        <f t="shared" si="15"/>
        <v>0</v>
      </c>
      <c r="BA99" s="111">
        <f t="shared" si="12"/>
        <v>0</v>
      </c>
      <c r="BB99" s="22">
        <f t="shared" si="13"/>
        <v>0</v>
      </c>
      <c r="BC99" s="22">
        <f>IF('GA55 Main'!$C$4='Other Ded.'!B99,IF('GA55 Main'!$M$6="No",50000,IF($BB$5&gt;50000,50000,$BB$5)),0)</f>
        <v>0</v>
      </c>
      <c r="BD99" s="22">
        <f>IF('GA55 Main'!$C$4='Other Ded.'!B99,IF('GA55 Main'!$E$6="No",25000,50000),0)</f>
        <v>0</v>
      </c>
      <c r="BE99" s="22">
        <f>IF('GA55 Main'!$C$4='Other Ded.'!B99,IF('GA55 Main'!$E$6="No",40000,100000),0)</f>
        <v>0</v>
      </c>
    </row>
    <row r="100" spans="1:57" ht="15.5">
      <c r="A100" s="32">
        <v>96</v>
      </c>
      <c r="B100" s="33">
        <f>Master!B99</f>
        <v>0</v>
      </c>
      <c r="C100" s="116"/>
      <c r="D100" s="116"/>
      <c r="E100" s="116"/>
      <c r="F100" s="31">
        <f t="shared" si="14"/>
        <v>0</v>
      </c>
      <c r="G100" s="31">
        <f t="shared" si="8"/>
        <v>0</v>
      </c>
      <c r="H100" s="116"/>
      <c r="I100" s="116"/>
      <c r="J100" s="116"/>
      <c r="K100" s="116"/>
      <c r="L100" s="116"/>
      <c r="M100" s="116"/>
      <c r="N100" s="116"/>
      <c r="O100" s="116"/>
      <c r="P100" s="116"/>
      <c r="Q100" s="116"/>
      <c r="R100" s="116"/>
      <c r="S100" s="116"/>
      <c r="T100" s="116"/>
      <c r="U100" s="116"/>
      <c r="V100" s="116"/>
      <c r="W100" s="116"/>
      <c r="X100" s="116"/>
      <c r="Y100" s="116"/>
      <c r="Z100" s="116"/>
      <c r="AA100" s="116"/>
      <c r="AB100" s="116"/>
      <c r="AC100" s="116"/>
      <c r="AD100" s="116"/>
      <c r="AE100" s="116"/>
      <c r="AF100" s="116"/>
      <c r="AG100" s="116"/>
      <c r="AH100" s="116"/>
      <c r="AI100" s="116"/>
      <c r="AJ100" s="116"/>
      <c r="AK100" s="116"/>
      <c r="AL100" s="10"/>
      <c r="AM100" s="111">
        <f>IF('GA55 Main'!$C$4='Other Ded.'!B100,IF('GA55 Main'!$M$6="No",'GA55 Main'!$J$27,('GA55 Main'!$J$27+'GA55 Main'!$M$27)),0)</f>
        <v>0</v>
      </c>
      <c r="AN100" s="111">
        <f>IF('GA55 Main'!$C$4='Other Ded.'!B100,'GA55 Main'!$W$27,0)</f>
        <v>0</v>
      </c>
      <c r="AO100" s="111">
        <f>IF('Tax Calculaton Old'!$D$3='Other Ded.'!B100,'Tax Calculaton Old'!$M$48,0)</f>
        <v>0</v>
      </c>
      <c r="AP100" s="111">
        <f>IF(Sheet1!$I$5='Other Ded.'!B100,Sheet1!$L$32,0)</f>
        <v>0</v>
      </c>
      <c r="AQ100" s="22">
        <f t="shared" si="9"/>
        <v>0</v>
      </c>
      <c r="AT100" s="22">
        <f>IF('GA55 Main'!$C$4='Other Ded.'!B100,'GA55 Main'!$E$27,0)</f>
        <v>0</v>
      </c>
      <c r="AU100" s="22">
        <f>IF('GA55 Main'!$C$4='Other Ded.'!B100,SUM('GA55 Main'!$C$8:$C$19,'GA55 Main'!$D$8:$D$19),0)</f>
        <v>0</v>
      </c>
      <c r="AV100" s="111">
        <f t="shared" si="10"/>
        <v>0</v>
      </c>
      <c r="AW100" s="111">
        <f t="shared" si="11"/>
        <v>0</v>
      </c>
      <c r="AX100" s="22">
        <f>IF('GA55 Main'!$C$4='Other Ded.'!B100,IF('GA55 Main'!$M$6="NO",0,'GA55 Main'!$M$27),0)</f>
        <v>0</v>
      </c>
      <c r="AY100" s="22">
        <f>IF('GA55 Main'!$C$4='Other Ded.'!B100,IF('GA55 Main'!$M$6="No",0,ROUND(10%*'GA55 Main'!$J$27,0)),0)</f>
        <v>0</v>
      </c>
      <c r="AZ100" s="22">
        <f t="shared" si="15"/>
        <v>0</v>
      </c>
      <c r="BA100" s="111">
        <f t="shared" si="12"/>
        <v>0</v>
      </c>
      <c r="BB100" s="22">
        <f t="shared" si="13"/>
        <v>0</v>
      </c>
      <c r="BC100" s="22">
        <f>IF('GA55 Main'!$C$4='Other Ded.'!B100,IF('GA55 Main'!$M$6="No",50000,IF($BB$5&gt;50000,50000,$BB$5)),0)</f>
        <v>0</v>
      </c>
      <c r="BD100" s="22">
        <f>IF('GA55 Main'!$C$4='Other Ded.'!B100,IF('GA55 Main'!$E$6="No",25000,50000),0)</f>
        <v>0</v>
      </c>
      <c r="BE100" s="22">
        <f>IF('GA55 Main'!$C$4='Other Ded.'!B100,IF('GA55 Main'!$E$6="No",40000,100000),0)</f>
        <v>0</v>
      </c>
    </row>
    <row r="101" spans="1:57" ht="15.5">
      <c r="A101" s="32">
        <v>97</v>
      </c>
      <c r="B101" s="33">
        <f>Master!B100</f>
        <v>0</v>
      </c>
      <c r="C101" s="116"/>
      <c r="D101" s="116"/>
      <c r="E101" s="116"/>
      <c r="F101" s="31">
        <f t="shared" si="14"/>
        <v>0</v>
      </c>
      <c r="G101" s="31">
        <f t="shared" si="8"/>
        <v>0</v>
      </c>
      <c r="H101" s="116"/>
      <c r="I101" s="116"/>
      <c r="J101" s="116"/>
      <c r="K101" s="116"/>
      <c r="L101" s="116"/>
      <c r="M101" s="116"/>
      <c r="N101" s="116"/>
      <c r="O101" s="116"/>
      <c r="P101" s="116"/>
      <c r="Q101" s="116"/>
      <c r="R101" s="116"/>
      <c r="S101" s="116"/>
      <c r="T101" s="116"/>
      <c r="U101" s="116"/>
      <c r="V101" s="116"/>
      <c r="W101" s="116"/>
      <c r="X101" s="116"/>
      <c r="Y101" s="116"/>
      <c r="Z101" s="116"/>
      <c r="AA101" s="116"/>
      <c r="AB101" s="116"/>
      <c r="AC101" s="116"/>
      <c r="AD101" s="116"/>
      <c r="AE101" s="116"/>
      <c r="AF101" s="116"/>
      <c r="AG101" s="116"/>
      <c r="AH101" s="116"/>
      <c r="AI101" s="116"/>
      <c r="AJ101" s="116"/>
      <c r="AK101" s="116"/>
      <c r="AL101" s="10"/>
      <c r="AM101" s="111">
        <f>IF('GA55 Main'!$C$4='Other Ded.'!B101,IF('GA55 Main'!$M$6="No",'GA55 Main'!$J$27,('GA55 Main'!$J$27+'GA55 Main'!$M$27)),0)</f>
        <v>0</v>
      </c>
      <c r="AN101" s="111">
        <f>IF('GA55 Main'!$C$4='Other Ded.'!B101,'GA55 Main'!$W$27,0)</f>
        <v>0</v>
      </c>
      <c r="AO101" s="111">
        <f>IF('Tax Calculaton Old'!$D$3='Other Ded.'!B101,'Tax Calculaton Old'!$M$48,0)</f>
        <v>0</v>
      </c>
      <c r="AP101" s="111">
        <f>IF(Sheet1!$I$5='Other Ded.'!B101,Sheet1!$L$32,0)</f>
        <v>0</v>
      </c>
      <c r="AQ101" s="22">
        <f t="shared" si="9"/>
        <v>0</v>
      </c>
      <c r="AT101" s="22">
        <f>IF('GA55 Main'!$C$4='Other Ded.'!B101,'GA55 Main'!$E$27,0)</f>
        <v>0</v>
      </c>
      <c r="AU101" s="22">
        <f>IF('GA55 Main'!$C$4='Other Ded.'!B101,SUM('GA55 Main'!$C$8:$C$19,'GA55 Main'!$D$8:$D$19),0)</f>
        <v>0</v>
      </c>
      <c r="AV101" s="111">
        <f t="shared" si="10"/>
        <v>0</v>
      </c>
      <c r="AW101" s="111">
        <f t="shared" si="11"/>
        <v>0</v>
      </c>
      <c r="AX101" s="22">
        <f>IF('GA55 Main'!$C$4='Other Ded.'!B101,IF('GA55 Main'!$M$6="NO",0,'GA55 Main'!$M$27),0)</f>
        <v>0</v>
      </c>
      <c r="AY101" s="22">
        <f>IF('GA55 Main'!$C$4='Other Ded.'!B101,IF('GA55 Main'!$M$6="No",0,ROUND(10%*'GA55 Main'!$J$27,0)),0)</f>
        <v>0</v>
      </c>
      <c r="AZ101" s="22">
        <f t="shared" si="15"/>
        <v>0</v>
      </c>
      <c r="BA101" s="111">
        <f t="shared" si="12"/>
        <v>0</v>
      </c>
      <c r="BB101" s="22">
        <f t="shared" si="13"/>
        <v>0</v>
      </c>
      <c r="BC101" s="22">
        <f>IF('GA55 Main'!$C$4='Other Ded.'!B101,IF('GA55 Main'!$M$6="No",50000,IF($BB$5&gt;50000,50000,$BB$5)),0)</f>
        <v>0</v>
      </c>
      <c r="BD101" s="22">
        <f>IF('GA55 Main'!$C$4='Other Ded.'!B101,IF('GA55 Main'!$E$6="No",25000,50000),0)</f>
        <v>0</v>
      </c>
      <c r="BE101" s="22">
        <f>IF('GA55 Main'!$C$4='Other Ded.'!B101,IF('GA55 Main'!$E$6="No",40000,100000),0)</f>
        <v>0</v>
      </c>
    </row>
    <row r="102" spans="1:57" ht="15.5">
      <c r="A102" s="32">
        <v>98</v>
      </c>
      <c r="B102" s="33">
        <f>Master!B101</f>
        <v>0</v>
      </c>
      <c r="C102" s="116"/>
      <c r="D102" s="116"/>
      <c r="E102" s="116"/>
      <c r="F102" s="31">
        <f t="shared" si="14"/>
        <v>0</v>
      </c>
      <c r="G102" s="31">
        <f t="shared" si="8"/>
        <v>0</v>
      </c>
      <c r="H102" s="116"/>
      <c r="I102" s="116"/>
      <c r="J102" s="116"/>
      <c r="K102" s="116"/>
      <c r="L102" s="116"/>
      <c r="M102" s="116"/>
      <c r="N102" s="116"/>
      <c r="O102" s="116"/>
      <c r="P102" s="116"/>
      <c r="Q102" s="116"/>
      <c r="R102" s="116"/>
      <c r="S102" s="116"/>
      <c r="T102" s="116"/>
      <c r="U102" s="116"/>
      <c r="V102" s="116"/>
      <c r="W102" s="116"/>
      <c r="X102" s="116"/>
      <c r="Y102" s="116"/>
      <c r="Z102" s="116"/>
      <c r="AA102" s="116"/>
      <c r="AB102" s="116"/>
      <c r="AC102" s="116"/>
      <c r="AD102" s="116"/>
      <c r="AE102" s="116"/>
      <c r="AF102" s="116"/>
      <c r="AG102" s="116"/>
      <c r="AH102" s="116"/>
      <c r="AI102" s="116"/>
      <c r="AJ102" s="116"/>
      <c r="AK102" s="116"/>
      <c r="AL102" s="10"/>
      <c r="AM102" s="111">
        <f>IF('GA55 Main'!$C$4='Other Ded.'!B102,IF('GA55 Main'!$M$6="No",'GA55 Main'!$J$27,('GA55 Main'!$J$27+'GA55 Main'!$M$27)),0)</f>
        <v>0</v>
      </c>
      <c r="AN102" s="111">
        <f>IF('GA55 Main'!$C$4='Other Ded.'!B102,'GA55 Main'!$W$27,0)</f>
        <v>0</v>
      </c>
      <c r="AO102" s="111">
        <f>IF('Tax Calculaton Old'!$D$3='Other Ded.'!B102,'Tax Calculaton Old'!$M$48,0)</f>
        <v>0</v>
      </c>
      <c r="AP102" s="111">
        <f>IF(Sheet1!$I$5='Other Ded.'!B102,Sheet1!$L$32,0)</f>
        <v>0</v>
      </c>
      <c r="AQ102" s="22">
        <f t="shared" si="9"/>
        <v>0</v>
      </c>
      <c r="AT102" s="22">
        <f>IF('GA55 Main'!$C$4='Other Ded.'!B102,'GA55 Main'!$E$27,0)</f>
        <v>0</v>
      </c>
      <c r="AU102" s="22">
        <f>IF('GA55 Main'!$C$4='Other Ded.'!B102,SUM('GA55 Main'!$C$8:$C$19,'GA55 Main'!$D$8:$D$19),0)</f>
        <v>0</v>
      </c>
      <c r="AV102" s="111">
        <f t="shared" si="10"/>
        <v>0</v>
      </c>
      <c r="AW102" s="111">
        <f t="shared" si="11"/>
        <v>0</v>
      </c>
      <c r="AX102" s="22">
        <f>IF('GA55 Main'!$C$4='Other Ded.'!B102,IF('GA55 Main'!$M$6="NO",0,'GA55 Main'!$M$27),0)</f>
        <v>0</v>
      </c>
      <c r="AY102" s="22">
        <f>IF('GA55 Main'!$C$4='Other Ded.'!B102,IF('GA55 Main'!$M$6="No",0,ROUND(10%*'GA55 Main'!$J$27,0)),0)</f>
        <v>0</v>
      </c>
      <c r="AZ102" s="22">
        <f t="shared" si="15"/>
        <v>0</v>
      </c>
      <c r="BA102" s="111">
        <f t="shared" si="12"/>
        <v>0</v>
      </c>
      <c r="BB102" s="22">
        <f t="shared" si="13"/>
        <v>0</v>
      </c>
      <c r="BC102" s="22">
        <f>IF('GA55 Main'!$C$4='Other Ded.'!B102,IF('GA55 Main'!$M$6="No",50000,IF($BB$5&gt;50000,50000,$BB$5)),0)</f>
        <v>0</v>
      </c>
      <c r="BD102" s="22">
        <f>IF('GA55 Main'!$C$4='Other Ded.'!B102,IF('GA55 Main'!$E$6="No",25000,50000),0)</f>
        <v>0</v>
      </c>
      <c r="BE102" s="22">
        <f>IF('GA55 Main'!$C$4='Other Ded.'!B102,IF('GA55 Main'!$E$6="No",40000,100000),0)</f>
        <v>0</v>
      </c>
    </row>
    <row r="103" spans="1:57" ht="15.5">
      <c r="A103" s="32">
        <v>99</v>
      </c>
      <c r="B103" s="33">
        <f>Master!B102</f>
        <v>0</v>
      </c>
      <c r="C103" s="116"/>
      <c r="D103" s="116"/>
      <c r="E103" s="116"/>
      <c r="F103" s="31">
        <f t="shared" si="14"/>
        <v>0</v>
      </c>
      <c r="G103" s="31">
        <f t="shared" si="8"/>
        <v>0</v>
      </c>
      <c r="H103" s="116"/>
      <c r="I103" s="116"/>
      <c r="J103" s="116"/>
      <c r="K103" s="116"/>
      <c r="L103" s="116"/>
      <c r="M103" s="116"/>
      <c r="N103" s="116"/>
      <c r="O103" s="116"/>
      <c r="P103" s="116"/>
      <c r="Q103" s="116"/>
      <c r="R103" s="116"/>
      <c r="S103" s="116"/>
      <c r="T103" s="116"/>
      <c r="U103" s="116"/>
      <c r="V103" s="116"/>
      <c r="W103" s="116"/>
      <c r="X103" s="116"/>
      <c r="Y103" s="116"/>
      <c r="Z103" s="116"/>
      <c r="AA103" s="116"/>
      <c r="AB103" s="116"/>
      <c r="AC103" s="116"/>
      <c r="AD103" s="116"/>
      <c r="AE103" s="116"/>
      <c r="AF103" s="116"/>
      <c r="AG103" s="116"/>
      <c r="AH103" s="116"/>
      <c r="AI103" s="116"/>
      <c r="AJ103" s="116"/>
      <c r="AK103" s="116"/>
      <c r="AL103" s="10"/>
      <c r="AM103" s="111">
        <f>IF('GA55 Main'!$C$4='Other Ded.'!B103,IF('GA55 Main'!$M$6="No",'GA55 Main'!$J$27,('GA55 Main'!$J$27+'GA55 Main'!$M$27)),0)</f>
        <v>0</v>
      </c>
      <c r="AN103" s="111">
        <f>IF('GA55 Main'!$C$4='Other Ded.'!B103,'GA55 Main'!$W$27,0)</f>
        <v>0</v>
      </c>
      <c r="AO103" s="111">
        <f>IF('Tax Calculaton Old'!$D$3='Other Ded.'!B103,'Tax Calculaton Old'!$M$48,0)</f>
        <v>0</v>
      </c>
      <c r="AP103" s="111">
        <f>IF(Sheet1!$I$5='Other Ded.'!B103,Sheet1!$L$32,0)</f>
        <v>0</v>
      </c>
      <c r="AQ103" s="22">
        <f t="shared" si="9"/>
        <v>0</v>
      </c>
      <c r="AT103" s="22">
        <f>IF('GA55 Main'!$C$4='Other Ded.'!B103,'GA55 Main'!$E$27,0)</f>
        <v>0</v>
      </c>
      <c r="AU103" s="22">
        <f>IF('GA55 Main'!$C$4='Other Ded.'!B103,SUM('GA55 Main'!$C$8:$C$19,'GA55 Main'!$D$8:$D$19),0)</f>
        <v>0</v>
      </c>
      <c r="AV103" s="111">
        <f t="shared" si="10"/>
        <v>0</v>
      </c>
      <c r="AW103" s="111">
        <f t="shared" si="11"/>
        <v>0</v>
      </c>
      <c r="AX103" s="22">
        <f>IF('GA55 Main'!$C$4='Other Ded.'!B103,IF('GA55 Main'!$M$6="NO",0,'GA55 Main'!$M$27),0)</f>
        <v>0</v>
      </c>
      <c r="AY103" s="22">
        <f>IF('GA55 Main'!$C$4='Other Ded.'!B103,IF('GA55 Main'!$M$6="No",0,ROUND(10%*'GA55 Main'!$J$27,0)),0)</f>
        <v>0</v>
      </c>
      <c r="AZ103" s="22">
        <f t="shared" si="15"/>
        <v>0</v>
      </c>
      <c r="BA103" s="111">
        <f t="shared" si="12"/>
        <v>0</v>
      </c>
      <c r="BB103" s="22">
        <f t="shared" si="13"/>
        <v>0</v>
      </c>
      <c r="BC103" s="22">
        <f>IF('GA55 Main'!$C$4='Other Ded.'!B103,IF('GA55 Main'!$M$6="No",50000,IF($BB$5&gt;50000,50000,$BB$5)),0)</f>
        <v>0</v>
      </c>
      <c r="BD103" s="22">
        <f>IF('GA55 Main'!$C$4='Other Ded.'!B103,IF('GA55 Main'!$E$6="No",25000,50000),0)</f>
        <v>0</v>
      </c>
      <c r="BE103" s="22">
        <f>IF('GA55 Main'!$C$4='Other Ded.'!B103,IF('GA55 Main'!$E$6="No",40000,100000),0)</f>
        <v>0</v>
      </c>
    </row>
    <row r="104" spans="1:57" ht="15.5">
      <c r="A104" s="32">
        <v>100</v>
      </c>
      <c r="B104" s="33">
        <f>Master!B103</f>
        <v>0</v>
      </c>
      <c r="C104" s="116"/>
      <c r="D104" s="116"/>
      <c r="E104" s="116"/>
      <c r="F104" s="31">
        <f t="shared" si="14"/>
        <v>0</v>
      </c>
      <c r="G104" s="31">
        <f t="shared" si="8"/>
        <v>0</v>
      </c>
      <c r="H104" s="116"/>
      <c r="I104" s="116"/>
      <c r="J104" s="116"/>
      <c r="K104" s="116"/>
      <c r="L104" s="116"/>
      <c r="M104" s="116"/>
      <c r="N104" s="116"/>
      <c r="O104" s="116"/>
      <c r="P104" s="116"/>
      <c r="Q104" s="116"/>
      <c r="R104" s="116"/>
      <c r="S104" s="116"/>
      <c r="T104" s="116"/>
      <c r="U104" s="116"/>
      <c r="V104" s="116"/>
      <c r="W104" s="116"/>
      <c r="X104" s="116"/>
      <c r="Y104" s="116"/>
      <c r="Z104" s="116"/>
      <c r="AA104" s="116"/>
      <c r="AB104" s="116"/>
      <c r="AC104" s="116"/>
      <c r="AD104" s="116"/>
      <c r="AE104" s="116"/>
      <c r="AF104" s="116"/>
      <c r="AG104" s="116"/>
      <c r="AH104" s="116"/>
      <c r="AI104" s="116"/>
      <c r="AJ104" s="116"/>
      <c r="AK104" s="116"/>
      <c r="AL104" s="10"/>
      <c r="AM104" s="111">
        <f>IF('GA55 Main'!$C$4='Other Ded.'!B104,IF('GA55 Main'!$M$6="No",'GA55 Main'!$J$27,('GA55 Main'!$J$27+'GA55 Main'!$M$27)),0)</f>
        <v>0</v>
      </c>
      <c r="AN104" s="111">
        <f>IF('GA55 Main'!$C$4='Other Ded.'!B104,'GA55 Main'!$W$27,0)</f>
        <v>0</v>
      </c>
      <c r="AO104" s="111">
        <f>IF('Tax Calculaton Old'!$D$3='Other Ded.'!B104,'Tax Calculaton Old'!$M$48,0)</f>
        <v>0</v>
      </c>
      <c r="AP104" s="111">
        <f>IF(Sheet1!$I$5='Other Ded.'!B104,Sheet1!$L$32,0)</f>
        <v>0</v>
      </c>
      <c r="AQ104" s="22">
        <f t="shared" si="9"/>
        <v>0</v>
      </c>
      <c r="AT104" s="22">
        <f>IF('GA55 Main'!$C$4='Other Ded.'!B104,'GA55 Main'!$E$27,0)</f>
        <v>0</v>
      </c>
      <c r="AU104" s="22">
        <f>IF('GA55 Main'!$C$4='Other Ded.'!B104,SUM('GA55 Main'!$C$8:$C$19,'GA55 Main'!$D$8:$D$19),0)</f>
        <v>0</v>
      </c>
      <c r="AV104" s="111">
        <f t="shared" si="10"/>
        <v>0</v>
      </c>
      <c r="AW104" s="111">
        <f t="shared" si="11"/>
        <v>0</v>
      </c>
      <c r="AX104" s="22">
        <f>IF('GA55 Main'!$C$4='Other Ded.'!B104,IF('GA55 Main'!$M$6="NO",0,'GA55 Main'!$M$27),0)</f>
        <v>0</v>
      </c>
      <c r="AY104" s="22">
        <f>IF('GA55 Main'!$C$4='Other Ded.'!B104,IF('GA55 Main'!$M$6="No",0,ROUND(10%*'GA55 Main'!$J$27,0)),0)</f>
        <v>0</v>
      </c>
      <c r="AZ104" s="22">
        <f t="shared" si="15"/>
        <v>0</v>
      </c>
      <c r="BA104" s="111">
        <f t="shared" si="12"/>
        <v>0</v>
      </c>
      <c r="BB104" s="22">
        <f t="shared" si="13"/>
        <v>0</v>
      </c>
      <c r="BC104" s="22">
        <f>IF('GA55 Main'!$C$4='Other Ded.'!B104,IF('GA55 Main'!$M$6="No",50000,IF($BB$5&gt;50000,50000,$BB$5)),0)</f>
        <v>0</v>
      </c>
      <c r="BD104" s="22">
        <f>IF('GA55 Main'!$C$4='Other Ded.'!B104,IF('GA55 Main'!$E$6="No",25000,50000),0)</f>
        <v>0</v>
      </c>
      <c r="BE104" s="22">
        <f>IF('GA55 Main'!$C$4='Other Ded.'!B104,IF('GA55 Main'!$E$6="No",40000,100000),0)</f>
        <v>0</v>
      </c>
    </row>
    <row r="105" spans="1:57" ht="15.5">
      <c r="A105" s="32">
        <v>101</v>
      </c>
      <c r="B105" s="33">
        <f>Master!B104</f>
        <v>0</v>
      </c>
      <c r="C105" s="116"/>
      <c r="D105" s="116"/>
      <c r="E105" s="116"/>
      <c r="F105" s="31">
        <f t="shared" si="14"/>
        <v>0</v>
      </c>
      <c r="G105" s="31">
        <f t="shared" si="8"/>
        <v>0</v>
      </c>
      <c r="H105" s="116"/>
      <c r="I105" s="116"/>
      <c r="J105" s="116"/>
      <c r="K105" s="116"/>
      <c r="L105" s="116"/>
      <c r="M105" s="116"/>
      <c r="N105" s="116"/>
      <c r="O105" s="116"/>
      <c r="P105" s="116"/>
      <c r="Q105" s="116"/>
      <c r="R105" s="116"/>
      <c r="S105" s="116"/>
      <c r="T105" s="116"/>
      <c r="U105" s="116"/>
      <c r="V105" s="116"/>
      <c r="W105" s="116"/>
      <c r="X105" s="116"/>
      <c r="Y105" s="116"/>
      <c r="Z105" s="116"/>
      <c r="AA105" s="116"/>
      <c r="AB105" s="116"/>
      <c r="AC105" s="116"/>
      <c r="AD105" s="116"/>
      <c r="AE105" s="116"/>
      <c r="AF105" s="116"/>
      <c r="AG105" s="116"/>
      <c r="AH105" s="116"/>
      <c r="AI105" s="116"/>
      <c r="AJ105" s="116"/>
      <c r="AK105" s="116"/>
      <c r="AL105" s="10"/>
      <c r="AM105" s="111">
        <f>IF('GA55 Main'!$C$4='Other Ded.'!B105,IF('GA55 Main'!$M$6="No",'GA55 Main'!$J$27,('GA55 Main'!$J$27+'GA55 Main'!$M$27)),0)</f>
        <v>0</v>
      </c>
      <c r="AN105" s="111">
        <f>IF('GA55 Main'!$C$4='Other Ded.'!B105,'GA55 Main'!$W$27,0)</f>
        <v>0</v>
      </c>
      <c r="AO105" s="111">
        <f>IF('Tax Calculaton Old'!$D$3='Other Ded.'!B105,'Tax Calculaton Old'!$M$48,0)</f>
        <v>0</v>
      </c>
      <c r="AP105" s="111">
        <f>IF(Sheet1!$I$5='Other Ded.'!B105,Sheet1!$L$32,0)</f>
        <v>0</v>
      </c>
      <c r="AQ105" s="22">
        <f t="shared" si="9"/>
        <v>0</v>
      </c>
      <c r="AT105" s="22">
        <f>IF('GA55 Main'!$C$4='Other Ded.'!B105,'GA55 Main'!$E$27,0)</f>
        <v>0</v>
      </c>
      <c r="AU105" s="22">
        <f>IF('GA55 Main'!$C$4='Other Ded.'!B105,SUM('GA55 Main'!$C$8:$C$19,'GA55 Main'!$D$8:$D$19),0)</f>
        <v>0</v>
      </c>
      <c r="AV105" s="111">
        <f t="shared" si="10"/>
        <v>0</v>
      </c>
      <c r="AW105" s="111">
        <f t="shared" si="11"/>
        <v>0</v>
      </c>
      <c r="AX105" s="22">
        <f>IF('GA55 Main'!$C$4='Other Ded.'!B105,IF('GA55 Main'!$M$6="NO",0,'GA55 Main'!$M$27),0)</f>
        <v>0</v>
      </c>
      <c r="AY105" s="22">
        <f>IF('GA55 Main'!$C$4='Other Ded.'!B105,IF('GA55 Main'!$M$6="No",0,ROUND(10%*'GA55 Main'!$J$27,0)),0)</f>
        <v>0</v>
      </c>
      <c r="AZ105" s="22">
        <f t="shared" si="15"/>
        <v>0</v>
      </c>
      <c r="BA105" s="111">
        <f t="shared" si="12"/>
        <v>0</v>
      </c>
      <c r="BB105" s="22">
        <f t="shared" si="13"/>
        <v>0</v>
      </c>
      <c r="BC105" s="22">
        <f>IF('GA55 Main'!$C$4='Other Ded.'!B105,IF('GA55 Main'!$M$6="No",50000,IF($BB$5&gt;50000,50000,$BB$5)),0)</f>
        <v>0</v>
      </c>
      <c r="BD105" s="22">
        <f>IF('GA55 Main'!$C$4='Other Ded.'!B105,IF('GA55 Main'!$E$6="No",25000,50000),0)</f>
        <v>0</v>
      </c>
      <c r="BE105" s="22">
        <f>IF('GA55 Main'!$C$4='Other Ded.'!B105,IF('GA55 Main'!$E$6="No",40000,100000),0)</f>
        <v>0</v>
      </c>
    </row>
    <row r="106" spans="1:57" ht="15.5">
      <c r="A106" s="32">
        <v>102</v>
      </c>
      <c r="B106" s="33">
        <f>Master!B105</f>
        <v>0</v>
      </c>
      <c r="C106" s="116"/>
      <c r="D106" s="116"/>
      <c r="E106" s="116"/>
      <c r="F106" s="31">
        <f t="shared" si="14"/>
        <v>0</v>
      </c>
      <c r="G106" s="31">
        <f t="shared" si="8"/>
        <v>0</v>
      </c>
      <c r="H106" s="116"/>
      <c r="I106" s="116"/>
      <c r="J106" s="116"/>
      <c r="K106" s="116"/>
      <c r="L106" s="116"/>
      <c r="M106" s="116"/>
      <c r="N106" s="116"/>
      <c r="O106" s="116"/>
      <c r="P106" s="116"/>
      <c r="Q106" s="116"/>
      <c r="R106" s="116"/>
      <c r="S106" s="116"/>
      <c r="T106" s="116"/>
      <c r="U106" s="116"/>
      <c r="V106" s="116"/>
      <c r="W106" s="116"/>
      <c r="X106" s="116"/>
      <c r="Y106" s="116"/>
      <c r="Z106" s="116"/>
      <c r="AA106" s="116"/>
      <c r="AB106" s="116"/>
      <c r="AC106" s="116"/>
      <c r="AD106" s="116"/>
      <c r="AE106" s="116"/>
      <c r="AF106" s="116"/>
      <c r="AG106" s="116"/>
      <c r="AH106" s="116"/>
      <c r="AI106" s="116"/>
      <c r="AJ106" s="116"/>
      <c r="AK106" s="116"/>
      <c r="AL106" s="10"/>
      <c r="AM106" s="111">
        <f>IF('GA55 Main'!$C$4='Other Ded.'!B106,IF('GA55 Main'!$M$6="No",'GA55 Main'!$J$27,('GA55 Main'!$J$27+'GA55 Main'!$M$27)),0)</f>
        <v>0</v>
      </c>
      <c r="AN106" s="111">
        <f>IF('GA55 Main'!$C$4='Other Ded.'!B106,'GA55 Main'!$W$27,0)</f>
        <v>0</v>
      </c>
      <c r="AO106" s="111">
        <f>IF('Tax Calculaton Old'!$D$3='Other Ded.'!B106,'Tax Calculaton Old'!$M$48,0)</f>
        <v>0</v>
      </c>
      <c r="AP106" s="111">
        <f>IF(Sheet1!$I$5='Other Ded.'!B106,Sheet1!$L$32,0)</f>
        <v>0</v>
      </c>
      <c r="AQ106" s="22">
        <f t="shared" si="9"/>
        <v>0</v>
      </c>
      <c r="AT106" s="22">
        <f>IF('GA55 Main'!$C$4='Other Ded.'!B106,'GA55 Main'!$E$27,0)</f>
        <v>0</v>
      </c>
      <c r="AU106" s="22">
        <f>IF('GA55 Main'!$C$4='Other Ded.'!B106,SUM('GA55 Main'!$C$8:$C$19,'GA55 Main'!$D$8:$D$19),0)</f>
        <v>0</v>
      </c>
      <c r="AV106" s="111">
        <f t="shared" si="10"/>
        <v>0</v>
      </c>
      <c r="AW106" s="111">
        <f t="shared" si="11"/>
        <v>0</v>
      </c>
      <c r="AX106" s="22">
        <f>IF('GA55 Main'!$C$4='Other Ded.'!B106,IF('GA55 Main'!$M$6="NO",0,'GA55 Main'!$M$27),0)</f>
        <v>0</v>
      </c>
      <c r="AY106" s="22">
        <f>IF('GA55 Main'!$C$4='Other Ded.'!B106,IF('GA55 Main'!$M$6="No",0,ROUND(10%*'GA55 Main'!$J$27,0)),0)</f>
        <v>0</v>
      </c>
      <c r="AZ106" s="22">
        <f t="shared" si="15"/>
        <v>0</v>
      </c>
      <c r="BA106" s="111">
        <f t="shared" si="12"/>
        <v>0</v>
      </c>
      <c r="BB106" s="22">
        <f t="shared" si="13"/>
        <v>0</v>
      </c>
      <c r="BC106" s="22">
        <f>IF('GA55 Main'!$C$4='Other Ded.'!B106,IF('GA55 Main'!$M$6="No",50000,IF($BB$5&gt;50000,50000,$BB$5)),0)</f>
        <v>0</v>
      </c>
      <c r="BD106" s="22">
        <f>IF('GA55 Main'!$C$4='Other Ded.'!B106,IF('GA55 Main'!$E$6="No",25000,50000),0)</f>
        <v>0</v>
      </c>
      <c r="BE106" s="22">
        <f>IF('GA55 Main'!$C$4='Other Ded.'!B106,IF('GA55 Main'!$E$6="No",40000,100000),0)</f>
        <v>0</v>
      </c>
    </row>
    <row r="107" spans="1:57" ht="15.5">
      <c r="A107" s="32">
        <v>103</v>
      </c>
      <c r="B107" s="33">
        <f>Master!B106</f>
        <v>0</v>
      </c>
      <c r="C107" s="116"/>
      <c r="D107" s="116"/>
      <c r="E107" s="116"/>
      <c r="F107" s="31">
        <f t="shared" si="14"/>
        <v>0</v>
      </c>
      <c r="G107" s="31">
        <f t="shared" si="8"/>
        <v>0</v>
      </c>
      <c r="H107" s="116"/>
      <c r="I107" s="116"/>
      <c r="J107" s="116"/>
      <c r="K107" s="116"/>
      <c r="L107" s="116"/>
      <c r="M107" s="116"/>
      <c r="N107" s="116"/>
      <c r="O107" s="116"/>
      <c r="P107" s="116"/>
      <c r="Q107" s="116"/>
      <c r="R107" s="116"/>
      <c r="S107" s="116"/>
      <c r="T107" s="116"/>
      <c r="U107" s="116"/>
      <c r="V107" s="116"/>
      <c r="W107" s="116"/>
      <c r="X107" s="116"/>
      <c r="Y107" s="116"/>
      <c r="Z107" s="116"/>
      <c r="AA107" s="116"/>
      <c r="AB107" s="116"/>
      <c r="AC107" s="116"/>
      <c r="AD107" s="116"/>
      <c r="AE107" s="116"/>
      <c r="AF107" s="116"/>
      <c r="AG107" s="116"/>
      <c r="AH107" s="116"/>
      <c r="AI107" s="116"/>
      <c r="AJ107" s="116"/>
      <c r="AK107" s="116"/>
      <c r="AL107" s="10"/>
      <c r="AM107" s="111">
        <f>IF('GA55 Main'!$C$4='Other Ded.'!B107,IF('GA55 Main'!$M$6="No",'GA55 Main'!$J$27,('GA55 Main'!$J$27+'GA55 Main'!$M$27)),0)</f>
        <v>0</v>
      </c>
      <c r="AN107" s="111">
        <f>IF('GA55 Main'!$C$4='Other Ded.'!B107,'GA55 Main'!$W$27,0)</f>
        <v>0</v>
      </c>
      <c r="AO107" s="111">
        <f>IF('Tax Calculaton Old'!$D$3='Other Ded.'!B107,'Tax Calculaton Old'!$M$48,0)</f>
        <v>0</v>
      </c>
      <c r="AP107" s="111">
        <f>IF(Sheet1!$I$5='Other Ded.'!B107,Sheet1!$L$32,0)</f>
        <v>0</v>
      </c>
      <c r="AQ107" s="22">
        <f t="shared" si="9"/>
        <v>0</v>
      </c>
      <c r="AT107" s="22">
        <f>IF('GA55 Main'!$C$4='Other Ded.'!B107,'GA55 Main'!$E$27,0)</f>
        <v>0</v>
      </c>
      <c r="AU107" s="22">
        <f>IF('GA55 Main'!$C$4='Other Ded.'!B107,SUM('GA55 Main'!$C$8:$C$19,'GA55 Main'!$D$8:$D$19),0)</f>
        <v>0</v>
      </c>
      <c r="AV107" s="111">
        <f t="shared" si="10"/>
        <v>0</v>
      </c>
      <c r="AW107" s="111">
        <f t="shared" si="11"/>
        <v>0</v>
      </c>
      <c r="AX107" s="22">
        <f>IF('GA55 Main'!$C$4='Other Ded.'!B107,IF('GA55 Main'!$M$6="NO",0,'GA55 Main'!$M$27),0)</f>
        <v>0</v>
      </c>
      <c r="AY107" s="22">
        <f>IF('GA55 Main'!$C$4='Other Ded.'!B107,IF('GA55 Main'!$M$6="No",0,ROUND(10%*'GA55 Main'!$J$27,0)),0)</f>
        <v>0</v>
      </c>
      <c r="AZ107" s="22">
        <f t="shared" si="15"/>
        <v>0</v>
      </c>
      <c r="BA107" s="111">
        <f t="shared" si="12"/>
        <v>0</v>
      </c>
      <c r="BB107" s="22">
        <f t="shared" si="13"/>
        <v>0</v>
      </c>
      <c r="BC107" s="22">
        <f>IF('GA55 Main'!$C$4='Other Ded.'!B107,IF('GA55 Main'!$M$6="No",50000,IF($BB$5&gt;50000,50000,$BB$5)),0)</f>
        <v>0</v>
      </c>
      <c r="BD107" s="22">
        <f>IF('GA55 Main'!$C$4='Other Ded.'!B107,IF('GA55 Main'!$E$6="No",25000,50000),0)</f>
        <v>0</v>
      </c>
      <c r="BE107" s="22">
        <f>IF('GA55 Main'!$C$4='Other Ded.'!B107,IF('GA55 Main'!$E$6="No",40000,100000),0)</f>
        <v>0</v>
      </c>
    </row>
    <row r="108" spans="1:57" ht="15.5">
      <c r="A108" s="32">
        <v>104</v>
      </c>
      <c r="B108" s="33">
        <f>Master!B107</f>
        <v>0</v>
      </c>
      <c r="C108" s="116"/>
      <c r="D108" s="116"/>
      <c r="E108" s="116"/>
      <c r="F108" s="31">
        <f t="shared" si="14"/>
        <v>0</v>
      </c>
      <c r="G108" s="31">
        <f t="shared" si="8"/>
        <v>0</v>
      </c>
      <c r="H108" s="116"/>
      <c r="I108" s="116"/>
      <c r="J108" s="116"/>
      <c r="K108" s="116"/>
      <c r="L108" s="116"/>
      <c r="M108" s="116"/>
      <c r="N108" s="116"/>
      <c r="O108" s="116"/>
      <c r="P108" s="116"/>
      <c r="Q108" s="116"/>
      <c r="R108" s="116"/>
      <c r="S108" s="116"/>
      <c r="T108" s="116"/>
      <c r="U108" s="116"/>
      <c r="V108" s="116"/>
      <c r="W108" s="116"/>
      <c r="X108" s="116"/>
      <c r="Y108" s="116"/>
      <c r="Z108" s="116"/>
      <c r="AA108" s="116"/>
      <c r="AB108" s="116"/>
      <c r="AC108" s="116"/>
      <c r="AD108" s="116"/>
      <c r="AE108" s="116"/>
      <c r="AF108" s="116"/>
      <c r="AG108" s="116"/>
      <c r="AH108" s="116"/>
      <c r="AI108" s="116"/>
      <c r="AJ108" s="116"/>
      <c r="AK108" s="116"/>
      <c r="AL108" s="10"/>
      <c r="AM108" s="111">
        <f>IF('GA55 Main'!$C$4='Other Ded.'!B108,IF('GA55 Main'!$M$6="No",'GA55 Main'!$J$27,('GA55 Main'!$J$27+'GA55 Main'!$M$27)),0)</f>
        <v>0</v>
      </c>
      <c r="AN108" s="111">
        <f>IF('GA55 Main'!$C$4='Other Ded.'!B108,'GA55 Main'!$W$27,0)</f>
        <v>0</v>
      </c>
      <c r="AO108" s="111">
        <f>IF('Tax Calculaton Old'!$D$3='Other Ded.'!B108,'Tax Calculaton Old'!$M$48,0)</f>
        <v>0</v>
      </c>
      <c r="AP108" s="111">
        <f>IF(Sheet1!$I$5='Other Ded.'!B108,Sheet1!$L$32,0)</f>
        <v>0</v>
      </c>
      <c r="AQ108" s="22">
        <f t="shared" si="9"/>
        <v>0</v>
      </c>
      <c r="AT108" s="22">
        <f>IF('GA55 Main'!$C$4='Other Ded.'!B108,'GA55 Main'!$E$27,0)</f>
        <v>0</v>
      </c>
      <c r="AU108" s="22">
        <f>IF('GA55 Main'!$C$4='Other Ded.'!B108,SUM('GA55 Main'!$C$8:$C$19,'GA55 Main'!$D$8:$D$19),0)</f>
        <v>0</v>
      </c>
      <c r="AV108" s="111">
        <f t="shared" si="10"/>
        <v>0</v>
      </c>
      <c r="AW108" s="111">
        <f t="shared" si="11"/>
        <v>0</v>
      </c>
      <c r="AX108" s="22">
        <f>IF('GA55 Main'!$C$4='Other Ded.'!B108,IF('GA55 Main'!$M$6="NO",0,'GA55 Main'!$M$27),0)</f>
        <v>0</v>
      </c>
      <c r="AY108" s="22">
        <f>IF('GA55 Main'!$C$4='Other Ded.'!B108,IF('GA55 Main'!$M$6="No",0,ROUND(10%*'GA55 Main'!$J$27,0)),0)</f>
        <v>0</v>
      </c>
      <c r="AZ108" s="22">
        <f t="shared" si="15"/>
        <v>0</v>
      </c>
      <c r="BA108" s="111">
        <f t="shared" si="12"/>
        <v>0</v>
      </c>
      <c r="BB108" s="22">
        <f t="shared" si="13"/>
        <v>0</v>
      </c>
      <c r="BC108" s="22">
        <f>IF('GA55 Main'!$C$4='Other Ded.'!B108,IF('GA55 Main'!$M$6="No",50000,IF($BB$5&gt;50000,50000,$BB$5)),0)</f>
        <v>0</v>
      </c>
      <c r="BD108" s="22">
        <f>IF('GA55 Main'!$C$4='Other Ded.'!B108,IF('GA55 Main'!$E$6="No",25000,50000),0)</f>
        <v>0</v>
      </c>
      <c r="BE108" s="22">
        <f>IF('GA55 Main'!$C$4='Other Ded.'!B108,IF('GA55 Main'!$E$6="No",40000,100000),0)</f>
        <v>0</v>
      </c>
    </row>
    <row r="109" spans="1:57" ht="15.5">
      <c r="A109" s="32">
        <v>105</v>
      </c>
      <c r="B109" s="33">
        <f>Master!B108</f>
        <v>0</v>
      </c>
      <c r="C109" s="116"/>
      <c r="D109" s="116"/>
      <c r="E109" s="116"/>
      <c r="F109" s="31">
        <f t="shared" si="14"/>
        <v>0</v>
      </c>
      <c r="G109" s="31">
        <f t="shared" si="8"/>
        <v>0</v>
      </c>
      <c r="H109" s="116"/>
      <c r="I109" s="116"/>
      <c r="J109" s="116"/>
      <c r="K109" s="116"/>
      <c r="L109" s="116"/>
      <c r="M109" s="116"/>
      <c r="N109" s="116"/>
      <c r="O109" s="116"/>
      <c r="P109" s="116"/>
      <c r="Q109" s="116"/>
      <c r="R109" s="116"/>
      <c r="S109" s="116"/>
      <c r="T109" s="116"/>
      <c r="U109" s="116"/>
      <c r="V109" s="116"/>
      <c r="W109" s="116"/>
      <c r="X109" s="116"/>
      <c r="Y109" s="116"/>
      <c r="Z109" s="116"/>
      <c r="AA109" s="116"/>
      <c r="AB109" s="116"/>
      <c r="AC109" s="116"/>
      <c r="AD109" s="116"/>
      <c r="AE109" s="116"/>
      <c r="AF109" s="116"/>
      <c r="AG109" s="116"/>
      <c r="AH109" s="116"/>
      <c r="AI109" s="116"/>
      <c r="AJ109" s="116"/>
      <c r="AK109" s="116"/>
      <c r="AL109" s="10"/>
      <c r="AM109" s="111">
        <f>IF('GA55 Main'!$C$4='Other Ded.'!B109,IF('GA55 Main'!$M$6="No",'GA55 Main'!$J$27,('GA55 Main'!$J$27+'GA55 Main'!$M$27)),0)</f>
        <v>0</v>
      </c>
      <c r="AN109" s="111">
        <f>IF('GA55 Main'!$C$4='Other Ded.'!B109,'GA55 Main'!$W$27,0)</f>
        <v>0</v>
      </c>
      <c r="AO109" s="111">
        <f>IF('Tax Calculaton Old'!$D$3='Other Ded.'!B109,'Tax Calculaton Old'!$M$48,0)</f>
        <v>0</v>
      </c>
      <c r="AP109" s="111">
        <f>IF(Sheet1!$I$5='Other Ded.'!B109,Sheet1!$L$32,0)</f>
        <v>0</v>
      </c>
      <c r="AQ109" s="22">
        <f t="shared" si="9"/>
        <v>0</v>
      </c>
      <c r="AT109" s="22">
        <f>IF('GA55 Main'!$C$4='Other Ded.'!B109,'GA55 Main'!$E$27,0)</f>
        <v>0</v>
      </c>
      <c r="AU109" s="22">
        <f>IF('GA55 Main'!$C$4='Other Ded.'!B109,SUM('GA55 Main'!$C$8:$C$19,'GA55 Main'!$D$8:$D$19),0)</f>
        <v>0</v>
      </c>
      <c r="AV109" s="111">
        <f t="shared" si="10"/>
        <v>0</v>
      </c>
      <c r="AW109" s="111">
        <f t="shared" si="11"/>
        <v>0</v>
      </c>
      <c r="AX109" s="22">
        <f>IF('GA55 Main'!$C$4='Other Ded.'!B109,IF('GA55 Main'!$M$6="NO",0,'GA55 Main'!$M$27),0)</f>
        <v>0</v>
      </c>
      <c r="AY109" s="22">
        <f>IF('GA55 Main'!$C$4='Other Ded.'!B109,IF('GA55 Main'!$M$6="No",0,ROUND(10%*'GA55 Main'!$J$27,0)),0)</f>
        <v>0</v>
      </c>
      <c r="AZ109" s="22">
        <f t="shared" si="15"/>
        <v>0</v>
      </c>
      <c r="BA109" s="111">
        <f t="shared" si="12"/>
        <v>0</v>
      </c>
      <c r="BB109" s="22">
        <f t="shared" si="13"/>
        <v>0</v>
      </c>
      <c r="BC109" s="22">
        <f>IF('GA55 Main'!$C$4='Other Ded.'!B109,IF('GA55 Main'!$M$6="No",50000,IF($BB$5&gt;50000,50000,$BB$5)),0)</f>
        <v>0</v>
      </c>
      <c r="BD109" s="22">
        <f>IF('GA55 Main'!$C$4='Other Ded.'!B109,IF('GA55 Main'!$E$6="No",25000,50000),0)</f>
        <v>0</v>
      </c>
      <c r="BE109" s="22">
        <f>IF('GA55 Main'!$C$4='Other Ded.'!B109,IF('GA55 Main'!$E$6="No",40000,100000),0)</f>
        <v>0</v>
      </c>
    </row>
    <row r="110" spans="1:57" ht="15.5">
      <c r="A110" s="32">
        <v>106</v>
      </c>
      <c r="B110" s="33">
        <f>Master!B109</f>
        <v>0</v>
      </c>
      <c r="C110" s="116"/>
      <c r="D110" s="116"/>
      <c r="E110" s="116"/>
      <c r="F110" s="31">
        <f t="shared" si="14"/>
        <v>0</v>
      </c>
      <c r="G110" s="31">
        <f t="shared" si="8"/>
        <v>0</v>
      </c>
      <c r="H110" s="116"/>
      <c r="I110" s="116"/>
      <c r="J110" s="116"/>
      <c r="K110" s="116"/>
      <c r="L110" s="116"/>
      <c r="M110" s="116"/>
      <c r="N110" s="116"/>
      <c r="O110" s="116"/>
      <c r="P110" s="116"/>
      <c r="Q110" s="116"/>
      <c r="R110" s="116"/>
      <c r="S110" s="116"/>
      <c r="T110" s="116"/>
      <c r="U110" s="116"/>
      <c r="V110" s="116"/>
      <c r="W110" s="116"/>
      <c r="X110" s="116"/>
      <c r="Y110" s="116"/>
      <c r="Z110" s="116"/>
      <c r="AA110" s="116"/>
      <c r="AB110" s="116"/>
      <c r="AC110" s="116"/>
      <c r="AD110" s="116"/>
      <c r="AE110" s="116"/>
      <c r="AF110" s="116"/>
      <c r="AG110" s="116"/>
      <c r="AH110" s="116"/>
      <c r="AI110" s="116"/>
      <c r="AJ110" s="116"/>
      <c r="AK110" s="116"/>
      <c r="AL110" s="10"/>
      <c r="AM110" s="111">
        <f>IF('GA55 Main'!$C$4='Other Ded.'!B110,IF('GA55 Main'!$M$6="No",'GA55 Main'!$J$27,('GA55 Main'!$J$27+'GA55 Main'!$M$27)),0)</f>
        <v>0</v>
      </c>
      <c r="AN110" s="111">
        <f>IF('GA55 Main'!$C$4='Other Ded.'!B110,'GA55 Main'!$W$27,0)</f>
        <v>0</v>
      </c>
      <c r="AO110" s="111">
        <f>IF('Tax Calculaton Old'!$D$3='Other Ded.'!B110,'Tax Calculaton Old'!$M$48,0)</f>
        <v>0</v>
      </c>
      <c r="AP110" s="111">
        <f>IF(Sheet1!$I$5='Other Ded.'!B110,Sheet1!$L$32,0)</f>
        <v>0</v>
      </c>
      <c r="AQ110" s="22">
        <f t="shared" si="9"/>
        <v>0</v>
      </c>
      <c r="AT110" s="22">
        <f>IF('GA55 Main'!$C$4='Other Ded.'!B110,'GA55 Main'!$E$27,0)</f>
        <v>0</v>
      </c>
      <c r="AU110" s="22">
        <f>IF('GA55 Main'!$C$4='Other Ded.'!B110,SUM('GA55 Main'!$C$8:$C$19,'GA55 Main'!$D$8:$D$19),0)</f>
        <v>0</v>
      </c>
      <c r="AV110" s="111">
        <f t="shared" si="10"/>
        <v>0</v>
      </c>
      <c r="AW110" s="111">
        <f t="shared" si="11"/>
        <v>0</v>
      </c>
      <c r="AX110" s="22">
        <f>IF('GA55 Main'!$C$4='Other Ded.'!B110,IF('GA55 Main'!$M$6="NO",0,'GA55 Main'!$M$27),0)</f>
        <v>0</v>
      </c>
      <c r="AY110" s="22">
        <f>IF('GA55 Main'!$C$4='Other Ded.'!B110,IF('GA55 Main'!$M$6="No",0,ROUND(10%*'GA55 Main'!$J$27,0)),0)</f>
        <v>0</v>
      </c>
      <c r="AZ110" s="22">
        <f t="shared" si="15"/>
        <v>0</v>
      </c>
      <c r="BA110" s="111">
        <f t="shared" si="12"/>
        <v>0</v>
      </c>
      <c r="BB110" s="22">
        <f t="shared" si="13"/>
        <v>0</v>
      </c>
      <c r="BC110" s="22">
        <f>IF('GA55 Main'!$C$4='Other Ded.'!B110,IF('GA55 Main'!$M$6="No",50000,IF($BB$5&gt;50000,50000,$BB$5)),0)</f>
        <v>0</v>
      </c>
      <c r="BD110" s="22">
        <f>IF('GA55 Main'!$C$4='Other Ded.'!B110,IF('GA55 Main'!$E$6="No",25000,50000),0)</f>
        <v>0</v>
      </c>
      <c r="BE110" s="22">
        <f>IF('GA55 Main'!$C$4='Other Ded.'!B110,IF('GA55 Main'!$E$6="No",40000,100000),0)</f>
        <v>0</v>
      </c>
    </row>
    <row r="111" spans="1:57" ht="15.5">
      <c r="A111" s="32">
        <v>107</v>
      </c>
      <c r="B111" s="33">
        <f>Master!B110</f>
        <v>0</v>
      </c>
      <c r="C111" s="116"/>
      <c r="D111" s="116"/>
      <c r="E111" s="116"/>
      <c r="F111" s="31">
        <f t="shared" si="14"/>
        <v>0</v>
      </c>
      <c r="G111" s="31">
        <f t="shared" si="8"/>
        <v>0</v>
      </c>
      <c r="H111" s="116"/>
      <c r="I111" s="116"/>
      <c r="J111" s="116"/>
      <c r="K111" s="116"/>
      <c r="L111" s="116"/>
      <c r="M111" s="116"/>
      <c r="N111" s="116"/>
      <c r="O111" s="116"/>
      <c r="P111" s="116"/>
      <c r="Q111" s="116"/>
      <c r="R111" s="116"/>
      <c r="S111" s="116"/>
      <c r="T111" s="116"/>
      <c r="U111" s="116"/>
      <c r="V111" s="116"/>
      <c r="W111" s="116"/>
      <c r="X111" s="116"/>
      <c r="Y111" s="116"/>
      <c r="Z111" s="116"/>
      <c r="AA111" s="116"/>
      <c r="AB111" s="116"/>
      <c r="AC111" s="116"/>
      <c r="AD111" s="116"/>
      <c r="AE111" s="116"/>
      <c r="AF111" s="116"/>
      <c r="AG111" s="116"/>
      <c r="AH111" s="116"/>
      <c r="AI111" s="116"/>
      <c r="AJ111" s="116"/>
      <c r="AK111" s="116"/>
      <c r="AL111" s="10"/>
      <c r="AM111" s="111">
        <f>IF('GA55 Main'!$C$4='Other Ded.'!B111,IF('GA55 Main'!$M$6="No",'GA55 Main'!$J$27,('GA55 Main'!$J$27+'GA55 Main'!$M$27)),0)</f>
        <v>0</v>
      </c>
      <c r="AN111" s="111">
        <f>IF('GA55 Main'!$C$4='Other Ded.'!B111,'GA55 Main'!$W$27,0)</f>
        <v>0</v>
      </c>
      <c r="AO111" s="111">
        <f>IF('Tax Calculaton Old'!$D$3='Other Ded.'!B111,'Tax Calculaton Old'!$M$48,0)</f>
        <v>0</v>
      </c>
      <c r="AP111" s="111">
        <f>IF(Sheet1!$I$5='Other Ded.'!B111,Sheet1!$L$32,0)</f>
        <v>0</v>
      </c>
      <c r="AQ111" s="22">
        <f t="shared" si="9"/>
        <v>0</v>
      </c>
      <c r="AT111" s="22">
        <f>IF('GA55 Main'!$C$4='Other Ded.'!B111,'GA55 Main'!$E$27,0)</f>
        <v>0</v>
      </c>
      <c r="AU111" s="22">
        <f>IF('GA55 Main'!$C$4='Other Ded.'!B111,SUM('GA55 Main'!$C$8:$C$19,'GA55 Main'!$D$8:$D$19),0)</f>
        <v>0</v>
      </c>
      <c r="AV111" s="111">
        <f t="shared" si="10"/>
        <v>0</v>
      </c>
      <c r="AW111" s="111">
        <f t="shared" si="11"/>
        <v>0</v>
      </c>
      <c r="AX111" s="22">
        <f>IF('GA55 Main'!$C$4='Other Ded.'!B111,IF('GA55 Main'!$M$6="NO",0,'GA55 Main'!$M$27),0)</f>
        <v>0</v>
      </c>
      <c r="AY111" s="22">
        <f>IF('GA55 Main'!$C$4='Other Ded.'!B111,IF('GA55 Main'!$M$6="No",0,ROUND(10%*'GA55 Main'!$J$27,0)),0)</f>
        <v>0</v>
      </c>
      <c r="AZ111" s="22">
        <f t="shared" si="15"/>
        <v>0</v>
      </c>
      <c r="BA111" s="111">
        <f t="shared" si="12"/>
        <v>0</v>
      </c>
      <c r="BB111" s="22">
        <f t="shared" si="13"/>
        <v>0</v>
      </c>
      <c r="BC111" s="22">
        <f>IF('GA55 Main'!$C$4='Other Ded.'!B111,IF('GA55 Main'!$M$6="No",50000,IF($BB$5&gt;50000,50000,$BB$5)),0)</f>
        <v>0</v>
      </c>
      <c r="BD111" s="22">
        <f>IF('GA55 Main'!$C$4='Other Ded.'!B111,IF('GA55 Main'!$E$6="No",25000,50000),0)</f>
        <v>0</v>
      </c>
      <c r="BE111" s="22">
        <f>IF('GA55 Main'!$C$4='Other Ded.'!B111,IF('GA55 Main'!$E$6="No",40000,100000),0)</f>
        <v>0</v>
      </c>
    </row>
    <row r="112" spans="1:57" ht="15.5">
      <c r="A112" s="32">
        <v>108</v>
      </c>
      <c r="B112" s="33">
        <f>Master!B111</f>
        <v>0</v>
      </c>
      <c r="C112" s="116"/>
      <c r="D112" s="116"/>
      <c r="E112" s="116"/>
      <c r="F112" s="31">
        <f t="shared" si="14"/>
        <v>0</v>
      </c>
      <c r="G112" s="31">
        <f t="shared" si="8"/>
        <v>0</v>
      </c>
      <c r="H112" s="116"/>
      <c r="I112" s="116"/>
      <c r="J112" s="116"/>
      <c r="K112" s="116"/>
      <c r="L112" s="116"/>
      <c r="M112" s="116"/>
      <c r="N112" s="116"/>
      <c r="O112" s="116"/>
      <c r="P112" s="116"/>
      <c r="Q112" s="116"/>
      <c r="R112" s="116"/>
      <c r="S112" s="116"/>
      <c r="T112" s="116"/>
      <c r="U112" s="116"/>
      <c r="V112" s="116"/>
      <c r="W112" s="116"/>
      <c r="X112" s="116"/>
      <c r="Y112" s="116"/>
      <c r="Z112" s="116"/>
      <c r="AA112" s="116"/>
      <c r="AB112" s="116"/>
      <c r="AC112" s="116"/>
      <c r="AD112" s="116"/>
      <c r="AE112" s="116"/>
      <c r="AF112" s="116"/>
      <c r="AG112" s="116"/>
      <c r="AH112" s="116"/>
      <c r="AI112" s="116"/>
      <c r="AJ112" s="116"/>
      <c r="AK112" s="116"/>
      <c r="AL112" s="10"/>
      <c r="AM112" s="111">
        <f>IF('GA55 Main'!$C$4='Other Ded.'!B112,IF('GA55 Main'!$M$6="No",'GA55 Main'!$J$27,('GA55 Main'!$J$27+'GA55 Main'!$M$27)),0)</f>
        <v>0</v>
      </c>
      <c r="AN112" s="111">
        <f>IF('GA55 Main'!$C$4='Other Ded.'!B112,'GA55 Main'!$W$27,0)</f>
        <v>0</v>
      </c>
      <c r="AO112" s="111">
        <f>IF('Tax Calculaton Old'!$D$3='Other Ded.'!B112,'Tax Calculaton Old'!$M$48,0)</f>
        <v>0</v>
      </c>
      <c r="AP112" s="111">
        <f>IF(Sheet1!$I$5='Other Ded.'!B112,Sheet1!$L$32,0)</f>
        <v>0</v>
      </c>
      <c r="AQ112" s="22">
        <f t="shared" si="9"/>
        <v>0</v>
      </c>
      <c r="AT112" s="22">
        <f>IF('GA55 Main'!$C$4='Other Ded.'!B112,'GA55 Main'!$E$27,0)</f>
        <v>0</v>
      </c>
      <c r="AU112" s="22">
        <f>IF('GA55 Main'!$C$4='Other Ded.'!B112,SUM('GA55 Main'!$C$8:$C$19,'GA55 Main'!$D$8:$D$19),0)</f>
        <v>0</v>
      </c>
      <c r="AV112" s="111">
        <f t="shared" si="10"/>
        <v>0</v>
      </c>
      <c r="AW112" s="111">
        <f t="shared" si="11"/>
        <v>0</v>
      </c>
      <c r="AX112" s="22">
        <f>IF('GA55 Main'!$C$4='Other Ded.'!B112,IF('GA55 Main'!$M$6="NO",0,'GA55 Main'!$M$27),0)</f>
        <v>0</v>
      </c>
      <c r="AY112" s="22">
        <f>IF('GA55 Main'!$C$4='Other Ded.'!B112,IF('GA55 Main'!$M$6="No",0,ROUND(10%*'GA55 Main'!$J$27,0)),0)</f>
        <v>0</v>
      </c>
      <c r="AZ112" s="22">
        <f t="shared" si="15"/>
        <v>0</v>
      </c>
      <c r="BA112" s="111">
        <f t="shared" si="12"/>
        <v>0</v>
      </c>
      <c r="BB112" s="22">
        <f t="shared" si="13"/>
        <v>0</v>
      </c>
      <c r="BC112" s="22">
        <f>IF('GA55 Main'!$C$4='Other Ded.'!B112,IF('GA55 Main'!$M$6="No",50000,IF($BB$5&gt;50000,50000,$BB$5)),0)</f>
        <v>0</v>
      </c>
      <c r="BD112" s="22">
        <f>IF('GA55 Main'!$C$4='Other Ded.'!B112,IF('GA55 Main'!$E$6="No",25000,50000),0)</f>
        <v>0</v>
      </c>
      <c r="BE112" s="22">
        <f>IF('GA55 Main'!$C$4='Other Ded.'!B112,IF('GA55 Main'!$E$6="No",40000,100000),0)</f>
        <v>0</v>
      </c>
    </row>
    <row r="113" spans="1:57" ht="15.5">
      <c r="A113" s="32">
        <v>109</v>
      </c>
      <c r="B113" s="33">
        <f>Master!B112</f>
        <v>0</v>
      </c>
      <c r="C113" s="116"/>
      <c r="D113" s="116"/>
      <c r="E113" s="116"/>
      <c r="F113" s="31">
        <f t="shared" si="14"/>
        <v>0</v>
      </c>
      <c r="G113" s="31">
        <f t="shared" si="8"/>
        <v>0</v>
      </c>
      <c r="H113" s="116"/>
      <c r="I113" s="116"/>
      <c r="J113" s="116"/>
      <c r="K113" s="116"/>
      <c r="L113" s="116"/>
      <c r="M113" s="116"/>
      <c r="N113" s="116"/>
      <c r="O113" s="116"/>
      <c r="P113" s="116"/>
      <c r="Q113" s="116"/>
      <c r="R113" s="116"/>
      <c r="S113" s="116"/>
      <c r="T113" s="116"/>
      <c r="U113" s="116"/>
      <c r="V113" s="116"/>
      <c r="W113" s="116"/>
      <c r="X113" s="116"/>
      <c r="Y113" s="116"/>
      <c r="Z113" s="116"/>
      <c r="AA113" s="116"/>
      <c r="AB113" s="116"/>
      <c r="AC113" s="116"/>
      <c r="AD113" s="116"/>
      <c r="AE113" s="116"/>
      <c r="AF113" s="116"/>
      <c r="AG113" s="116"/>
      <c r="AH113" s="116"/>
      <c r="AI113" s="116"/>
      <c r="AJ113" s="116"/>
      <c r="AK113" s="116"/>
      <c r="AL113" s="10"/>
      <c r="AM113" s="111">
        <f>IF('GA55 Main'!$C$4='Other Ded.'!B113,IF('GA55 Main'!$M$6="No",'GA55 Main'!$J$27,('GA55 Main'!$J$27+'GA55 Main'!$M$27)),0)</f>
        <v>0</v>
      </c>
      <c r="AN113" s="111">
        <f>IF('GA55 Main'!$C$4='Other Ded.'!B113,'GA55 Main'!$W$27,0)</f>
        <v>0</v>
      </c>
      <c r="AO113" s="111">
        <f>IF('Tax Calculaton Old'!$D$3='Other Ded.'!B113,'Tax Calculaton Old'!$M$48,0)</f>
        <v>0</v>
      </c>
      <c r="AP113" s="111">
        <f>IF(Sheet1!$I$5='Other Ded.'!B113,Sheet1!$L$32,0)</f>
        <v>0</v>
      </c>
      <c r="AQ113" s="22">
        <f t="shared" si="9"/>
        <v>0</v>
      </c>
      <c r="AT113" s="22">
        <f>IF('GA55 Main'!$C$4='Other Ded.'!B113,'GA55 Main'!$E$27,0)</f>
        <v>0</v>
      </c>
      <c r="AU113" s="22">
        <f>IF('GA55 Main'!$C$4='Other Ded.'!B113,SUM('GA55 Main'!$C$8:$C$19,'GA55 Main'!$D$8:$D$19),0)</f>
        <v>0</v>
      </c>
      <c r="AV113" s="111">
        <f t="shared" si="10"/>
        <v>0</v>
      </c>
      <c r="AW113" s="111">
        <f t="shared" si="11"/>
        <v>0</v>
      </c>
      <c r="AX113" s="22">
        <f>IF('GA55 Main'!$C$4='Other Ded.'!B113,IF('GA55 Main'!$M$6="NO",0,'GA55 Main'!$M$27),0)</f>
        <v>0</v>
      </c>
      <c r="AY113" s="22">
        <f>IF('GA55 Main'!$C$4='Other Ded.'!B113,IF('GA55 Main'!$M$6="No",0,ROUND(10%*'GA55 Main'!$J$27,0)),0)</f>
        <v>0</v>
      </c>
      <c r="AZ113" s="22">
        <f t="shared" si="15"/>
        <v>0</v>
      </c>
      <c r="BA113" s="111">
        <f t="shared" si="12"/>
        <v>0</v>
      </c>
      <c r="BB113" s="22">
        <f t="shared" si="13"/>
        <v>0</v>
      </c>
      <c r="BC113" s="22">
        <f>IF('GA55 Main'!$C$4='Other Ded.'!B113,IF('GA55 Main'!$M$6="No",50000,IF($BB$5&gt;50000,50000,$BB$5)),0)</f>
        <v>0</v>
      </c>
      <c r="BD113" s="22">
        <f>IF('GA55 Main'!$C$4='Other Ded.'!B113,IF('GA55 Main'!$E$6="No",25000,50000),0)</f>
        <v>0</v>
      </c>
      <c r="BE113" s="22">
        <f>IF('GA55 Main'!$C$4='Other Ded.'!B113,IF('GA55 Main'!$E$6="No",40000,100000),0)</f>
        <v>0</v>
      </c>
    </row>
    <row r="114" spans="1:57" ht="15.5">
      <c r="A114" s="32">
        <v>110</v>
      </c>
      <c r="B114" s="33">
        <f>Master!B113</f>
        <v>0</v>
      </c>
      <c r="C114" s="116"/>
      <c r="D114" s="116"/>
      <c r="E114" s="116"/>
      <c r="F114" s="31">
        <f t="shared" si="14"/>
        <v>0</v>
      </c>
      <c r="G114" s="31">
        <f t="shared" si="8"/>
        <v>0</v>
      </c>
      <c r="H114" s="116"/>
      <c r="I114" s="116"/>
      <c r="J114" s="116"/>
      <c r="K114" s="116"/>
      <c r="L114" s="116"/>
      <c r="M114" s="116"/>
      <c r="N114" s="116"/>
      <c r="O114" s="116"/>
      <c r="P114" s="116"/>
      <c r="Q114" s="116"/>
      <c r="R114" s="116"/>
      <c r="S114" s="116"/>
      <c r="T114" s="116"/>
      <c r="U114" s="116"/>
      <c r="V114" s="116"/>
      <c r="W114" s="116"/>
      <c r="X114" s="116"/>
      <c r="Y114" s="116"/>
      <c r="Z114" s="116"/>
      <c r="AA114" s="116"/>
      <c r="AB114" s="116"/>
      <c r="AC114" s="116"/>
      <c r="AD114" s="116"/>
      <c r="AE114" s="116"/>
      <c r="AF114" s="116"/>
      <c r="AG114" s="116"/>
      <c r="AH114" s="116"/>
      <c r="AI114" s="116"/>
      <c r="AJ114" s="116"/>
      <c r="AK114" s="116"/>
      <c r="AL114" s="10"/>
      <c r="AM114" s="111">
        <f>IF('GA55 Main'!$C$4='Other Ded.'!B114,IF('GA55 Main'!$M$6="No",'GA55 Main'!$J$27,('GA55 Main'!$J$27+'GA55 Main'!$M$27)),0)</f>
        <v>0</v>
      </c>
      <c r="AN114" s="111">
        <f>IF('GA55 Main'!$C$4='Other Ded.'!B114,'GA55 Main'!$W$27,0)</f>
        <v>0</v>
      </c>
      <c r="AO114" s="111">
        <f>IF('Tax Calculaton Old'!$D$3='Other Ded.'!B114,'Tax Calculaton Old'!$M$48,0)</f>
        <v>0</v>
      </c>
      <c r="AP114" s="111">
        <f>IF(Sheet1!$I$5='Other Ded.'!B114,Sheet1!$L$32,0)</f>
        <v>0</v>
      </c>
      <c r="AQ114" s="22">
        <f t="shared" si="9"/>
        <v>0</v>
      </c>
      <c r="AT114" s="22">
        <f>IF('GA55 Main'!$C$4='Other Ded.'!B114,'GA55 Main'!$E$27,0)</f>
        <v>0</v>
      </c>
      <c r="AU114" s="22">
        <f>IF('GA55 Main'!$C$4='Other Ded.'!B114,SUM('GA55 Main'!$C$8:$C$19,'GA55 Main'!$D$8:$D$19),0)</f>
        <v>0</v>
      </c>
      <c r="AV114" s="111">
        <f t="shared" si="10"/>
        <v>0</v>
      </c>
      <c r="AW114" s="111">
        <f t="shared" si="11"/>
        <v>0</v>
      </c>
      <c r="AX114" s="22">
        <f>IF('GA55 Main'!$C$4='Other Ded.'!B114,IF('GA55 Main'!$M$6="NO",0,'GA55 Main'!$M$27),0)</f>
        <v>0</v>
      </c>
      <c r="AY114" s="22">
        <f>IF('GA55 Main'!$C$4='Other Ded.'!B114,IF('GA55 Main'!$M$6="No",0,ROUND(10%*'GA55 Main'!$J$27,0)),0)</f>
        <v>0</v>
      </c>
      <c r="AZ114" s="22">
        <f t="shared" si="15"/>
        <v>0</v>
      </c>
      <c r="BA114" s="111">
        <f t="shared" si="12"/>
        <v>0</v>
      </c>
      <c r="BB114" s="22">
        <f t="shared" si="13"/>
        <v>0</v>
      </c>
      <c r="BC114" s="22">
        <f>IF('GA55 Main'!$C$4='Other Ded.'!B114,IF('GA55 Main'!$M$6="No",50000,IF($BB$5&gt;50000,50000,$BB$5)),0)</f>
        <v>0</v>
      </c>
      <c r="BD114" s="22">
        <f>IF('GA55 Main'!$C$4='Other Ded.'!B114,IF('GA55 Main'!$E$6="No",25000,50000),0)</f>
        <v>0</v>
      </c>
      <c r="BE114" s="22">
        <f>IF('GA55 Main'!$C$4='Other Ded.'!B114,IF('GA55 Main'!$E$6="No",40000,100000),0)</f>
        <v>0</v>
      </c>
    </row>
    <row r="115" spans="1:57" ht="15.5">
      <c r="A115" s="32">
        <v>111</v>
      </c>
      <c r="B115" s="33">
        <f>Master!B114</f>
        <v>0</v>
      </c>
      <c r="C115" s="116"/>
      <c r="D115" s="116"/>
      <c r="E115" s="116"/>
      <c r="F115" s="31">
        <f t="shared" si="14"/>
        <v>0</v>
      </c>
      <c r="G115" s="31">
        <f t="shared" si="8"/>
        <v>0</v>
      </c>
      <c r="H115" s="116"/>
      <c r="I115" s="116"/>
      <c r="J115" s="116"/>
      <c r="K115" s="116"/>
      <c r="L115" s="116"/>
      <c r="M115" s="116"/>
      <c r="N115" s="116"/>
      <c r="O115" s="116"/>
      <c r="P115" s="116"/>
      <c r="Q115" s="116"/>
      <c r="R115" s="116"/>
      <c r="S115" s="116"/>
      <c r="T115" s="116"/>
      <c r="U115" s="116"/>
      <c r="V115" s="116"/>
      <c r="W115" s="116"/>
      <c r="X115" s="116"/>
      <c r="Y115" s="116"/>
      <c r="Z115" s="116"/>
      <c r="AA115" s="116"/>
      <c r="AB115" s="116"/>
      <c r="AC115" s="116"/>
      <c r="AD115" s="116"/>
      <c r="AE115" s="116"/>
      <c r="AF115" s="116"/>
      <c r="AG115" s="116"/>
      <c r="AH115" s="116"/>
      <c r="AI115" s="116"/>
      <c r="AJ115" s="116"/>
      <c r="AK115" s="116"/>
      <c r="AL115" s="10"/>
      <c r="AM115" s="111">
        <f>IF('GA55 Main'!$C$4='Other Ded.'!B115,IF('GA55 Main'!$M$6="No",'GA55 Main'!$J$27,('GA55 Main'!$J$27+'GA55 Main'!$M$27)),0)</f>
        <v>0</v>
      </c>
      <c r="AN115" s="111">
        <f>IF('GA55 Main'!$C$4='Other Ded.'!B115,'GA55 Main'!$W$27,0)</f>
        <v>0</v>
      </c>
      <c r="AO115" s="111">
        <f>IF('Tax Calculaton Old'!$D$3='Other Ded.'!B115,'Tax Calculaton Old'!$M$48,0)</f>
        <v>0</v>
      </c>
      <c r="AP115" s="111">
        <f>IF(Sheet1!$I$5='Other Ded.'!B115,Sheet1!$L$32,0)</f>
        <v>0</v>
      </c>
      <c r="AQ115" s="22">
        <f t="shared" si="9"/>
        <v>0</v>
      </c>
      <c r="AT115" s="22">
        <f>IF('GA55 Main'!$C$4='Other Ded.'!B115,'GA55 Main'!$E$27,0)</f>
        <v>0</v>
      </c>
      <c r="AU115" s="22">
        <f>IF('GA55 Main'!$C$4='Other Ded.'!B115,SUM('GA55 Main'!$C$8:$C$19,'GA55 Main'!$D$8:$D$19),0)</f>
        <v>0</v>
      </c>
      <c r="AV115" s="111">
        <f t="shared" si="10"/>
        <v>0</v>
      </c>
      <c r="AW115" s="111">
        <f t="shared" si="11"/>
        <v>0</v>
      </c>
      <c r="AX115" s="22">
        <f>IF('GA55 Main'!$C$4='Other Ded.'!B115,IF('GA55 Main'!$M$6="NO",0,'GA55 Main'!$M$27),0)</f>
        <v>0</v>
      </c>
      <c r="AY115" s="22">
        <f>IF('GA55 Main'!$C$4='Other Ded.'!B115,IF('GA55 Main'!$M$6="No",0,ROUND(10%*'GA55 Main'!$J$27,0)),0)</f>
        <v>0</v>
      </c>
      <c r="AZ115" s="22">
        <f t="shared" si="15"/>
        <v>0</v>
      </c>
      <c r="BA115" s="111">
        <f t="shared" si="12"/>
        <v>0</v>
      </c>
      <c r="BB115" s="22">
        <f t="shared" si="13"/>
        <v>0</v>
      </c>
      <c r="BC115" s="22">
        <f>IF('GA55 Main'!$C$4='Other Ded.'!B115,IF('GA55 Main'!$M$6="No",50000,IF($BB$5&gt;50000,50000,$BB$5)),0)</f>
        <v>0</v>
      </c>
      <c r="BD115" s="22">
        <f>IF('GA55 Main'!$C$4='Other Ded.'!B115,IF('GA55 Main'!$E$6="No",25000,50000),0)</f>
        <v>0</v>
      </c>
      <c r="BE115" s="22">
        <f>IF('GA55 Main'!$C$4='Other Ded.'!B115,IF('GA55 Main'!$E$6="No",40000,100000),0)</f>
        <v>0</v>
      </c>
    </row>
    <row r="116" spans="1:57" ht="15.5">
      <c r="A116" s="32">
        <v>112</v>
      </c>
      <c r="B116" s="33">
        <f>Master!B115</f>
        <v>0</v>
      </c>
      <c r="C116" s="116"/>
      <c r="D116" s="116"/>
      <c r="E116" s="116"/>
      <c r="F116" s="31">
        <f t="shared" si="14"/>
        <v>0</v>
      </c>
      <c r="G116" s="31">
        <f t="shared" si="8"/>
        <v>0</v>
      </c>
      <c r="H116" s="116"/>
      <c r="I116" s="116"/>
      <c r="J116" s="116"/>
      <c r="K116" s="116"/>
      <c r="L116" s="116"/>
      <c r="M116" s="116"/>
      <c r="N116" s="116"/>
      <c r="O116" s="116"/>
      <c r="P116" s="116"/>
      <c r="Q116" s="116"/>
      <c r="R116" s="116"/>
      <c r="S116" s="116"/>
      <c r="T116" s="116"/>
      <c r="U116" s="116"/>
      <c r="V116" s="116"/>
      <c r="W116" s="116"/>
      <c r="X116" s="116"/>
      <c r="Y116" s="116"/>
      <c r="Z116" s="116"/>
      <c r="AA116" s="116"/>
      <c r="AB116" s="116"/>
      <c r="AC116" s="116"/>
      <c r="AD116" s="116"/>
      <c r="AE116" s="116"/>
      <c r="AF116" s="116"/>
      <c r="AG116" s="116"/>
      <c r="AH116" s="116"/>
      <c r="AI116" s="116"/>
      <c r="AJ116" s="116"/>
      <c r="AK116" s="116"/>
      <c r="AL116" s="10"/>
      <c r="AM116" s="111">
        <f>IF('GA55 Main'!$C$4='Other Ded.'!B116,IF('GA55 Main'!$M$6="No",'GA55 Main'!$J$27,('GA55 Main'!$J$27+'GA55 Main'!$M$27)),0)</f>
        <v>0</v>
      </c>
      <c r="AN116" s="111">
        <f>IF('GA55 Main'!$C$4='Other Ded.'!B116,'GA55 Main'!$W$27,0)</f>
        <v>0</v>
      </c>
      <c r="AO116" s="111">
        <f>IF('Tax Calculaton Old'!$D$3='Other Ded.'!B116,'Tax Calculaton Old'!$M$48,0)</f>
        <v>0</v>
      </c>
      <c r="AP116" s="111">
        <f>IF(Sheet1!$I$5='Other Ded.'!B116,Sheet1!$L$32,0)</f>
        <v>0</v>
      </c>
      <c r="AQ116" s="22">
        <f t="shared" si="9"/>
        <v>0</v>
      </c>
      <c r="AT116" s="22">
        <f>IF('GA55 Main'!$C$4='Other Ded.'!B116,'GA55 Main'!$E$27,0)</f>
        <v>0</v>
      </c>
      <c r="AU116" s="22">
        <f>IF('GA55 Main'!$C$4='Other Ded.'!B116,SUM('GA55 Main'!$C$8:$C$19,'GA55 Main'!$D$8:$D$19),0)</f>
        <v>0</v>
      </c>
      <c r="AV116" s="111">
        <f t="shared" si="10"/>
        <v>0</v>
      </c>
      <c r="AW116" s="111">
        <f t="shared" si="11"/>
        <v>0</v>
      </c>
      <c r="AX116" s="22">
        <f>IF('GA55 Main'!$C$4='Other Ded.'!B116,IF('GA55 Main'!$M$6="NO",0,'GA55 Main'!$M$27),0)</f>
        <v>0</v>
      </c>
      <c r="AY116" s="22">
        <f>IF('GA55 Main'!$C$4='Other Ded.'!B116,IF('GA55 Main'!$M$6="No",0,ROUND(10%*'GA55 Main'!$J$27,0)),0)</f>
        <v>0</v>
      </c>
      <c r="AZ116" s="22">
        <f t="shared" si="15"/>
        <v>0</v>
      </c>
      <c r="BA116" s="111">
        <f t="shared" si="12"/>
        <v>0</v>
      </c>
      <c r="BB116" s="22">
        <f t="shared" si="13"/>
        <v>0</v>
      </c>
      <c r="BC116" s="22">
        <f>IF('GA55 Main'!$C$4='Other Ded.'!B116,IF('GA55 Main'!$M$6="No",50000,IF($BB$5&gt;50000,50000,$BB$5)),0)</f>
        <v>0</v>
      </c>
      <c r="BD116" s="22">
        <f>IF('GA55 Main'!$C$4='Other Ded.'!B116,IF('GA55 Main'!$E$6="No",25000,50000),0)</f>
        <v>0</v>
      </c>
      <c r="BE116" s="22">
        <f>IF('GA55 Main'!$C$4='Other Ded.'!B116,IF('GA55 Main'!$E$6="No",40000,100000),0)</f>
        <v>0</v>
      </c>
    </row>
    <row r="117" spans="1:57" ht="15.5">
      <c r="A117" s="32">
        <v>113</v>
      </c>
      <c r="B117" s="33">
        <f>Master!B116</f>
        <v>0</v>
      </c>
      <c r="C117" s="116"/>
      <c r="D117" s="116"/>
      <c r="E117" s="116"/>
      <c r="F117" s="31">
        <f t="shared" si="14"/>
        <v>0</v>
      </c>
      <c r="G117" s="31">
        <f t="shared" si="8"/>
        <v>0</v>
      </c>
      <c r="H117" s="116"/>
      <c r="I117" s="116"/>
      <c r="J117" s="116"/>
      <c r="K117" s="116"/>
      <c r="L117" s="116"/>
      <c r="M117" s="116"/>
      <c r="N117" s="116"/>
      <c r="O117" s="116"/>
      <c r="P117" s="116"/>
      <c r="Q117" s="116"/>
      <c r="R117" s="116"/>
      <c r="S117" s="116"/>
      <c r="T117" s="116"/>
      <c r="U117" s="116"/>
      <c r="V117" s="116"/>
      <c r="W117" s="116"/>
      <c r="X117" s="116"/>
      <c r="Y117" s="116"/>
      <c r="Z117" s="116"/>
      <c r="AA117" s="116"/>
      <c r="AB117" s="116"/>
      <c r="AC117" s="116"/>
      <c r="AD117" s="116"/>
      <c r="AE117" s="116"/>
      <c r="AF117" s="116"/>
      <c r="AG117" s="116"/>
      <c r="AH117" s="116"/>
      <c r="AI117" s="116"/>
      <c r="AJ117" s="116"/>
      <c r="AK117" s="116"/>
      <c r="AL117" s="10"/>
      <c r="AM117" s="111">
        <f>IF('GA55 Main'!$C$4='Other Ded.'!B117,IF('GA55 Main'!$M$6="No",'GA55 Main'!$J$27,('GA55 Main'!$J$27+'GA55 Main'!$M$27)),0)</f>
        <v>0</v>
      </c>
      <c r="AN117" s="111">
        <f>IF('GA55 Main'!$C$4='Other Ded.'!B117,'GA55 Main'!$W$27,0)</f>
        <v>0</v>
      </c>
      <c r="AO117" s="111">
        <f>IF('Tax Calculaton Old'!$D$3='Other Ded.'!B117,'Tax Calculaton Old'!$M$48,0)</f>
        <v>0</v>
      </c>
      <c r="AP117" s="111">
        <f>IF(Sheet1!$I$5='Other Ded.'!B117,Sheet1!$L$32,0)</f>
        <v>0</v>
      </c>
      <c r="AQ117" s="22">
        <f t="shared" si="9"/>
        <v>0</v>
      </c>
      <c r="AT117" s="22">
        <f>IF('GA55 Main'!$C$4='Other Ded.'!B117,'GA55 Main'!$E$27,0)</f>
        <v>0</v>
      </c>
      <c r="AU117" s="22">
        <f>IF('GA55 Main'!$C$4='Other Ded.'!B117,SUM('GA55 Main'!$C$8:$C$19,'GA55 Main'!$D$8:$D$19),0)</f>
        <v>0</v>
      </c>
      <c r="AV117" s="111">
        <f t="shared" si="10"/>
        <v>0</v>
      </c>
      <c r="AW117" s="111">
        <f t="shared" si="11"/>
        <v>0</v>
      </c>
      <c r="AX117" s="22">
        <f>IF('GA55 Main'!$C$4='Other Ded.'!B117,IF('GA55 Main'!$M$6="NO",0,'GA55 Main'!$M$27),0)</f>
        <v>0</v>
      </c>
      <c r="AY117" s="22">
        <f>IF('GA55 Main'!$C$4='Other Ded.'!B117,IF('GA55 Main'!$M$6="No",0,ROUND(10%*'GA55 Main'!$J$27,0)),0)</f>
        <v>0</v>
      </c>
      <c r="AZ117" s="22">
        <f t="shared" si="15"/>
        <v>0</v>
      </c>
      <c r="BA117" s="111">
        <f t="shared" si="12"/>
        <v>0</v>
      </c>
      <c r="BB117" s="22">
        <f t="shared" si="13"/>
        <v>0</v>
      </c>
      <c r="BC117" s="22">
        <f>IF('GA55 Main'!$C$4='Other Ded.'!B117,IF('GA55 Main'!$M$6="No",50000,IF($BB$5&gt;50000,50000,$BB$5)),0)</f>
        <v>0</v>
      </c>
      <c r="BD117" s="22">
        <f>IF('GA55 Main'!$C$4='Other Ded.'!B117,IF('GA55 Main'!$E$6="No",25000,50000),0)</f>
        <v>0</v>
      </c>
      <c r="BE117" s="22">
        <f>IF('GA55 Main'!$C$4='Other Ded.'!B117,IF('GA55 Main'!$E$6="No",40000,100000),0)</f>
        <v>0</v>
      </c>
    </row>
    <row r="118" spans="1:57" ht="15.5">
      <c r="A118" s="32">
        <v>114</v>
      </c>
      <c r="B118" s="33">
        <f>Master!B117</f>
        <v>0</v>
      </c>
      <c r="C118" s="116"/>
      <c r="D118" s="116"/>
      <c r="E118" s="116"/>
      <c r="F118" s="31">
        <f t="shared" si="14"/>
        <v>0</v>
      </c>
      <c r="G118" s="31">
        <f t="shared" si="8"/>
        <v>0</v>
      </c>
      <c r="H118" s="116"/>
      <c r="I118" s="116"/>
      <c r="J118" s="116"/>
      <c r="K118" s="116"/>
      <c r="L118" s="116"/>
      <c r="M118" s="116"/>
      <c r="N118" s="116"/>
      <c r="O118" s="116"/>
      <c r="P118" s="116"/>
      <c r="Q118" s="116"/>
      <c r="R118" s="116"/>
      <c r="S118" s="116"/>
      <c r="T118" s="116"/>
      <c r="U118" s="116"/>
      <c r="V118" s="116"/>
      <c r="W118" s="116"/>
      <c r="X118" s="116"/>
      <c r="Y118" s="116"/>
      <c r="Z118" s="116"/>
      <c r="AA118" s="116"/>
      <c r="AB118" s="116"/>
      <c r="AC118" s="116"/>
      <c r="AD118" s="116"/>
      <c r="AE118" s="116"/>
      <c r="AF118" s="116"/>
      <c r="AG118" s="116"/>
      <c r="AH118" s="116"/>
      <c r="AI118" s="116"/>
      <c r="AJ118" s="116"/>
      <c r="AK118" s="116"/>
      <c r="AL118" s="10"/>
      <c r="AM118" s="111">
        <f>IF('GA55 Main'!$C$4='Other Ded.'!B118,IF('GA55 Main'!$M$6="No",'GA55 Main'!$J$27,('GA55 Main'!$J$27+'GA55 Main'!$M$27)),0)</f>
        <v>0</v>
      </c>
      <c r="AN118" s="111">
        <f>IF('GA55 Main'!$C$4='Other Ded.'!B118,'GA55 Main'!$W$27,0)</f>
        <v>0</v>
      </c>
      <c r="AO118" s="111">
        <f>IF('Tax Calculaton Old'!$D$3='Other Ded.'!B118,'Tax Calculaton Old'!$M$48,0)</f>
        <v>0</v>
      </c>
      <c r="AP118" s="111">
        <f>IF(Sheet1!$I$5='Other Ded.'!B118,Sheet1!$L$32,0)</f>
        <v>0</v>
      </c>
      <c r="AQ118" s="22">
        <f t="shared" si="9"/>
        <v>0</v>
      </c>
      <c r="AT118" s="22">
        <f>IF('GA55 Main'!$C$4='Other Ded.'!B118,'GA55 Main'!$E$27,0)</f>
        <v>0</v>
      </c>
      <c r="AU118" s="22">
        <f>IF('GA55 Main'!$C$4='Other Ded.'!B118,SUM('GA55 Main'!$C$8:$C$19,'GA55 Main'!$D$8:$D$19),0)</f>
        <v>0</v>
      </c>
      <c r="AV118" s="111">
        <f t="shared" si="10"/>
        <v>0</v>
      </c>
      <c r="AW118" s="111">
        <f t="shared" si="11"/>
        <v>0</v>
      </c>
      <c r="AX118" s="22">
        <f>IF('GA55 Main'!$C$4='Other Ded.'!B118,IF('GA55 Main'!$M$6="NO",0,'GA55 Main'!$M$27),0)</f>
        <v>0</v>
      </c>
      <c r="AY118" s="22">
        <f>IF('GA55 Main'!$C$4='Other Ded.'!B118,IF('GA55 Main'!$M$6="No",0,ROUND(10%*'GA55 Main'!$J$27,0)),0)</f>
        <v>0</v>
      </c>
      <c r="AZ118" s="22">
        <f t="shared" si="15"/>
        <v>0</v>
      </c>
      <c r="BA118" s="111">
        <f t="shared" si="12"/>
        <v>0</v>
      </c>
      <c r="BB118" s="22">
        <f t="shared" si="13"/>
        <v>0</v>
      </c>
      <c r="BC118" s="22">
        <f>IF('GA55 Main'!$C$4='Other Ded.'!B118,IF('GA55 Main'!$M$6="No",50000,IF($BB$5&gt;50000,50000,$BB$5)),0)</f>
        <v>0</v>
      </c>
      <c r="BD118" s="22">
        <f>IF('GA55 Main'!$C$4='Other Ded.'!B118,IF('GA55 Main'!$E$6="No",25000,50000),0)</f>
        <v>0</v>
      </c>
      <c r="BE118" s="22">
        <f>IF('GA55 Main'!$C$4='Other Ded.'!B118,IF('GA55 Main'!$E$6="No",40000,100000),0)</f>
        <v>0</v>
      </c>
    </row>
    <row r="119" spans="1:57" ht="15.5">
      <c r="A119" s="32">
        <v>115</v>
      </c>
      <c r="B119" s="33">
        <f>Master!B118</f>
        <v>0</v>
      </c>
      <c r="C119" s="116"/>
      <c r="D119" s="116"/>
      <c r="E119" s="116"/>
      <c r="F119" s="31">
        <f t="shared" si="14"/>
        <v>0</v>
      </c>
      <c r="G119" s="31">
        <f t="shared" si="8"/>
        <v>0</v>
      </c>
      <c r="H119" s="116"/>
      <c r="I119" s="116"/>
      <c r="J119" s="116"/>
      <c r="K119" s="116"/>
      <c r="L119" s="116"/>
      <c r="M119" s="116"/>
      <c r="N119" s="116"/>
      <c r="O119" s="116"/>
      <c r="P119" s="116"/>
      <c r="Q119" s="116"/>
      <c r="R119" s="116"/>
      <c r="S119" s="116"/>
      <c r="T119" s="116"/>
      <c r="U119" s="116"/>
      <c r="V119" s="116"/>
      <c r="W119" s="116"/>
      <c r="X119" s="116"/>
      <c r="Y119" s="116"/>
      <c r="Z119" s="116"/>
      <c r="AA119" s="116"/>
      <c r="AB119" s="116"/>
      <c r="AC119" s="116"/>
      <c r="AD119" s="116"/>
      <c r="AE119" s="116"/>
      <c r="AF119" s="116"/>
      <c r="AG119" s="116"/>
      <c r="AH119" s="116"/>
      <c r="AI119" s="116"/>
      <c r="AJ119" s="116"/>
      <c r="AK119" s="116"/>
      <c r="AL119" s="10"/>
      <c r="AM119" s="111">
        <f>IF('GA55 Main'!$C$4='Other Ded.'!B119,IF('GA55 Main'!$M$6="No",'GA55 Main'!$J$27,('GA55 Main'!$J$27+'GA55 Main'!$M$27)),0)</f>
        <v>0</v>
      </c>
      <c r="AN119" s="111">
        <f>IF('GA55 Main'!$C$4='Other Ded.'!B119,'GA55 Main'!$W$27,0)</f>
        <v>0</v>
      </c>
      <c r="AO119" s="111">
        <f>IF('Tax Calculaton Old'!$D$3='Other Ded.'!B119,'Tax Calculaton Old'!$M$48,0)</f>
        <v>0</v>
      </c>
      <c r="AP119" s="111">
        <f>IF(Sheet1!$I$5='Other Ded.'!B119,Sheet1!$L$32,0)</f>
        <v>0</v>
      </c>
      <c r="AQ119" s="22">
        <f t="shared" si="9"/>
        <v>0</v>
      </c>
      <c r="AT119" s="22">
        <f>IF('GA55 Main'!$C$4='Other Ded.'!B119,'GA55 Main'!$E$27,0)</f>
        <v>0</v>
      </c>
      <c r="AU119" s="22">
        <f>IF('GA55 Main'!$C$4='Other Ded.'!B119,SUM('GA55 Main'!$C$8:$C$19,'GA55 Main'!$D$8:$D$19),0)</f>
        <v>0</v>
      </c>
      <c r="AV119" s="111">
        <f t="shared" si="10"/>
        <v>0</v>
      </c>
      <c r="AW119" s="111">
        <f t="shared" si="11"/>
        <v>0</v>
      </c>
      <c r="AX119" s="22">
        <f>IF('GA55 Main'!$C$4='Other Ded.'!B119,IF('GA55 Main'!$M$6="NO",0,'GA55 Main'!$M$27),0)</f>
        <v>0</v>
      </c>
      <c r="AY119" s="22">
        <f>IF('GA55 Main'!$C$4='Other Ded.'!B119,IF('GA55 Main'!$M$6="No",0,ROUND(10%*'GA55 Main'!$J$27,0)),0)</f>
        <v>0</v>
      </c>
      <c r="AZ119" s="22">
        <f t="shared" si="15"/>
        <v>0</v>
      </c>
      <c r="BA119" s="111">
        <f t="shared" si="12"/>
        <v>0</v>
      </c>
      <c r="BB119" s="22">
        <f t="shared" si="13"/>
        <v>0</v>
      </c>
      <c r="BC119" s="22">
        <f>IF('GA55 Main'!$C$4='Other Ded.'!B119,IF('GA55 Main'!$M$6="No",50000,IF($BB$5&gt;50000,50000,$BB$5)),0)</f>
        <v>0</v>
      </c>
      <c r="BD119" s="22">
        <f>IF('GA55 Main'!$C$4='Other Ded.'!B119,IF('GA55 Main'!$E$6="No",25000,50000),0)</f>
        <v>0</v>
      </c>
      <c r="BE119" s="22">
        <f>IF('GA55 Main'!$C$4='Other Ded.'!B119,IF('GA55 Main'!$E$6="No",40000,100000),0)</f>
        <v>0</v>
      </c>
    </row>
    <row r="120" spans="1:57" ht="15.5">
      <c r="A120" s="32">
        <v>116</v>
      </c>
      <c r="B120" s="33">
        <f>Master!B119</f>
        <v>0</v>
      </c>
      <c r="C120" s="116"/>
      <c r="D120" s="116"/>
      <c r="E120" s="116"/>
      <c r="F120" s="31">
        <f t="shared" si="14"/>
        <v>0</v>
      </c>
      <c r="G120" s="31">
        <f t="shared" si="8"/>
        <v>0</v>
      </c>
      <c r="H120" s="116"/>
      <c r="I120" s="116"/>
      <c r="J120" s="116"/>
      <c r="K120" s="116"/>
      <c r="L120" s="116"/>
      <c r="M120" s="116"/>
      <c r="N120" s="116"/>
      <c r="O120" s="116"/>
      <c r="P120" s="116"/>
      <c r="Q120" s="116"/>
      <c r="R120" s="116"/>
      <c r="S120" s="116"/>
      <c r="T120" s="116"/>
      <c r="U120" s="116"/>
      <c r="V120" s="116"/>
      <c r="W120" s="116"/>
      <c r="X120" s="116"/>
      <c r="Y120" s="116"/>
      <c r="Z120" s="116"/>
      <c r="AA120" s="116"/>
      <c r="AB120" s="116"/>
      <c r="AC120" s="116"/>
      <c r="AD120" s="116"/>
      <c r="AE120" s="116"/>
      <c r="AF120" s="116"/>
      <c r="AG120" s="116"/>
      <c r="AH120" s="116"/>
      <c r="AI120" s="116"/>
      <c r="AJ120" s="116"/>
      <c r="AK120" s="116"/>
      <c r="AL120" s="10"/>
      <c r="AM120" s="111">
        <f>IF('GA55 Main'!$C$4='Other Ded.'!B120,IF('GA55 Main'!$M$6="No",'GA55 Main'!$J$27,('GA55 Main'!$J$27+'GA55 Main'!$M$27)),0)</f>
        <v>0</v>
      </c>
      <c r="AN120" s="111">
        <f>IF('GA55 Main'!$C$4='Other Ded.'!B120,'GA55 Main'!$W$27,0)</f>
        <v>0</v>
      </c>
      <c r="AO120" s="111">
        <f>IF('Tax Calculaton Old'!$D$3='Other Ded.'!B120,'Tax Calculaton Old'!$M$48,0)</f>
        <v>0</v>
      </c>
      <c r="AP120" s="111">
        <f>IF(Sheet1!$I$5='Other Ded.'!B120,Sheet1!$L$32,0)</f>
        <v>0</v>
      </c>
      <c r="AQ120" s="22">
        <f t="shared" si="9"/>
        <v>0</v>
      </c>
      <c r="AT120" s="22">
        <f>IF('GA55 Main'!$C$4='Other Ded.'!B120,'GA55 Main'!$E$27,0)</f>
        <v>0</v>
      </c>
      <c r="AU120" s="22">
        <f>IF('GA55 Main'!$C$4='Other Ded.'!B120,SUM('GA55 Main'!$C$8:$C$19,'GA55 Main'!$D$8:$D$19),0)</f>
        <v>0</v>
      </c>
      <c r="AV120" s="111">
        <f t="shared" si="10"/>
        <v>0</v>
      </c>
      <c r="AW120" s="111">
        <f t="shared" si="11"/>
        <v>0</v>
      </c>
      <c r="AX120" s="22">
        <f>IF('GA55 Main'!$C$4='Other Ded.'!B120,IF('GA55 Main'!$M$6="NO",0,'GA55 Main'!$M$27),0)</f>
        <v>0</v>
      </c>
      <c r="AY120" s="22">
        <f>IF('GA55 Main'!$C$4='Other Ded.'!B120,IF('GA55 Main'!$M$6="No",0,ROUND(10%*'GA55 Main'!$J$27,0)),0)</f>
        <v>0</v>
      </c>
      <c r="AZ120" s="22">
        <f t="shared" si="15"/>
        <v>0</v>
      </c>
      <c r="BA120" s="111">
        <f t="shared" si="12"/>
        <v>0</v>
      </c>
      <c r="BB120" s="22">
        <f t="shared" si="13"/>
        <v>0</v>
      </c>
      <c r="BC120" s="22">
        <f>IF('GA55 Main'!$C$4='Other Ded.'!B120,IF('GA55 Main'!$M$6="No",50000,IF($BB$5&gt;50000,50000,$BB$5)),0)</f>
        <v>0</v>
      </c>
      <c r="BD120" s="22">
        <f>IF('GA55 Main'!$C$4='Other Ded.'!B120,IF('GA55 Main'!$E$6="No",25000,50000),0)</f>
        <v>0</v>
      </c>
      <c r="BE120" s="22">
        <f>IF('GA55 Main'!$C$4='Other Ded.'!B120,IF('GA55 Main'!$E$6="No",40000,100000),0)</f>
        <v>0</v>
      </c>
    </row>
    <row r="121" spans="1:57" ht="15.5">
      <c r="A121" s="32">
        <v>117</v>
      </c>
      <c r="B121" s="33">
        <f>Master!B120</f>
        <v>0</v>
      </c>
      <c r="C121" s="116"/>
      <c r="D121" s="116"/>
      <c r="E121" s="116"/>
      <c r="F121" s="31">
        <f t="shared" si="14"/>
        <v>0</v>
      </c>
      <c r="G121" s="31">
        <f t="shared" si="8"/>
        <v>0</v>
      </c>
      <c r="H121" s="116"/>
      <c r="I121" s="116"/>
      <c r="J121" s="116"/>
      <c r="K121" s="116"/>
      <c r="L121" s="116"/>
      <c r="M121" s="116"/>
      <c r="N121" s="116"/>
      <c r="O121" s="116"/>
      <c r="P121" s="116"/>
      <c r="Q121" s="116"/>
      <c r="R121" s="116"/>
      <c r="S121" s="116"/>
      <c r="T121" s="116"/>
      <c r="U121" s="116"/>
      <c r="V121" s="116"/>
      <c r="W121" s="116"/>
      <c r="X121" s="116"/>
      <c r="Y121" s="116"/>
      <c r="Z121" s="116"/>
      <c r="AA121" s="116"/>
      <c r="AB121" s="116"/>
      <c r="AC121" s="116"/>
      <c r="AD121" s="116"/>
      <c r="AE121" s="116"/>
      <c r="AF121" s="116"/>
      <c r="AG121" s="116"/>
      <c r="AH121" s="116"/>
      <c r="AI121" s="116"/>
      <c r="AJ121" s="116"/>
      <c r="AK121" s="116"/>
      <c r="AL121" s="10"/>
      <c r="AM121" s="111">
        <f>IF('GA55 Main'!$C$4='Other Ded.'!B121,IF('GA55 Main'!$M$6="No",'GA55 Main'!$J$27,('GA55 Main'!$J$27+'GA55 Main'!$M$27)),0)</f>
        <v>0</v>
      </c>
      <c r="AN121" s="111">
        <f>IF('GA55 Main'!$C$4='Other Ded.'!B121,'GA55 Main'!$W$27,0)</f>
        <v>0</v>
      </c>
      <c r="AO121" s="111">
        <f>IF('Tax Calculaton Old'!$D$3='Other Ded.'!B121,'Tax Calculaton Old'!$M$48,0)</f>
        <v>0</v>
      </c>
      <c r="AP121" s="111">
        <f>IF(Sheet1!$I$5='Other Ded.'!B121,Sheet1!$L$32,0)</f>
        <v>0</v>
      </c>
      <c r="AQ121" s="22">
        <f t="shared" si="9"/>
        <v>0</v>
      </c>
      <c r="AT121" s="22">
        <f>IF('GA55 Main'!$C$4='Other Ded.'!B121,'GA55 Main'!$E$27,0)</f>
        <v>0</v>
      </c>
      <c r="AU121" s="22">
        <f>IF('GA55 Main'!$C$4='Other Ded.'!B121,SUM('GA55 Main'!$C$8:$C$19,'GA55 Main'!$D$8:$D$19),0)</f>
        <v>0</v>
      </c>
      <c r="AV121" s="111">
        <f t="shared" si="10"/>
        <v>0</v>
      </c>
      <c r="AW121" s="111">
        <f t="shared" si="11"/>
        <v>0</v>
      </c>
      <c r="AX121" s="22">
        <f>IF('GA55 Main'!$C$4='Other Ded.'!B121,IF('GA55 Main'!$M$6="NO",0,'GA55 Main'!$M$27),0)</f>
        <v>0</v>
      </c>
      <c r="AY121" s="22">
        <f>IF('GA55 Main'!$C$4='Other Ded.'!B121,IF('GA55 Main'!$M$6="No",0,ROUND(10%*'GA55 Main'!$J$27,0)),0)</f>
        <v>0</v>
      </c>
      <c r="AZ121" s="22">
        <f t="shared" si="15"/>
        <v>0</v>
      </c>
      <c r="BA121" s="111">
        <f t="shared" si="12"/>
        <v>0</v>
      </c>
      <c r="BB121" s="22">
        <f t="shared" si="13"/>
        <v>0</v>
      </c>
      <c r="BC121" s="22">
        <f>IF('GA55 Main'!$C$4='Other Ded.'!B121,IF('GA55 Main'!$M$6="No",50000,IF($BB$5&gt;50000,50000,$BB$5)),0)</f>
        <v>0</v>
      </c>
      <c r="BD121" s="22">
        <f>IF('GA55 Main'!$C$4='Other Ded.'!B121,IF('GA55 Main'!$E$6="No",25000,50000),0)</f>
        <v>0</v>
      </c>
      <c r="BE121" s="22">
        <f>IF('GA55 Main'!$C$4='Other Ded.'!B121,IF('GA55 Main'!$E$6="No",40000,100000),0)</f>
        <v>0</v>
      </c>
    </row>
    <row r="122" spans="1:57" ht="15.5">
      <c r="A122" s="32">
        <v>118</v>
      </c>
      <c r="B122" s="33">
        <f>Master!B121</f>
        <v>0</v>
      </c>
      <c r="C122" s="116"/>
      <c r="D122" s="116"/>
      <c r="E122" s="116"/>
      <c r="F122" s="31">
        <f t="shared" si="14"/>
        <v>0</v>
      </c>
      <c r="G122" s="31">
        <f t="shared" si="8"/>
        <v>0</v>
      </c>
      <c r="H122" s="116"/>
      <c r="I122" s="116"/>
      <c r="J122" s="116"/>
      <c r="K122" s="116"/>
      <c r="L122" s="116"/>
      <c r="M122" s="116"/>
      <c r="N122" s="116"/>
      <c r="O122" s="116"/>
      <c r="P122" s="116"/>
      <c r="Q122" s="116"/>
      <c r="R122" s="116"/>
      <c r="S122" s="116"/>
      <c r="T122" s="116"/>
      <c r="U122" s="116"/>
      <c r="V122" s="116"/>
      <c r="W122" s="116"/>
      <c r="X122" s="116"/>
      <c r="Y122" s="116"/>
      <c r="Z122" s="116"/>
      <c r="AA122" s="116"/>
      <c r="AB122" s="116"/>
      <c r="AC122" s="116"/>
      <c r="AD122" s="116"/>
      <c r="AE122" s="116"/>
      <c r="AF122" s="116"/>
      <c r="AG122" s="116"/>
      <c r="AH122" s="116"/>
      <c r="AI122" s="116"/>
      <c r="AJ122" s="116"/>
      <c r="AK122" s="116"/>
      <c r="AL122" s="10"/>
      <c r="AM122" s="111">
        <f>IF('GA55 Main'!$C$4='Other Ded.'!B122,IF('GA55 Main'!$M$6="No",'GA55 Main'!$J$27,('GA55 Main'!$J$27+'GA55 Main'!$M$27)),0)</f>
        <v>0</v>
      </c>
      <c r="AN122" s="111">
        <f>IF('GA55 Main'!$C$4='Other Ded.'!B122,'GA55 Main'!$W$27,0)</f>
        <v>0</v>
      </c>
      <c r="AO122" s="111">
        <f>IF('Tax Calculaton Old'!$D$3='Other Ded.'!B122,'Tax Calculaton Old'!$M$48,0)</f>
        <v>0</v>
      </c>
      <c r="AP122" s="111">
        <f>IF(Sheet1!$I$5='Other Ded.'!B122,Sheet1!$L$32,0)</f>
        <v>0</v>
      </c>
      <c r="AQ122" s="22">
        <f t="shared" si="9"/>
        <v>0</v>
      </c>
      <c r="AT122" s="22">
        <f>IF('GA55 Main'!$C$4='Other Ded.'!B122,'GA55 Main'!$E$27,0)</f>
        <v>0</v>
      </c>
      <c r="AU122" s="22">
        <f>IF('GA55 Main'!$C$4='Other Ded.'!B122,SUM('GA55 Main'!$C$8:$C$19,'GA55 Main'!$D$8:$D$19),0)</f>
        <v>0</v>
      </c>
      <c r="AV122" s="111">
        <f t="shared" si="10"/>
        <v>0</v>
      </c>
      <c r="AW122" s="111">
        <f t="shared" si="11"/>
        <v>0</v>
      </c>
      <c r="AX122" s="22">
        <f>IF('GA55 Main'!$C$4='Other Ded.'!B122,IF('GA55 Main'!$M$6="NO",0,'GA55 Main'!$M$27),0)</f>
        <v>0</v>
      </c>
      <c r="AY122" s="22">
        <f>IF('GA55 Main'!$C$4='Other Ded.'!B122,IF('GA55 Main'!$M$6="No",0,ROUND(10%*'GA55 Main'!$J$27,0)),0)</f>
        <v>0</v>
      </c>
      <c r="AZ122" s="22">
        <f t="shared" si="15"/>
        <v>0</v>
      </c>
      <c r="BA122" s="111">
        <f t="shared" si="12"/>
        <v>0</v>
      </c>
      <c r="BB122" s="22">
        <f t="shared" si="13"/>
        <v>0</v>
      </c>
      <c r="BC122" s="22">
        <f>IF('GA55 Main'!$C$4='Other Ded.'!B122,IF('GA55 Main'!$M$6="No",50000,IF($BB$5&gt;50000,50000,$BB$5)),0)</f>
        <v>0</v>
      </c>
      <c r="BD122" s="22">
        <f>IF('GA55 Main'!$C$4='Other Ded.'!B122,IF('GA55 Main'!$E$6="No",25000,50000),0)</f>
        <v>0</v>
      </c>
      <c r="BE122" s="22">
        <f>IF('GA55 Main'!$C$4='Other Ded.'!B122,IF('GA55 Main'!$E$6="No",40000,100000),0)</f>
        <v>0</v>
      </c>
    </row>
    <row r="123" spans="1:57" ht="15.5">
      <c r="A123" s="32">
        <v>119</v>
      </c>
      <c r="B123" s="33">
        <f>Master!B122</f>
        <v>0</v>
      </c>
      <c r="C123" s="116"/>
      <c r="D123" s="116"/>
      <c r="E123" s="116"/>
      <c r="F123" s="31">
        <f t="shared" si="14"/>
        <v>0</v>
      </c>
      <c r="G123" s="31">
        <f t="shared" si="8"/>
        <v>0</v>
      </c>
      <c r="H123" s="116"/>
      <c r="I123" s="116"/>
      <c r="J123" s="116"/>
      <c r="K123" s="116"/>
      <c r="L123" s="116"/>
      <c r="M123" s="116"/>
      <c r="N123" s="116"/>
      <c r="O123" s="116"/>
      <c r="P123" s="116"/>
      <c r="Q123" s="116"/>
      <c r="R123" s="116"/>
      <c r="S123" s="116"/>
      <c r="T123" s="116"/>
      <c r="U123" s="116"/>
      <c r="V123" s="116"/>
      <c r="W123" s="116"/>
      <c r="X123" s="116"/>
      <c r="Y123" s="116"/>
      <c r="Z123" s="116"/>
      <c r="AA123" s="116"/>
      <c r="AB123" s="116"/>
      <c r="AC123" s="116"/>
      <c r="AD123" s="116"/>
      <c r="AE123" s="116"/>
      <c r="AF123" s="116"/>
      <c r="AG123" s="116"/>
      <c r="AH123" s="116"/>
      <c r="AI123" s="116"/>
      <c r="AJ123" s="116"/>
      <c r="AK123" s="116"/>
      <c r="AL123" s="10"/>
      <c r="AM123" s="111">
        <f>IF('GA55 Main'!$C$4='Other Ded.'!B123,IF('GA55 Main'!$M$6="No",'GA55 Main'!$J$27,('GA55 Main'!$J$27+'GA55 Main'!$M$27)),0)</f>
        <v>0</v>
      </c>
      <c r="AN123" s="111">
        <f>IF('GA55 Main'!$C$4='Other Ded.'!B123,'GA55 Main'!$W$27,0)</f>
        <v>0</v>
      </c>
      <c r="AO123" s="111">
        <f>IF('Tax Calculaton Old'!$D$3='Other Ded.'!B123,'Tax Calculaton Old'!$M$48,0)</f>
        <v>0</v>
      </c>
      <c r="AP123" s="111">
        <f>IF(Sheet1!$I$5='Other Ded.'!B123,Sheet1!$L$32,0)</f>
        <v>0</v>
      </c>
      <c r="AQ123" s="22">
        <f t="shared" si="9"/>
        <v>0</v>
      </c>
      <c r="AT123" s="22">
        <f>IF('GA55 Main'!$C$4='Other Ded.'!B123,'GA55 Main'!$E$27,0)</f>
        <v>0</v>
      </c>
      <c r="AU123" s="22">
        <f>IF('GA55 Main'!$C$4='Other Ded.'!B123,SUM('GA55 Main'!$C$8:$C$19,'GA55 Main'!$D$8:$D$19),0)</f>
        <v>0</v>
      </c>
      <c r="AV123" s="111">
        <f t="shared" si="10"/>
        <v>0</v>
      </c>
      <c r="AW123" s="111">
        <f t="shared" si="11"/>
        <v>0</v>
      </c>
      <c r="AX123" s="22">
        <f>IF('GA55 Main'!$C$4='Other Ded.'!B123,IF('GA55 Main'!$M$6="NO",0,'GA55 Main'!$M$27),0)</f>
        <v>0</v>
      </c>
      <c r="AY123" s="22">
        <f>IF('GA55 Main'!$C$4='Other Ded.'!B123,IF('GA55 Main'!$M$6="No",0,ROUND(10%*'GA55 Main'!$J$27,0)),0)</f>
        <v>0</v>
      </c>
      <c r="AZ123" s="22">
        <f t="shared" si="15"/>
        <v>0</v>
      </c>
      <c r="BA123" s="111">
        <f t="shared" si="12"/>
        <v>0</v>
      </c>
      <c r="BB123" s="22">
        <f t="shared" si="13"/>
        <v>0</v>
      </c>
      <c r="BC123" s="22">
        <f>IF('GA55 Main'!$C$4='Other Ded.'!B123,IF('GA55 Main'!$M$6="No",50000,IF($BB$5&gt;50000,50000,$BB$5)),0)</f>
        <v>0</v>
      </c>
      <c r="BD123" s="22">
        <f>IF('GA55 Main'!$C$4='Other Ded.'!B123,IF('GA55 Main'!$E$6="No",25000,50000),0)</f>
        <v>0</v>
      </c>
      <c r="BE123" s="22">
        <f>IF('GA55 Main'!$C$4='Other Ded.'!B123,IF('GA55 Main'!$E$6="No",40000,100000),0)</f>
        <v>0</v>
      </c>
    </row>
    <row r="124" spans="1:57" ht="15.5">
      <c r="A124" s="32">
        <v>120</v>
      </c>
      <c r="B124" s="33">
        <f>Master!B123</f>
        <v>0</v>
      </c>
      <c r="C124" s="116"/>
      <c r="D124" s="116"/>
      <c r="E124" s="116"/>
      <c r="F124" s="31">
        <f t="shared" si="14"/>
        <v>0</v>
      </c>
      <c r="G124" s="31">
        <f t="shared" si="8"/>
        <v>0</v>
      </c>
      <c r="H124" s="116"/>
      <c r="I124" s="116"/>
      <c r="J124" s="116"/>
      <c r="K124" s="116"/>
      <c r="L124" s="116"/>
      <c r="M124" s="116"/>
      <c r="N124" s="116"/>
      <c r="O124" s="116"/>
      <c r="P124" s="116"/>
      <c r="Q124" s="116"/>
      <c r="R124" s="116"/>
      <c r="S124" s="116"/>
      <c r="T124" s="116"/>
      <c r="U124" s="116"/>
      <c r="V124" s="116"/>
      <c r="W124" s="116"/>
      <c r="X124" s="116"/>
      <c r="Y124" s="116"/>
      <c r="Z124" s="116"/>
      <c r="AA124" s="116"/>
      <c r="AB124" s="116"/>
      <c r="AC124" s="116"/>
      <c r="AD124" s="116"/>
      <c r="AE124" s="116"/>
      <c r="AF124" s="116"/>
      <c r="AG124" s="116"/>
      <c r="AH124" s="116"/>
      <c r="AI124" s="116"/>
      <c r="AJ124" s="116"/>
      <c r="AK124" s="116"/>
      <c r="AL124" s="10"/>
      <c r="AM124" s="111">
        <f>IF('GA55 Main'!$C$4='Other Ded.'!B124,IF('GA55 Main'!$M$6="No",'GA55 Main'!$J$27,('GA55 Main'!$J$27+'GA55 Main'!$M$27)),0)</f>
        <v>0</v>
      </c>
      <c r="AN124" s="111">
        <f>IF('GA55 Main'!$C$4='Other Ded.'!B124,'GA55 Main'!$W$27,0)</f>
        <v>0</v>
      </c>
      <c r="AO124" s="111">
        <f>IF('Tax Calculaton Old'!$D$3='Other Ded.'!B124,'Tax Calculaton Old'!$M$48,0)</f>
        <v>0</v>
      </c>
      <c r="AP124" s="111">
        <f>IF(Sheet1!$I$5='Other Ded.'!B124,Sheet1!$L$32,0)</f>
        <v>0</v>
      </c>
      <c r="AQ124" s="22">
        <f t="shared" si="9"/>
        <v>0</v>
      </c>
      <c r="AT124" s="22">
        <f>IF('GA55 Main'!$C$4='Other Ded.'!B124,'GA55 Main'!$E$27,0)</f>
        <v>0</v>
      </c>
      <c r="AU124" s="22">
        <f>IF('GA55 Main'!$C$4='Other Ded.'!B124,SUM('GA55 Main'!$C$8:$C$19,'GA55 Main'!$D$8:$D$19),0)</f>
        <v>0</v>
      </c>
      <c r="AV124" s="111">
        <f t="shared" si="10"/>
        <v>0</v>
      </c>
      <c r="AW124" s="111">
        <f t="shared" si="11"/>
        <v>0</v>
      </c>
      <c r="AX124" s="22">
        <f>IF('GA55 Main'!$C$4='Other Ded.'!B124,IF('GA55 Main'!$M$6="NO",0,'GA55 Main'!$M$27),0)</f>
        <v>0</v>
      </c>
      <c r="AY124" s="22">
        <f>IF('GA55 Main'!$C$4='Other Ded.'!B124,IF('GA55 Main'!$M$6="No",0,ROUND(10%*'GA55 Main'!$J$27,0)),0)</f>
        <v>0</v>
      </c>
      <c r="AZ124" s="22">
        <f t="shared" si="15"/>
        <v>0</v>
      </c>
      <c r="BA124" s="111">
        <f t="shared" si="12"/>
        <v>0</v>
      </c>
      <c r="BB124" s="22">
        <f t="shared" si="13"/>
        <v>0</v>
      </c>
      <c r="BC124" s="22">
        <f>IF('GA55 Main'!$C$4='Other Ded.'!B124,IF('GA55 Main'!$M$6="No",50000,IF($BB$5&gt;50000,50000,$BB$5)),0)</f>
        <v>0</v>
      </c>
      <c r="BD124" s="22">
        <f>IF('GA55 Main'!$C$4='Other Ded.'!B124,IF('GA55 Main'!$E$6="No",25000,50000),0)</f>
        <v>0</v>
      </c>
      <c r="BE124" s="22">
        <f>IF('GA55 Main'!$C$4='Other Ded.'!B124,IF('GA55 Main'!$E$6="No",40000,100000),0)</f>
        <v>0</v>
      </c>
    </row>
    <row r="125" spans="1:57" ht="15.5">
      <c r="A125" s="32">
        <v>121</v>
      </c>
      <c r="B125" s="33">
        <f>Master!B124</f>
        <v>0</v>
      </c>
      <c r="C125" s="116"/>
      <c r="D125" s="116"/>
      <c r="E125" s="116"/>
      <c r="F125" s="31">
        <f t="shared" si="14"/>
        <v>0</v>
      </c>
      <c r="G125" s="31">
        <f t="shared" si="8"/>
        <v>0</v>
      </c>
      <c r="H125" s="116"/>
      <c r="I125" s="116"/>
      <c r="J125" s="116"/>
      <c r="K125" s="116"/>
      <c r="L125" s="116"/>
      <c r="M125" s="116"/>
      <c r="N125" s="116"/>
      <c r="O125" s="116"/>
      <c r="P125" s="116"/>
      <c r="Q125" s="116"/>
      <c r="R125" s="116"/>
      <c r="S125" s="116"/>
      <c r="T125" s="116"/>
      <c r="U125" s="116"/>
      <c r="V125" s="116"/>
      <c r="W125" s="116"/>
      <c r="X125" s="116"/>
      <c r="Y125" s="116"/>
      <c r="Z125" s="116"/>
      <c r="AA125" s="116"/>
      <c r="AB125" s="116"/>
      <c r="AC125" s="116"/>
      <c r="AD125" s="116"/>
      <c r="AE125" s="116"/>
      <c r="AF125" s="116"/>
      <c r="AG125" s="116"/>
      <c r="AH125" s="116"/>
      <c r="AI125" s="116"/>
      <c r="AJ125" s="116"/>
      <c r="AK125" s="116"/>
      <c r="AL125" s="10"/>
      <c r="AM125" s="111">
        <f>IF('GA55 Main'!$C$4='Other Ded.'!B125,IF('GA55 Main'!$M$6="No",'GA55 Main'!$J$27,('GA55 Main'!$J$27+'GA55 Main'!$M$27)),0)</f>
        <v>0</v>
      </c>
      <c r="AN125" s="111">
        <f>IF('GA55 Main'!$C$4='Other Ded.'!B125,'GA55 Main'!$W$27,0)</f>
        <v>0</v>
      </c>
      <c r="AO125" s="111">
        <f>IF('Tax Calculaton Old'!$D$3='Other Ded.'!B125,'Tax Calculaton Old'!$M$48,0)</f>
        <v>0</v>
      </c>
      <c r="AP125" s="111">
        <f>IF(Sheet1!$I$5='Other Ded.'!B125,Sheet1!$L$32,0)</f>
        <v>0</v>
      </c>
      <c r="AQ125" s="22">
        <f t="shared" si="9"/>
        <v>0</v>
      </c>
      <c r="AT125" s="22">
        <f>IF('GA55 Main'!$C$4='Other Ded.'!B125,'GA55 Main'!$E$27,0)</f>
        <v>0</v>
      </c>
      <c r="AU125" s="22">
        <f>IF('GA55 Main'!$C$4='Other Ded.'!B125,SUM('GA55 Main'!$C$8:$C$19,'GA55 Main'!$D$8:$D$19),0)</f>
        <v>0</v>
      </c>
      <c r="AV125" s="111">
        <f t="shared" si="10"/>
        <v>0</v>
      </c>
      <c r="AW125" s="111">
        <f t="shared" si="11"/>
        <v>0</v>
      </c>
      <c r="AX125" s="22">
        <f>IF('GA55 Main'!$C$4='Other Ded.'!B125,IF('GA55 Main'!$M$6="NO",0,'GA55 Main'!$M$27),0)</f>
        <v>0</v>
      </c>
      <c r="AY125" s="22">
        <f>IF('GA55 Main'!$C$4='Other Ded.'!B125,IF('GA55 Main'!$M$6="No",0,ROUND(10%*'GA55 Main'!$J$27,0)),0)</f>
        <v>0</v>
      </c>
      <c r="AZ125" s="22">
        <f t="shared" si="15"/>
        <v>0</v>
      </c>
      <c r="BA125" s="111">
        <f t="shared" si="12"/>
        <v>0</v>
      </c>
      <c r="BB125" s="22">
        <f t="shared" si="13"/>
        <v>0</v>
      </c>
      <c r="BC125" s="22">
        <f>IF('GA55 Main'!$C$4='Other Ded.'!B125,IF('GA55 Main'!$M$6="No",50000,IF($BB$5&gt;50000,50000,$BB$5)),0)</f>
        <v>0</v>
      </c>
      <c r="BD125" s="22">
        <f>IF('GA55 Main'!$C$4='Other Ded.'!B125,IF('GA55 Main'!$E$6="No",25000,50000),0)</f>
        <v>0</v>
      </c>
      <c r="BE125" s="22">
        <f>IF('GA55 Main'!$C$4='Other Ded.'!B125,IF('GA55 Main'!$E$6="No",40000,100000),0)</f>
        <v>0</v>
      </c>
    </row>
    <row r="126" spans="1:57" ht="15.5">
      <c r="A126" s="32">
        <v>122</v>
      </c>
      <c r="B126" s="33">
        <f>Master!B125</f>
        <v>0</v>
      </c>
      <c r="C126" s="116"/>
      <c r="D126" s="116"/>
      <c r="E126" s="116"/>
      <c r="F126" s="31">
        <f t="shared" si="14"/>
        <v>0</v>
      </c>
      <c r="G126" s="31">
        <f t="shared" si="8"/>
        <v>0</v>
      </c>
      <c r="H126" s="116"/>
      <c r="I126" s="116"/>
      <c r="J126" s="116"/>
      <c r="K126" s="116"/>
      <c r="L126" s="116"/>
      <c r="M126" s="116"/>
      <c r="N126" s="116"/>
      <c r="O126" s="116"/>
      <c r="P126" s="116"/>
      <c r="Q126" s="116"/>
      <c r="R126" s="116"/>
      <c r="S126" s="116"/>
      <c r="T126" s="116"/>
      <c r="U126" s="116"/>
      <c r="V126" s="116"/>
      <c r="W126" s="116"/>
      <c r="X126" s="116"/>
      <c r="Y126" s="116"/>
      <c r="Z126" s="116"/>
      <c r="AA126" s="116"/>
      <c r="AB126" s="116"/>
      <c r="AC126" s="116"/>
      <c r="AD126" s="116"/>
      <c r="AE126" s="116"/>
      <c r="AF126" s="116"/>
      <c r="AG126" s="116"/>
      <c r="AH126" s="116"/>
      <c r="AI126" s="116"/>
      <c r="AJ126" s="116"/>
      <c r="AK126" s="116"/>
      <c r="AL126" s="10"/>
      <c r="AM126" s="111">
        <f>IF('GA55 Main'!$C$4='Other Ded.'!B126,IF('GA55 Main'!$M$6="No",'GA55 Main'!$J$27,('GA55 Main'!$J$27+'GA55 Main'!$M$27)),0)</f>
        <v>0</v>
      </c>
      <c r="AN126" s="111">
        <f>IF('GA55 Main'!$C$4='Other Ded.'!B126,'GA55 Main'!$W$27,0)</f>
        <v>0</v>
      </c>
      <c r="AO126" s="111">
        <f>IF('Tax Calculaton Old'!$D$3='Other Ded.'!B126,'Tax Calculaton Old'!$M$48,0)</f>
        <v>0</v>
      </c>
      <c r="AP126" s="111">
        <f>IF(Sheet1!$I$5='Other Ded.'!B126,Sheet1!$L$32,0)</f>
        <v>0</v>
      </c>
      <c r="AQ126" s="22">
        <f t="shared" si="9"/>
        <v>0</v>
      </c>
      <c r="AT126" s="22">
        <f>IF('GA55 Main'!$C$4='Other Ded.'!B126,'GA55 Main'!$E$27,0)</f>
        <v>0</v>
      </c>
      <c r="AU126" s="22">
        <f>IF('GA55 Main'!$C$4='Other Ded.'!B126,SUM('GA55 Main'!$C$8:$C$19,'GA55 Main'!$D$8:$D$19),0)</f>
        <v>0</v>
      </c>
      <c r="AV126" s="111">
        <f t="shared" si="10"/>
        <v>0</v>
      </c>
      <c r="AW126" s="111">
        <f t="shared" si="11"/>
        <v>0</v>
      </c>
      <c r="AX126" s="22">
        <f>IF('GA55 Main'!$C$4='Other Ded.'!B126,IF('GA55 Main'!$M$6="NO",0,'GA55 Main'!$M$27),0)</f>
        <v>0</v>
      </c>
      <c r="AY126" s="22">
        <f>IF('GA55 Main'!$C$4='Other Ded.'!B126,IF('GA55 Main'!$M$6="No",0,ROUND(10%*'GA55 Main'!$J$27,0)),0)</f>
        <v>0</v>
      </c>
      <c r="AZ126" s="22">
        <f t="shared" si="15"/>
        <v>0</v>
      </c>
      <c r="BA126" s="111">
        <f t="shared" si="12"/>
        <v>0</v>
      </c>
      <c r="BB126" s="22">
        <f t="shared" si="13"/>
        <v>0</v>
      </c>
      <c r="BC126" s="22">
        <f>IF('GA55 Main'!$C$4='Other Ded.'!B126,IF('GA55 Main'!$M$6="No",50000,IF($BB$5&gt;50000,50000,$BB$5)),0)</f>
        <v>0</v>
      </c>
      <c r="BD126" s="22">
        <f>IF('GA55 Main'!$C$4='Other Ded.'!B126,IF('GA55 Main'!$E$6="No",25000,50000),0)</f>
        <v>0</v>
      </c>
      <c r="BE126" s="22">
        <f>IF('GA55 Main'!$C$4='Other Ded.'!B126,IF('GA55 Main'!$E$6="No",40000,100000),0)</f>
        <v>0</v>
      </c>
    </row>
    <row r="127" spans="1:57" ht="15.5">
      <c r="A127" s="32">
        <v>123</v>
      </c>
      <c r="B127" s="33">
        <f>Master!B126</f>
        <v>0</v>
      </c>
      <c r="C127" s="116"/>
      <c r="D127" s="116"/>
      <c r="E127" s="116"/>
      <c r="F127" s="31">
        <f t="shared" si="14"/>
        <v>0</v>
      </c>
      <c r="G127" s="31">
        <f t="shared" si="8"/>
        <v>0</v>
      </c>
      <c r="H127" s="116"/>
      <c r="I127" s="116"/>
      <c r="J127" s="116"/>
      <c r="K127" s="116"/>
      <c r="L127" s="116"/>
      <c r="M127" s="116"/>
      <c r="N127" s="116"/>
      <c r="O127" s="116"/>
      <c r="P127" s="116"/>
      <c r="Q127" s="116"/>
      <c r="R127" s="116"/>
      <c r="S127" s="116"/>
      <c r="T127" s="116"/>
      <c r="U127" s="116"/>
      <c r="V127" s="116"/>
      <c r="W127" s="116"/>
      <c r="X127" s="116"/>
      <c r="Y127" s="116"/>
      <c r="Z127" s="116"/>
      <c r="AA127" s="116"/>
      <c r="AB127" s="116"/>
      <c r="AC127" s="116"/>
      <c r="AD127" s="116"/>
      <c r="AE127" s="116"/>
      <c r="AF127" s="116"/>
      <c r="AG127" s="116"/>
      <c r="AH127" s="116"/>
      <c r="AI127" s="116"/>
      <c r="AJ127" s="116"/>
      <c r="AK127" s="116"/>
      <c r="AL127" s="10"/>
      <c r="AM127" s="111">
        <f>IF('GA55 Main'!$C$4='Other Ded.'!B127,IF('GA55 Main'!$M$6="No",'GA55 Main'!$J$27,('GA55 Main'!$J$27+'GA55 Main'!$M$27)),0)</f>
        <v>0</v>
      </c>
      <c r="AN127" s="111">
        <f>IF('GA55 Main'!$C$4='Other Ded.'!B127,'GA55 Main'!$W$27,0)</f>
        <v>0</v>
      </c>
      <c r="AO127" s="111">
        <f>IF('Tax Calculaton Old'!$D$3='Other Ded.'!B127,'Tax Calculaton Old'!$M$48,0)</f>
        <v>0</v>
      </c>
      <c r="AP127" s="111">
        <f>IF(Sheet1!$I$5='Other Ded.'!B127,Sheet1!$L$32,0)</f>
        <v>0</v>
      </c>
      <c r="AQ127" s="22">
        <f t="shared" si="9"/>
        <v>0</v>
      </c>
      <c r="AT127" s="22">
        <f>IF('GA55 Main'!$C$4='Other Ded.'!B127,'GA55 Main'!$E$27,0)</f>
        <v>0</v>
      </c>
      <c r="AU127" s="22">
        <f>IF('GA55 Main'!$C$4='Other Ded.'!B127,SUM('GA55 Main'!$C$8:$C$19,'GA55 Main'!$D$8:$D$19),0)</f>
        <v>0</v>
      </c>
      <c r="AV127" s="111">
        <f t="shared" si="10"/>
        <v>0</v>
      </c>
      <c r="AW127" s="111">
        <f t="shared" si="11"/>
        <v>0</v>
      </c>
      <c r="AX127" s="22">
        <f>IF('GA55 Main'!$C$4='Other Ded.'!B127,IF('GA55 Main'!$M$6="NO",0,'GA55 Main'!$M$27),0)</f>
        <v>0</v>
      </c>
      <c r="AY127" s="22">
        <f>IF('GA55 Main'!$C$4='Other Ded.'!B127,IF('GA55 Main'!$M$6="No",0,ROUND(10%*'GA55 Main'!$J$27,0)),0)</f>
        <v>0</v>
      </c>
      <c r="AZ127" s="22">
        <f t="shared" si="15"/>
        <v>0</v>
      </c>
      <c r="BA127" s="111">
        <f t="shared" si="12"/>
        <v>0</v>
      </c>
      <c r="BB127" s="22">
        <f t="shared" si="13"/>
        <v>0</v>
      </c>
      <c r="BC127" s="22">
        <f>IF('GA55 Main'!$C$4='Other Ded.'!B127,IF('GA55 Main'!$M$6="No",50000,IF($BB$5&gt;50000,50000,$BB$5)),0)</f>
        <v>0</v>
      </c>
      <c r="BD127" s="22">
        <f>IF('GA55 Main'!$C$4='Other Ded.'!B127,IF('GA55 Main'!$E$6="No",25000,50000),0)</f>
        <v>0</v>
      </c>
      <c r="BE127" s="22">
        <f>IF('GA55 Main'!$C$4='Other Ded.'!B127,IF('GA55 Main'!$E$6="No",40000,100000),0)</f>
        <v>0</v>
      </c>
    </row>
    <row r="128" spans="1:57" ht="15.5">
      <c r="A128" s="32">
        <v>124</v>
      </c>
      <c r="B128" s="33">
        <f>Master!B127</f>
        <v>0</v>
      </c>
      <c r="C128" s="116"/>
      <c r="D128" s="116"/>
      <c r="E128" s="116"/>
      <c r="F128" s="31">
        <f t="shared" si="14"/>
        <v>0</v>
      </c>
      <c r="G128" s="31">
        <f t="shared" si="8"/>
        <v>0</v>
      </c>
      <c r="H128" s="116"/>
      <c r="I128" s="116"/>
      <c r="J128" s="116"/>
      <c r="K128" s="116"/>
      <c r="L128" s="116"/>
      <c r="M128" s="116"/>
      <c r="N128" s="116"/>
      <c r="O128" s="116"/>
      <c r="P128" s="116"/>
      <c r="Q128" s="116"/>
      <c r="R128" s="116"/>
      <c r="S128" s="116"/>
      <c r="T128" s="116"/>
      <c r="U128" s="116"/>
      <c r="V128" s="116"/>
      <c r="W128" s="116"/>
      <c r="X128" s="116"/>
      <c r="Y128" s="116"/>
      <c r="Z128" s="116"/>
      <c r="AA128" s="116"/>
      <c r="AB128" s="116"/>
      <c r="AC128" s="116"/>
      <c r="AD128" s="116"/>
      <c r="AE128" s="116"/>
      <c r="AF128" s="116"/>
      <c r="AG128" s="116"/>
      <c r="AH128" s="116"/>
      <c r="AI128" s="116"/>
      <c r="AJ128" s="116"/>
      <c r="AK128" s="116"/>
      <c r="AL128" s="10"/>
      <c r="AM128" s="111">
        <f>IF('GA55 Main'!$C$4='Other Ded.'!B128,IF('GA55 Main'!$M$6="No",'GA55 Main'!$J$27,('GA55 Main'!$J$27+'GA55 Main'!$M$27)),0)</f>
        <v>0</v>
      </c>
      <c r="AN128" s="111">
        <f>IF('GA55 Main'!$C$4='Other Ded.'!B128,'GA55 Main'!$W$27,0)</f>
        <v>0</v>
      </c>
      <c r="AO128" s="111">
        <f>IF('Tax Calculaton Old'!$D$3='Other Ded.'!B128,'Tax Calculaton Old'!$M$48,0)</f>
        <v>0</v>
      </c>
      <c r="AP128" s="111">
        <f>IF(Sheet1!$I$5='Other Ded.'!B128,Sheet1!$L$32,0)</f>
        <v>0</v>
      </c>
      <c r="AQ128" s="22">
        <f t="shared" si="9"/>
        <v>0</v>
      </c>
      <c r="AT128" s="22">
        <f>IF('GA55 Main'!$C$4='Other Ded.'!B128,'GA55 Main'!$E$27,0)</f>
        <v>0</v>
      </c>
      <c r="AU128" s="22">
        <f>IF('GA55 Main'!$C$4='Other Ded.'!B128,SUM('GA55 Main'!$C$8:$C$19,'GA55 Main'!$D$8:$D$19),0)</f>
        <v>0</v>
      </c>
      <c r="AV128" s="111">
        <f t="shared" si="10"/>
        <v>0</v>
      </c>
      <c r="AW128" s="111">
        <f t="shared" si="11"/>
        <v>0</v>
      </c>
      <c r="AX128" s="22">
        <f>IF('GA55 Main'!$C$4='Other Ded.'!B128,IF('GA55 Main'!$M$6="NO",0,'GA55 Main'!$M$27),0)</f>
        <v>0</v>
      </c>
      <c r="AY128" s="22">
        <f>IF('GA55 Main'!$C$4='Other Ded.'!B128,IF('GA55 Main'!$M$6="No",0,ROUND(10%*'GA55 Main'!$J$27,0)),0)</f>
        <v>0</v>
      </c>
      <c r="AZ128" s="22">
        <f t="shared" si="15"/>
        <v>0</v>
      </c>
      <c r="BA128" s="111">
        <f t="shared" si="12"/>
        <v>0</v>
      </c>
      <c r="BB128" s="22">
        <f t="shared" si="13"/>
        <v>0</v>
      </c>
      <c r="BC128" s="22">
        <f>IF('GA55 Main'!$C$4='Other Ded.'!B128,IF('GA55 Main'!$M$6="No",50000,IF($BB$5&gt;50000,50000,$BB$5)),0)</f>
        <v>0</v>
      </c>
      <c r="BD128" s="22">
        <f>IF('GA55 Main'!$C$4='Other Ded.'!B128,IF('GA55 Main'!$E$6="No",25000,50000),0)</f>
        <v>0</v>
      </c>
      <c r="BE128" s="22">
        <f>IF('GA55 Main'!$C$4='Other Ded.'!B128,IF('GA55 Main'!$E$6="No",40000,100000),0)</f>
        <v>0</v>
      </c>
    </row>
    <row r="129" spans="1:57" ht="15.5">
      <c r="A129" s="32">
        <v>125</v>
      </c>
      <c r="B129" s="33">
        <f>Master!B128</f>
        <v>0</v>
      </c>
      <c r="C129" s="116"/>
      <c r="D129" s="116"/>
      <c r="E129" s="116"/>
      <c r="F129" s="31">
        <f t="shared" si="14"/>
        <v>0</v>
      </c>
      <c r="G129" s="31">
        <f t="shared" si="8"/>
        <v>0</v>
      </c>
      <c r="H129" s="116"/>
      <c r="I129" s="116"/>
      <c r="J129" s="116"/>
      <c r="K129" s="116"/>
      <c r="L129" s="116"/>
      <c r="M129" s="116"/>
      <c r="N129" s="116"/>
      <c r="O129" s="116"/>
      <c r="P129" s="116"/>
      <c r="Q129" s="116"/>
      <c r="R129" s="116"/>
      <c r="S129" s="116"/>
      <c r="T129" s="116"/>
      <c r="U129" s="116"/>
      <c r="V129" s="116"/>
      <c r="W129" s="116"/>
      <c r="X129" s="116"/>
      <c r="Y129" s="116"/>
      <c r="Z129" s="116"/>
      <c r="AA129" s="116"/>
      <c r="AB129" s="116"/>
      <c r="AC129" s="116"/>
      <c r="AD129" s="116"/>
      <c r="AE129" s="116"/>
      <c r="AF129" s="116"/>
      <c r="AG129" s="116"/>
      <c r="AH129" s="116"/>
      <c r="AI129" s="116"/>
      <c r="AJ129" s="116"/>
      <c r="AK129" s="116"/>
      <c r="AL129" s="10"/>
      <c r="AM129" s="111">
        <f>IF('GA55 Main'!$C$4='Other Ded.'!B129,IF('GA55 Main'!$M$6="No",'GA55 Main'!$J$27,('GA55 Main'!$J$27+'GA55 Main'!$M$27)),0)</f>
        <v>0</v>
      </c>
      <c r="AN129" s="111">
        <f>IF('GA55 Main'!$C$4='Other Ded.'!B129,'GA55 Main'!$W$27,0)</f>
        <v>0</v>
      </c>
      <c r="AO129" s="111">
        <f>IF('Tax Calculaton Old'!$D$3='Other Ded.'!B129,'Tax Calculaton Old'!$M$48,0)</f>
        <v>0</v>
      </c>
      <c r="AP129" s="111">
        <f>IF(Sheet1!$I$5='Other Ded.'!B129,Sheet1!$L$32,0)</f>
        <v>0</v>
      </c>
      <c r="AQ129" s="22">
        <f t="shared" si="9"/>
        <v>0</v>
      </c>
      <c r="AT129" s="22">
        <f>IF('GA55 Main'!$C$4='Other Ded.'!B129,'GA55 Main'!$E$27,0)</f>
        <v>0</v>
      </c>
      <c r="AU129" s="22">
        <f>IF('GA55 Main'!$C$4='Other Ded.'!B129,SUM('GA55 Main'!$C$8:$C$19,'GA55 Main'!$D$8:$D$19),0)</f>
        <v>0</v>
      </c>
      <c r="AV129" s="111">
        <f t="shared" si="10"/>
        <v>0</v>
      </c>
      <c r="AW129" s="111">
        <f t="shared" si="11"/>
        <v>0</v>
      </c>
      <c r="AX129" s="22">
        <f>IF('GA55 Main'!$C$4='Other Ded.'!B129,IF('GA55 Main'!$M$6="NO",0,'GA55 Main'!$M$27),0)</f>
        <v>0</v>
      </c>
      <c r="AY129" s="22">
        <f>IF('GA55 Main'!$C$4='Other Ded.'!B129,IF('GA55 Main'!$M$6="No",0,ROUND(10%*'GA55 Main'!$J$27,0)),0)</f>
        <v>0</v>
      </c>
      <c r="AZ129" s="22">
        <f t="shared" si="15"/>
        <v>0</v>
      </c>
      <c r="BA129" s="111">
        <f t="shared" si="12"/>
        <v>0</v>
      </c>
      <c r="BB129" s="22">
        <f t="shared" si="13"/>
        <v>0</v>
      </c>
      <c r="BC129" s="22">
        <f>IF('GA55 Main'!$C$4='Other Ded.'!B129,IF('GA55 Main'!$M$6="No",50000,IF($BB$5&gt;50000,50000,$BB$5)),0)</f>
        <v>0</v>
      </c>
      <c r="BD129" s="22">
        <f>IF('GA55 Main'!$C$4='Other Ded.'!B129,IF('GA55 Main'!$E$6="No",25000,50000),0)</f>
        <v>0</v>
      </c>
      <c r="BE129" s="22">
        <f>IF('GA55 Main'!$C$4='Other Ded.'!B129,IF('GA55 Main'!$E$6="No",40000,100000),0)</f>
        <v>0</v>
      </c>
    </row>
    <row r="130" spans="1:57" ht="15.5">
      <c r="A130" s="32">
        <v>126</v>
      </c>
      <c r="B130" s="33">
        <f>Master!B129</f>
        <v>0</v>
      </c>
      <c r="C130" s="116"/>
      <c r="D130" s="116"/>
      <c r="E130" s="116"/>
      <c r="F130" s="31">
        <f t="shared" si="14"/>
        <v>0</v>
      </c>
      <c r="G130" s="31">
        <f t="shared" si="8"/>
        <v>0</v>
      </c>
      <c r="H130" s="116"/>
      <c r="I130" s="116"/>
      <c r="J130" s="116"/>
      <c r="K130" s="116"/>
      <c r="L130" s="116"/>
      <c r="M130" s="116"/>
      <c r="N130" s="116"/>
      <c r="O130" s="116"/>
      <c r="P130" s="116"/>
      <c r="Q130" s="116"/>
      <c r="R130" s="116"/>
      <c r="S130" s="116"/>
      <c r="T130" s="116"/>
      <c r="U130" s="116"/>
      <c r="V130" s="116"/>
      <c r="W130" s="116"/>
      <c r="X130" s="116"/>
      <c r="Y130" s="116"/>
      <c r="Z130" s="116"/>
      <c r="AA130" s="116"/>
      <c r="AB130" s="116"/>
      <c r="AC130" s="116"/>
      <c r="AD130" s="116"/>
      <c r="AE130" s="116"/>
      <c r="AF130" s="116"/>
      <c r="AG130" s="116"/>
      <c r="AH130" s="116"/>
      <c r="AI130" s="116"/>
      <c r="AJ130" s="116"/>
      <c r="AK130" s="116"/>
      <c r="AL130" s="10"/>
      <c r="AM130" s="111">
        <f>IF('GA55 Main'!$C$4='Other Ded.'!B130,IF('GA55 Main'!$M$6="No",'GA55 Main'!$J$27,('GA55 Main'!$J$27+'GA55 Main'!$M$27)),0)</f>
        <v>0</v>
      </c>
      <c r="AN130" s="111">
        <f>IF('GA55 Main'!$C$4='Other Ded.'!B130,'GA55 Main'!$W$27,0)</f>
        <v>0</v>
      </c>
      <c r="AO130" s="111">
        <f>IF('Tax Calculaton Old'!$D$3='Other Ded.'!B130,'Tax Calculaton Old'!$M$48,0)</f>
        <v>0</v>
      </c>
      <c r="AP130" s="111">
        <f>IF(Sheet1!$I$5='Other Ded.'!B130,Sheet1!$L$32,0)</f>
        <v>0</v>
      </c>
      <c r="AQ130" s="22">
        <f t="shared" si="9"/>
        <v>0</v>
      </c>
      <c r="AT130" s="22">
        <f>IF('GA55 Main'!$C$4='Other Ded.'!B130,'GA55 Main'!$E$27,0)</f>
        <v>0</v>
      </c>
      <c r="AU130" s="22">
        <f>IF('GA55 Main'!$C$4='Other Ded.'!B130,SUM('GA55 Main'!$C$8:$C$19,'GA55 Main'!$D$8:$D$19),0)</f>
        <v>0</v>
      </c>
      <c r="AV130" s="111">
        <f t="shared" si="10"/>
        <v>0</v>
      </c>
      <c r="AW130" s="111">
        <f t="shared" si="11"/>
        <v>0</v>
      </c>
      <c r="AX130" s="22">
        <f>IF('GA55 Main'!$C$4='Other Ded.'!B130,IF('GA55 Main'!$M$6="NO",0,'GA55 Main'!$M$27),0)</f>
        <v>0</v>
      </c>
      <c r="AY130" s="22">
        <f>IF('GA55 Main'!$C$4='Other Ded.'!B130,IF('GA55 Main'!$M$6="No",0,ROUND(10%*'GA55 Main'!$J$27,0)),0)</f>
        <v>0</v>
      </c>
      <c r="AZ130" s="22">
        <f t="shared" si="15"/>
        <v>0</v>
      </c>
      <c r="BA130" s="111">
        <f t="shared" si="12"/>
        <v>0</v>
      </c>
      <c r="BB130" s="22">
        <f t="shared" si="13"/>
        <v>0</v>
      </c>
      <c r="BC130" s="22">
        <f>IF('GA55 Main'!$C$4='Other Ded.'!B130,IF('GA55 Main'!$M$6="No",50000,IF($BB$5&gt;50000,50000,$BB$5)),0)</f>
        <v>0</v>
      </c>
      <c r="BD130" s="22">
        <f>IF('GA55 Main'!$C$4='Other Ded.'!B130,IF('GA55 Main'!$E$6="No",25000,50000),0)</f>
        <v>0</v>
      </c>
      <c r="BE130" s="22">
        <f>IF('GA55 Main'!$C$4='Other Ded.'!B130,IF('GA55 Main'!$E$6="No",40000,100000),0)</f>
        <v>0</v>
      </c>
    </row>
    <row r="131" spans="1:57" ht="15.5">
      <c r="A131" s="32">
        <v>127</v>
      </c>
      <c r="B131" s="33">
        <f>Master!B130</f>
        <v>0</v>
      </c>
      <c r="C131" s="116"/>
      <c r="D131" s="116"/>
      <c r="E131" s="116"/>
      <c r="F131" s="31">
        <f t="shared" si="14"/>
        <v>0</v>
      </c>
      <c r="G131" s="31">
        <f t="shared" si="8"/>
        <v>0</v>
      </c>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0"/>
      <c r="AM131" s="111">
        <f>IF('GA55 Main'!$C$4='Other Ded.'!B131,IF('GA55 Main'!$M$6="No",'GA55 Main'!$J$27,('GA55 Main'!$J$27+'GA55 Main'!$M$27)),0)</f>
        <v>0</v>
      </c>
      <c r="AN131" s="111">
        <f>IF('GA55 Main'!$C$4='Other Ded.'!B131,'GA55 Main'!$W$27,0)</f>
        <v>0</v>
      </c>
      <c r="AO131" s="111">
        <f>IF('Tax Calculaton Old'!$D$3='Other Ded.'!B131,'Tax Calculaton Old'!$M$48,0)</f>
        <v>0</v>
      </c>
      <c r="AP131" s="111">
        <f>IF(Sheet1!$I$5='Other Ded.'!B131,Sheet1!$L$32,0)</f>
        <v>0</v>
      </c>
      <c r="AQ131" s="22">
        <f t="shared" si="9"/>
        <v>0</v>
      </c>
      <c r="AT131" s="22">
        <f>IF('GA55 Main'!$C$4='Other Ded.'!B131,'GA55 Main'!$E$27,0)</f>
        <v>0</v>
      </c>
      <c r="AU131" s="22">
        <f>IF('GA55 Main'!$C$4='Other Ded.'!B131,SUM('GA55 Main'!$C$8:$C$19,'GA55 Main'!$D$8:$D$19),0)</f>
        <v>0</v>
      </c>
      <c r="AV131" s="111">
        <f t="shared" si="10"/>
        <v>0</v>
      </c>
      <c r="AW131" s="111">
        <f t="shared" si="11"/>
        <v>0</v>
      </c>
      <c r="AX131" s="22">
        <f>IF('GA55 Main'!$C$4='Other Ded.'!B131,IF('GA55 Main'!$M$6="NO",0,'GA55 Main'!$M$27),0)</f>
        <v>0</v>
      </c>
      <c r="AY131" s="22">
        <f>IF('GA55 Main'!$C$4='Other Ded.'!B131,IF('GA55 Main'!$M$6="No",0,ROUND(10%*'GA55 Main'!$J$27,0)),0)</f>
        <v>0</v>
      </c>
      <c r="AZ131" s="22">
        <f t="shared" si="15"/>
        <v>0</v>
      </c>
      <c r="BA131" s="111">
        <f t="shared" si="12"/>
        <v>0</v>
      </c>
      <c r="BB131" s="22">
        <f t="shared" si="13"/>
        <v>0</v>
      </c>
      <c r="BC131" s="22">
        <f>IF('GA55 Main'!$C$4='Other Ded.'!B131,IF('GA55 Main'!$M$6="No",50000,IF($BB$5&gt;50000,50000,$BB$5)),0)</f>
        <v>0</v>
      </c>
      <c r="BD131" s="22">
        <f>IF('GA55 Main'!$C$4='Other Ded.'!B131,IF('GA55 Main'!$E$6="No",25000,50000),0)</f>
        <v>0</v>
      </c>
      <c r="BE131" s="22">
        <f>IF('GA55 Main'!$C$4='Other Ded.'!B131,IF('GA55 Main'!$E$6="No",40000,100000),0)</f>
        <v>0</v>
      </c>
    </row>
    <row r="132" spans="1:57" ht="15.5">
      <c r="A132" s="32">
        <v>128</v>
      </c>
      <c r="B132" s="33">
        <f>Master!B131</f>
        <v>0</v>
      </c>
      <c r="C132" s="116"/>
      <c r="D132" s="116"/>
      <c r="E132" s="116"/>
      <c r="F132" s="31">
        <f t="shared" si="14"/>
        <v>0</v>
      </c>
      <c r="G132" s="31">
        <f t="shared" si="8"/>
        <v>0</v>
      </c>
      <c r="H132" s="116"/>
      <c r="I132" s="116"/>
      <c r="J132" s="116"/>
      <c r="K132" s="116"/>
      <c r="L132" s="116"/>
      <c r="M132" s="116"/>
      <c r="N132" s="116"/>
      <c r="O132" s="116"/>
      <c r="P132" s="116"/>
      <c r="Q132" s="116"/>
      <c r="R132" s="116"/>
      <c r="S132" s="116"/>
      <c r="T132" s="116"/>
      <c r="U132" s="116"/>
      <c r="V132" s="116"/>
      <c r="W132" s="116"/>
      <c r="X132" s="116"/>
      <c r="Y132" s="116"/>
      <c r="Z132" s="116"/>
      <c r="AA132" s="116"/>
      <c r="AB132" s="116"/>
      <c r="AC132" s="116"/>
      <c r="AD132" s="116"/>
      <c r="AE132" s="116"/>
      <c r="AF132" s="116"/>
      <c r="AG132" s="116"/>
      <c r="AH132" s="116"/>
      <c r="AI132" s="116"/>
      <c r="AJ132" s="116"/>
      <c r="AK132" s="116"/>
      <c r="AL132" s="10"/>
      <c r="AM132" s="111">
        <f>IF('GA55 Main'!$C$4='Other Ded.'!B132,IF('GA55 Main'!$M$6="No",'GA55 Main'!$J$27,('GA55 Main'!$J$27+'GA55 Main'!$M$27)),0)</f>
        <v>0</v>
      </c>
      <c r="AN132" s="111">
        <f>IF('GA55 Main'!$C$4='Other Ded.'!B132,'GA55 Main'!$W$27,0)</f>
        <v>0</v>
      </c>
      <c r="AO132" s="111">
        <f>IF('Tax Calculaton Old'!$D$3='Other Ded.'!B132,'Tax Calculaton Old'!$M$48,0)</f>
        <v>0</v>
      </c>
      <c r="AP132" s="111">
        <f>IF(Sheet1!$I$5='Other Ded.'!B132,Sheet1!$L$32,0)</f>
        <v>0</v>
      </c>
      <c r="AQ132" s="22">
        <f t="shared" si="9"/>
        <v>0</v>
      </c>
      <c r="AT132" s="22">
        <f>IF('GA55 Main'!$C$4='Other Ded.'!B132,'GA55 Main'!$E$27,0)</f>
        <v>0</v>
      </c>
      <c r="AU132" s="22">
        <f>IF('GA55 Main'!$C$4='Other Ded.'!B132,SUM('GA55 Main'!$C$8:$C$19,'GA55 Main'!$D$8:$D$19),0)</f>
        <v>0</v>
      </c>
      <c r="AV132" s="111">
        <f t="shared" si="10"/>
        <v>0</v>
      </c>
      <c r="AW132" s="111">
        <f t="shared" si="11"/>
        <v>0</v>
      </c>
      <c r="AX132" s="22">
        <f>IF('GA55 Main'!$C$4='Other Ded.'!B132,IF('GA55 Main'!$M$6="NO",0,'GA55 Main'!$M$27),0)</f>
        <v>0</v>
      </c>
      <c r="AY132" s="22">
        <f>IF('GA55 Main'!$C$4='Other Ded.'!B132,IF('GA55 Main'!$M$6="No",0,ROUND(10%*'GA55 Main'!$J$27,0)),0)</f>
        <v>0</v>
      </c>
      <c r="AZ132" s="22">
        <f t="shared" si="15"/>
        <v>0</v>
      </c>
      <c r="BA132" s="111">
        <f t="shared" si="12"/>
        <v>0</v>
      </c>
      <c r="BB132" s="22">
        <f t="shared" si="13"/>
        <v>0</v>
      </c>
      <c r="BC132" s="22">
        <f>IF('GA55 Main'!$C$4='Other Ded.'!B132,IF('GA55 Main'!$M$6="No",50000,IF($BB$5&gt;50000,50000,$BB$5)),0)</f>
        <v>0</v>
      </c>
      <c r="BD132" s="22">
        <f>IF('GA55 Main'!$C$4='Other Ded.'!B132,IF('GA55 Main'!$E$6="No",25000,50000),0)</f>
        <v>0</v>
      </c>
      <c r="BE132" s="22">
        <f>IF('GA55 Main'!$C$4='Other Ded.'!B132,IF('GA55 Main'!$E$6="No",40000,100000),0)</f>
        <v>0</v>
      </c>
    </row>
    <row r="133" spans="1:57" ht="15.5">
      <c r="A133" s="32">
        <v>129</v>
      </c>
      <c r="B133" s="33">
        <f>Master!B132</f>
        <v>0</v>
      </c>
      <c r="C133" s="116"/>
      <c r="D133" s="116"/>
      <c r="E133" s="116"/>
      <c r="F133" s="31">
        <f t="shared" si="14"/>
        <v>0</v>
      </c>
      <c r="G133" s="31">
        <f t="shared" ref="G133:G196" si="16">IFERROR(VLOOKUP(B133,SI_GPF,19,0),0)</f>
        <v>0</v>
      </c>
      <c r="H133" s="116"/>
      <c r="I133" s="116"/>
      <c r="J133" s="116"/>
      <c r="K133" s="116"/>
      <c r="L133" s="116"/>
      <c r="M133" s="116"/>
      <c r="N133" s="116"/>
      <c r="O133" s="116"/>
      <c r="P133" s="116"/>
      <c r="Q133" s="116"/>
      <c r="R133" s="116"/>
      <c r="S133" s="116"/>
      <c r="T133" s="116"/>
      <c r="U133" s="116"/>
      <c r="V133" s="116"/>
      <c r="W133" s="116"/>
      <c r="X133" s="116"/>
      <c r="Y133" s="116"/>
      <c r="Z133" s="116"/>
      <c r="AA133" s="116"/>
      <c r="AB133" s="116"/>
      <c r="AC133" s="116"/>
      <c r="AD133" s="116"/>
      <c r="AE133" s="116"/>
      <c r="AF133" s="116"/>
      <c r="AG133" s="116"/>
      <c r="AH133" s="116"/>
      <c r="AI133" s="116"/>
      <c r="AJ133" s="116"/>
      <c r="AK133" s="116"/>
      <c r="AL133" s="10"/>
      <c r="AM133" s="111">
        <f>IF('GA55 Main'!$C$4='Other Ded.'!B133,IF('GA55 Main'!$M$6="No",'GA55 Main'!$J$27,('GA55 Main'!$J$27+'GA55 Main'!$M$27)),0)</f>
        <v>0</v>
      </c>
      <c r="AN133" s="111">
        <f>IF('GA55 Main'!$C$4='Other Ded.'!B133,'GA55 Main'!$W$27,0)</f>
        <v>0</v>
      </c>
      <c r="AO133" s="111">
        <f>IF('Tax Calculaton Old'!$D$3='Other Ded.'!B133,'Tax Calculaton Old'!$M$48,0)</f>
        <v>0</v>
      </c>
      <c r="AP133" s="111">
        <f>IF(Sheet1!$I$5='Other Ded.'!B133,Sheet1!$L$32,0)</f>
        <v>0</v>
      </c>
      <c r="AQ133" s="22">
        <f t="shared" ref="AQ133:AQ196" si="17">IF(C133=0,0,ROUND(0.1*AU133,0)+C133)</f>
        <v>0</v>
      </c>
      <c r="AT133" s="22">
        <f>IF('GA55 Main'!$C$4='Other Ded.'!B133,'GA55 Main'!$E$27,0)</f>
        <v>0</v>
      </c>
      <c r="AU133" s="22">
        <f>IF('GA55 Main'!$C$4='Other Ded.'!B133,SUM('GA55 Main'!$C$8:$C$19,'GA55 Main'!$D$8:$D$19),0)</f>
        <v>0</v>
      </c>
      <c r="AV133" s="111">
        <f t="shared" ref="AV133:AV196" si="18">S133+X133</f>
        <v>0</v>
      </c>
      <c r="AW133" s="111">
        <f t="shared" ref="AW133:AW196" si="19">S133+X133+Y133</f>
        <v>0</v>
      </c>
      <c r="AX133" s="22">
        <f>IF('GA55 Main'!$C$4='Other Ded.'!B133,IF('GA55 Main'!$M$6="NO",0,'GA55 Main'!$M$27),0)</f>
        <v>0</v>
      </c>
      <c r="AY133" s="22">
        <f>IF('GA55 Main'!$C$4='Other Ded.'!B133,IF('GA55 Main'!$M$6="No",0,ROUND(10%*'GA55 Main'!$J$27,0)),0)</f>
        <v>0</v>
      </c>
      <c r="AZ133" s="22">
        <f t="shared" si="15"/>
        <v>0</v>
      </c>
      <c r="BA133" s="111">
        <f t="shared" ref="BA133:BA196" si="20">AP133</f>
        <v>0</v>
      </c>
      <c r="BB133" s="22">
        <f t="shared" ref="BB133:BB196" si="21">IF($BA$5&gt;150000,$BA$5-150000,0)</f>
        <v>0</v>
      </c>
      <c r="BC133" s="22">
        <f>IF('GA55 Main'!$C$4='Other Ded.'!B133,IF('GA55 Main'!$M$6="No",50000,IF($BB$5&gt;50000,50000,$BB$5)),0)</f>
        <v>0</v>
      </c>
      <c r="BD133" s="22">
        <f>IF('GA55 Main'!$C$4='Other Ded.'!B133,IF('GA55 Main'!$E$6="No",25000,50000),0)</f>
        <v>0</v>
      </c>
      <c r="BE133" s="22">
        <f>IF('GA55 Main'!$C$4='Other Ded.'!B133,IF('GA55 Main'!$E$6="No",40000,100000),0)</f>
        <v>0</v>
      </c>
    </row>
    <row r="134" spans="1:57" ht="15.5">
      <c r="A134" s="32">
        <v>130</v>
      </c>
      <c r="B134" s="33">
        <f>Master!B133</f>
        <v>0</v>
      </c>
      <c r="C134" s="116"/>
      <c r="D134" s="116"/>
      <c r="E134" s="116"/>
      <c r="F134" s="31">
        <f t="shared" ref="F134:F197" si="22">IF(AZ134&gt;0,AZ134,0)</f>
        <v>0</v>
      </c>
      <c r="G134" s="31">
        <f t="shared" si="16"/>
        <v>0</v>
      </c>
      <c r="H134" s="116"/>
      <c r="I134" s="116"/>
      <c r="J134" s="116"/>
      <c r="K134" s="116"/>
      <c r="L134" s="116"/>
      <c r="M134" s="116"/>
      <c r="N134" s="116"/>
      <c r="O134" s="116"/>
      <c r="P134" s="116"/>
      <c r="Q134" s="116"/>
      <c r="R134" s="116"/>
      <c r="S134" s="116"/>
      <c r="T134" s="116"/>
      <c r="U134" s="116"/>
      <c r="V134" s="116"/>
      <c r="W134" s="116"/>
      <c r="X134" s="116"/>
      <c r="Y134" s="116"/>
      <c r="Z134" s="116"/>
      <c r="AA134" s="116"/>
      <c r="AB134" s="116"/>
      <c r="AC134" s="116"/>
      <c r="AD134" s="116"/>
      <c r="AE134" s="116"/>
      <c r="AF134" s="116"/>
      <c r="AG134" s="116"/>
      <c r="AH134" s="116"/>
      <c r="AI134" s="116"/>
      <c r="AJ134" s="116"/>
      <c r="AK134" s="116"/>
      <c r="AL134" s="10"/>
      <c r="AM134" s="111">
        <f>IF('GA55 Main'!$C$4='Other Ded.'!B134,IF('GA55 Main'!$M$6="No",'GA55 Main'!$J$27,('GA55 Main'!$J$27+'GA55 Main'!$M$27)),0)</f>
        <v>0</v>
      </c>
      <c r="AN134" s="111">
        <f>IF('GA55 Main'!$C$4='Other Ded.'!B134,'GA55 Main'!$W$27,0)</f>
        <v>0</v>
      </c>
      <c r="AO134" s="111">
        <f>IF('Tax Calculaton Old'!$D$3='Other Ded.'!B134,'Tax Calculaton Old'!$M$48,0)</f>
        <v>0</v>
      </c>
      <c r="AP134" s="111">
        <f>IF(Sheet1!$I$5='Other Ded.'!B134,Sheet1!$L$32,0)</f>
        <v>0</v>
      </c>
      <c r="AQ134" s="22">
        <f t="shared" si="17"/>
        <v>0</v>
      </c>
      <c r="AT134" s="22">
        <f>IF('GA55 Main'!$C$4='Other Ded.'!B134,'GA55 Main'!$E$27,0)</f>
        <v>0</v>
      </c>
      <c r="AU134" s="22">
        <f>IF('GA55 Main'!$C$4='Other Ded.'!B134,SUM('GA55 Main'!$C$8:$C$19,'GA55 Main'!$D$8:$D$19),0)</f>
        <v>0</v>
      </c>
      <c r="AV134" s="111">
        <f t="shared" si="18"/>
        <v>0</v>
      </c>
      <c r="AW134" s="111">
        <f t="shared" si="19"/>
        <v>0</v>
      </c>
      <c r="AX134" s="22">
        <f>IF('GA55 Main'!$C$4='Other Ded.'!B134,IF('GA55 Main'!$M$6="NO",0,'GA55 Main'!$M$27),0)</f>
        <v>0</v>
      </c>
      <c r="AY134" s="22">
        <f>IF('GA55 Main'!$C$4='Other Ded.'!B134,IF('GA55 Main'!$M$6="No",0,ROUND(10%*'GA55 Main'!$J$27,0)),0)</f>
        <v>0</v>
      </c>
      <c r="AZ134" s="22">
        <f t="shared" ref="AZ134:AZ197" si="23">IF(AX134&gt;AY134,AY134,AX134)</f>
        <v>0</v>
      </c>
      <c r="BA134" s="111">
        <f t="shared" si="20"/>
        <v>0</v>
      </c>
      <c r="BB134" s="22">
        <f t="shared" si="21"/>
        <v>0</v>
      </c>
      <c r="BC134" s="22">
        <f>IF('GA55 Main'!$C$4='Other Ded.'!B134,IF('GA55 Main'!$M$6="No",50000,IF($BB$5&gt;50000,50000,$BB$5)),0)</f>
        <v>0</v>
      </c>
      <c r="BD134" s="22">
        <f>IF('GA55 Main'!$C$4='Other Ded.'!B134,IF('GA55 Main'!$E$6="No",25000,50000),0)</f>
        <v>0</v>
      </c>
      <c r="BE134" s="22">
        <f>IF('GA55 Main'!$C$4='Other Ded.'!B134,IF('GA55 Main'!$E$6="No",40000,100000),0)</f>
        <v>0</v>
      </c>
    </row>
    <row r="135" spans="1:57" ht="15.5">
      <c r="A135" s="32">
        <v>131</v>
      </c>
      <c r="B135" s="33">
        <f>Master!B134</f>
        <v>0</v>
      </c>
      <c r="C135" s="116"/>
      <c r="D135" s="116"/>
      <c r="E135" s="116"/>
      <c r="F135" s="31">
        <f t="shared" si="22"/>
        <v>0</v>
      </c>
      <c r="G135" s="31">
        <f t="shared" si="16"/>
        <v>0</v>
      </c>
      <c r="H135" s="116"/>
      <c r="I135" s="116"/>
      <c r="J135" s="116"/>
      <c r="K135" s="116"/>
      <c r="L135" s="116"/>
      <c r="M135" s="116"/>
      <c r="N135" s="116"/>
      <c r="O135" s="116"/>
      <c r="P135" s="116"/>
      <c r="Q135" s="116"/>
      <c r="R135" s="116"/>
      <c r="S135" s="116"/>
      <c r="T135" s="116"/>
      <c r="U135" s="116"/>
      <c r="V135" s="116"/>
      <c r="W135" s="116"/>
      <c r="X135" s="116"/>
      <c r="Y135" s="116"/>
      <c r="Z135" s="116"/>
      <c r="AA135" s="116"/>
      <c r="AB135" s="116"/>
      <c r="AC135" s="116"/>
      <c r="AD135" s="116"/>
      <c r="AE135" s="116"/>
      <c r="AF135" s="116"/>
      <c r="AG135" s="116"/>
      <c r="AH135" s="116"/>
      <c r="AI135" s="116"/>
      <c r="AJ135" s="116"/>
      <c r="AK135" s="116"/>
      <c r="AL135" s="10"/>
      <c r="AM135" s="111">
        <f>IF('GA55 Main'!$C$4='Other Ded.'!B135,IF('GA55 Main'!$M$6="No",'GA55 Main'!$J$27,('GA55 Main'!$J$27+'GA55 Main'!$M$27)),0)</f>
        <v>0</v>
      </c>
      <c r="AN135" s="111">
        <f>IF('GA55 Main'!$C$4='Other Ded.'!B135,'GA55 Main'!$W$27,0)</f>
        <v>0</v>
      </c>
      <c r="AO135" s="111">
        <f>IF('Tax Calculaton Old'!$D$3='Other Ded.'!B135,'Tax Calculaton Old'!$M$48,0)</f>
        <v>0</v>
      </c>
      <c r="AP135" s="111">
        <f>IF(Sheet1!$I$5='Other Ded.'!B135,Sheet1!$L$32,0)</f>
        <v>0</v>
      </c>
      <c r="AQ135" s="22">
        <f t="shared" si="17"/>
        <v>0</v>
      </c>
      <c r="AT135" s="22">
        <f>IF('GA55 Main'!$C$4='Other Ded.'!B135,'GA55 Main'!$E$27,0)</f>
        <v>0</v>
      </c>
      <c r="AU135" s="22">
        <f>IF('GA55 Main'!$C$4='Other Ded.'!B135,SUM('GA55 Main'!$C$8:$C$19,'GA55 Main'!$D$8:$D$19),0)</f>
        <v>0</v>
      </c>
      <c r="AV135" s="111">
        <f t="shared" si="18"/>
        <v>0</v>
      </c>
      <c r="AW135" s="111">
        <f t="shared" si="19"/>
        <v>0</v>
      </c>
      <c r="AX135" s="22">
        <f>IF('GA55 Main'!$C$4='Other Ded.'!B135,IF('GA55 Main'!$M$6="NO",0,'GA55 Main'!$M$27),0)</f>
        <v>0</v>
      </c>
      <c r="AY135" s="22">
        <f>IF('GA55 Main'!$C$4='Other Ded.'!B135,IF('GA55 Main'!$M$6="No",0,ROUND(10%*'GA55 Main'!$J$27,0)),0)</f>
        <v>0</v>
      </c>
      <c r="AZ135" s="22">
        <f t="shared" si="23"/>
        <v>0</v>
      </c>
      <c r="BA135" s="111">
        <f t="shared" si="20"/>
        <v>0</v>
      </c>
      <c r="BB135" s="22">
        <f t="shared" si="21"/>
        <v>0</v>
      </c>
      <c r="BC135" s="22">
        <f>IF('GA55 Main'!$C$4='Other Ded.'!B135,IF('GA55 Main'!$M$6="No",50000,IF($BB$5&gt;50000,50000,$BB$5)),0)</f>
        <v>0</v>
      </c>
      <c r="BD135" s="22">
        <f>IF('GA55 Main'!$C$4='Other Ded.'!B135,IF('GA55 Main'!$E$6="No",25000,50000),0)</f>
        <v>0</v>
      </c>
      <c r="BE135" s="22">
        <f>IF('GA55 Main'!$C$4='Other Ded.'!B135,IF('GA55 Main'!$E$6="No",40000,100000),0)</f>
        <v>0</v>
      </c>
    </row>
    <row r="136" spans="1:57" ht="15.5">
      <c r="A136" s="32">
        <v>132</v>
      </c>
      <c r="B136" s="33">
        <f>Master!B135</f>
        <v>0</v>
      </c>
      <c r="C136" s="116"/>
      <c r="D136" s="116"/>
      <c r="E136" s="116"/>
      <c r="F136" s="31">
        <f t="shared" si="22"/>
        <v>0</v>
      </c>
      <c r="G136" s="31">
        <f t="shared" si="16"/>
        <v>0</v>
      </c>
      <c r="H136" s="116"/>
      <c r="I136" s="116"/>
      <c r="J136" s="116"/>
      <c r="K136" s="116"/>
      <c r="L136" s="116"/>
      <c r="M136" s="116"/>
      <c r="N136" s="116"/>
      <c r="O136" s="116"/>
      <c r="P136" s="116"/>
      <c r="Q136" s="116"/>
      <c r="R136" s="116"/>
      <c r="S136" s="116"/>
      <c r="T136" s="116"/>
      <c r="U136" s="116"/>
      <c r="V136" s="116"/>
      <c r="W136" s="116"/>
      <c r="X136" s="116"/>
      <c r="Y136" s="116"/>
      <c r="Z136" s="116"/>
      <c r="AA136" s="116"/>
      <c r="AB136" s="116"/>
      <c r="AC136" s="116"/>
      <c r="AD136" s="116"/>
      <c r="AE136" s="116"/>
      <c r="AF136" s="116"/>
      <c r="AG136" s="116"/>
      <c r="AH136" s="116"/>
      <c r="AI136" s="116"/>
      <c r="AJ136" s="116"/>
      <c r="AK136" s="116"/>
      <c r="AL136" s="10"/>
      <c r="AM136" s="111">
        <f>IF('GA55 Main'!$C$4='Other Ded.'!B136,IF('GA55 Main'!$M$6="No",'GA55 Main'!$J$27,('GA55 Main'!$J$27+'GA55 Main'!$M$27)),0)</f>
        <v>0</v>
      </c>
      <c r="AN136" s="111">
        <f>IF('GA55 Main'!$C$4='Other Ded.'!B136,'GA55 Main'!$W$27,0)</f>
        <v>0</v>
      </c>
      <c r="AO136" s="111">
        <f>IF('Tax Calculaton Old'!$D$3='Other Ded.'!B136,'Tax Calculaton Old'!$M$48,0)</f>
        <v>0</v>
      </c>
      <c r="AP136" s="111">
        <f>IF(Sheet1!$I$5='Other Ded.'!B136,Sheet1!$L$32,0)</f>
        <v>0</v>
      </c>
      <c r="AQ136" s="22">
        <f t="shared" si="17"/>
        <v>0</v>
      </c>
      <c r="AT136" s="22">
        <f>IF('GA55 Main'!$C$4='Other Ded.'!B136,'GA55 Main'!$E$27,0)</f>
        <v>0</v>
      </c>
      <c r="AU136" s="22">
        <f>IF('GA55 Main'!$C$4='Other Ded.'!B136,SUM('GA55 Main'!$C$8:$C$19,'GA55 Main'!$D$8:$D$19),0)</f>
        <v>0</v>
      </c>
      <c r="AV136" s="111">
        <f t="shared" si="18"/>
        <v>0</v>
      </c>
      <c r="AW136" s="111">
        <f t="shared" si="19"/>
        <v>0</v>
      </c>
      <c r="AX136" s="22">
        <f>IF('GA55 Main'!$C$4='Other Ded.'!B136,IF('GA55 Main'!$M$6="NO",0,'GA55 Main'!$M$27),0)</f>
        <v>0</v>
      </c>
      <c r="AY136" s="22">
        <f>IF('GA55 Main'!$C$4='Other Ded.'!B136,IF('GA55 Main'!$M$6="No",0,ROUND(10%*'GA55 Main'!$J$27,0)),0)</f>
        <v>0</v>
      </c>
      <c r="AZ136" s="22">
        <f t="shared" si="23"/>
        <v>0</v>
      </c>
      <c r="BA136" s="111">
        <f t="shared" si="20"/>
        <v>0</v>
      </c>
      <c r="BB136" s="22">
        <f t="shared" si="21"/>
        <v>0</v>
      </c>
      <c r="BC136" s="22">
        <f>IF('GA55 Main'!$C$4='Other Ded.'!B136,IF('GA55 Main'!$M$6="No",50000,IF($BB$5&gt;50000,50000,$BB$5)),0)</f>
        <v>0</v>
      </c>
      <c r="BD136" s="22">
        <f>IF('GA55 Main'!$C$4='Other Ded.'!B136,IF('GA55 Main'!$E$6="No",25000,50000),0)</f>
        <v>0</v>
      </c>
      <c r="BE136" s="22">
        <f>IF('GA55 Main'!$C$4='Other Ded.'!B136,IF('GA55 Main'!$E$6="No",40000,100000),0)</f>
        <v>0</v>
      </c>
    </row>
    <row r="137" spans="1:57" ht="15.5">
      <c r="A137" s="32">
        <v>133</v>
      </c>
      <c r="B137" s="33">
        <f>Master!B136</f>
        <v>0</v>
      </c>
      <c r="C137" s="116"/>
      <c r="D137" s="116"/>
      <c r="E137" s="116"/>
      <c r="F137" s="31">
        <f t="shared" si="22"/>
        <v>0</v>
      </c>
      <c r="G137" s="31">
        <f t="shared" si="16"/>
        <v>0</v>
      </c>
      <c r="H137" s="116"/>
      <c r="I137" s="116"/>
      <c r="J137" s="116"/>
      <c r="K137" s="116"/>
      <c r="L137" s="116"/>
      <c r="M137" s="116"/>
      <c r="N137" s="116"/>
      <c r="O137" s="116"/>
      <c r="P137" s="116"/>
      <c r="Q137" s="116"/>
      <c r="R137" s="116"/>
      <c r="S137" s="116"/>
      <c r="T137" s="116"/>
      <c r="U137" s="116"/>
      <c r="V137" s="116"/>
      <c r="W137" s="116"/>
      <c r="X137" s="116"/>
      <c r="Y137" s="116"/>
      <c r="Z137" s="116"/>
      <c r="AA137" s="116"/>
      <c r="AB137" s="116"/>
      <c r="AC137" s="116"/>
      <c r="AD137" s="116"/>
      <c r="AE137" s="116"/>
      <c r="AF137" s="116"/>
      <c r="AG137" s="116"/>
      <c r="AH137" s="116"/>
      <c r="AI137" s="116"/>
      <c r="AJ137" s="116"/>
      <c r="AK137" s="116"/>
      <c r="AL137" s="10"/>
      <c r="AM137" s="111">
        <f>IF('GA55 Main'!$C$4='Other Ded.'!B137,IF('GA55 Main'!$M$6="No",'GA55 Main'!$J$27,('GA55 Main'!$J$27+'GA55 Main'!$M$27)),0)</f>
        <v>0</v>
      </c>
      <c r="AN137" s="111">
        <f>IF('GA55 Main'!$C$4='Other Ded.'!B137,'GA55 Main'!$W$27,0)</f>
        <v>0</v>
      </c>
      <c r="AO137" s="111">
        <f>IF('Tax Calculaton Old'!$D$3='Other Ded.'!B137,'Tax Calculaton Old'!$M$48,0)</f>
        <v>0</v>
      </c>
      <c r="AP137" s="111">
        <f>IF(Sheet1!$I$5='Other Ded.'!B137,Sheet1!$L$32,0)</f>
        <v>0</v>
      </c>
      <c r="AQ137" s="22">
        <f t="shared" si="17"/>
        <v>0</v>
      </c>
      <c r="AT137" s="22">
        <f>IF('GA55 Main'!$C$4='Other Ded.'!B137,'GA55 Main'!$E$27,0)</f>
        <v>0</v>
      </c>
      <c r="AU137" s="22">
        <f>IF('GA55 Main'!$C$4='Other Ded.'!B137,SUM('GA55 Main'!$C$8:$C$19,'GA55 Main'!$D$8:$D$19),0)</f>
        <v>0</v>
      </c>
      <c r="AV137" s="111">
        <f t="shared" si="18"/>
        <v>0</v>
      </c>
      <c r="AW137" s="111">
        <f t="shared" si="19"/>
        <v>0</v>
      </c>
      <c r="AX137" s="22">
        <f>IF('GA55 Main'!$C$4='Other Ded.'!B137,IF('GA55 Main'!$M$6="NO",0,'GA55 Main'!$M$27),0)</f>
        <v>0</v>
      </c>
      <c r="AY137" s="22">
        <f>IF('GA55 Main'!$C$4='Other Ded.'!B137,IF('GA55 Main'!$M$6="No",0,ROUND(10%*'GA55 Main'!$J$27,0)),0)</f>
        <v>0</v>
      </c>
      <c r="AZ137" s="22">
        <f t="shared" si="23"/>
        <v>0</v>
      </c>
      <c r="BA137" s="111">
        <f t="shared" si="20"/>
        <v>0</v>
      </c>
      <c r="BB137" s="22">
        <f t="shared" si="21"/>
        <v>0</v>
      </c>
      <c r="BC137" s="22">
        <f>IF('GA55 Main'!$C$4='Other Ded.'!B137,IF('GA55 Main'!$M$6="No",50000,IF($BB$5&gt;50000,50000,$BB$5)),0)</f>
        <v>0</v>
      </c>
      <c r="BD137" s="22">
        <f>IF('GA55 Main'!$C$4='Other Ded.'!B137,IF('GA55 Main'!$E$6="No",25000,50000),0)</f>
        <v>0</v>
      </c>
      <c r="BE137" s="22">
        <f>IF('GA55 Main'!$C$4='Other Ded.'!B137,IF('GA55 Main'!$E$6="No",40000,100000),0)</f>
        <v>0</v>
      </c>
    </row>
    <row r="138" spans="1:57" ht="15.5">
      <c r="A138" s="32">
        <v>134</v>
      </c>
      <c r="B138" s="33">
        <f>Master!B137</f>
        <v>0</v>
      </c>
      <c r="C138" s="116"/>
      <c r="D138" s="116"/>
      <c r="E138" s="116"/>
      <c r="F138" s="31">
        <f t="shared" si="22"/>
        <v>0</v>
      </c>
      <c r="G138" s="31">
        <f t="shared" si="16"/>
        <v>0</v>
      </c>
      <c r="H138" s="116"/>
      <c r="I138" s="116"/>
      <c r="J138" s="116"/>
      <c r="K138" s="116"/>
      <c r="L138" s="116"/>
      <c r="M138" s="116"/>
      <c r="N138" s="116"/>
      <c r="O138" s="116"/>
      <c r="P138" s="116"/>
      <c r="Q138" s="116"/>
      <c r="R138" s="116"/>
      <c r="S138" s="116"/>
      <c r="T138" s="116"/>
      <c r="U138" s="116"/>
      <c r="V138" s="116"/>
      <c r="W138" s="116"/>
      <c r="X138" s="116"/>
      <c r="Y138" s="116"/>
      <c r="Z138" s="116"/>
      <c r="AA138" s="116"/>
      <c r="AB138" s="116"/>
      <c r="AC138" s="116"/>
      <c r="AD138" s="116"/>
      <c r="AE138" s="116"/>
      <c r="AF138" s="116"/>
      <c r="AG138" s="116"/>
      <c r="AH138" s="116"/>
      <c r="AI138" s="116"/>
      <c r="AJ138" s="116"/>
      <c r="AK138" s="116"/>
      <c r="AL138" s="10"/>
      <c r="AM138" s="111">
        <f>IF('GA55 Main'!$C$4='Other Ded.'!B138,IF('GA55 Main'!$M$6="No",'GA55 Main'!$J$27,('GA55 Main'!$J$27+'GA55 Main'!$M$27)),0)</f>
        <v>0</v>
      </c>
      <c r="AN138" s="111">
        <f>IF('GA55 Main'!$C$4='Other Ded.'!B138,'GA55 Main'!$W$27,0)</f>
        <v>0</v>
      </c>
      <c r="AO138" s="111">
        <f>IF('Tax Calculaton Old'!$D$3='Other Ded.'!B138,'Tax Calculaton Old'!$M$48,0)</f>
        <v>0</v>
      </c>
      <c r="AP138" s="111">
        <f>IF(Sheet1!$I$5='Other Ded.'!B138,Sheet1!$L$32,0)</f>
        <v>0</v>
      </c>
      <c r="AQ138" s="22">
        <f t="shared" si="17"/>
        <v>0</v>
      </c>
      <c r="AT138" s="22">
        <f>IF('GA55 Main'!$C$4='Other Ded.'!B138,'GA55 Main'!$E$27,0)</f>
        <v>0</v>
      </c>
      <c r="AU138" s="22">
        <f>IF('GA55 Main'!$C$4='Other Ded.'!B138,SUM('GA55 Main'!$C$8:$C$19,'GA55 Main'!$D$8:$D$19),0)</f>
        <v>0</v>
      </c>
      <c r="AV138" s="111">
        <f t="shared" si="18"/>
        <v>0</v>
      </c>
      <c r="AW138" s="111">
        <f t="shared" si="19"/>
        <v>0</v>
      </c>
      <c r="AX138" s="22">
        <f>IF('GA55 Main'!$C$4='Other Ded.'!B138,IF('GA55 Main'!$M$6="NO",0,'GA55 Main'!$M$27),0)</f>
        <v>0</v>
      </c>
      <c r="AY138" s="22">
        <f>IF('GA55 Main'!$C$4='Other Ded.'!B138,IF('GA55 Main'!$M$6="No",0,ROUND(10%*'GA55 Main'!$J$27,0)),0)</f>
        <v>0</v>
      </c>
      <c r="AZ138" s="22">
        <f t="shared" si="23"/>
        <v>0</v>
      </c>
      <c r="BA138" s="111">
        <f t="shared" si="20"/>
        <v>0</v>
      </c>
      <c r="BB138" s="22">
        <f t="shared" si="21"/>
        <v>0</v>
      </c>
      <c r="BC138" s="22">
        <f>IF('GA55 Main'!$C$4='Other Ded.'!B138,IF('GA55 Main'!$M$6="No",50000,IF($BB$5&gt;50000,50000,$BB$5)),0)</f>
        <v>0</v>
      </c>
      <c r="BD138" s="22">
        <f>IF('GA55 Main'!$C$4='Other Ded.'!B138,IF('GA55 Main'!$E$6="No",25000,50000),0)</f>
        <v>0</v>
      </c>
      <c r="BE138" s="22">
        <f>IF('GA55 Main'!$C$4='Other Ded.'!B138,IF('GA55 Main'!$E$6="No",40000,100000),0)</f>
        <v>0</v>
      </c>
    </row>
    <row r="139" spans="1:57" ht="15.5">
      <c r="A139" s="32">
        <v>135</v>
      </c>
      <c r="B139" s="33">
        <f>Master!B138</f>
        <v>0</v>
      </c>
      <c r="C139" s="116"/>
      <c r="D139" s="116"/>
      <c r="E139" s="116"/>
      <c r="F139" s="31">
        <f t="shared" si="22"/>
        <v>0</v>
      </c>
      <c r="G139" s="31">
        <f t="shared" si="16"/>
        <v>0</v>
      </c>
      <c r="H139" s="116"/>
      <c r="I139" s="116"/>
      <c r="J139" s="116"/>
      <c r="K139" s="116"/>
      <c r="L139" s="116"/>
      <c r="M139" s="116"/>
      <c r="N139" s="116"/>
      <c r="O139" s="116"/>
      <c r="P139" s="116"/>
      <c r="Q139" s="116"/>
      <c r="R139" s="116"/>
      <c r="S139" s="116"/>
      <c r="T139" s="116"/>
      <c r="U139" s="116"/>
      <c r="V139" s="116"/>
      <c r="W139" s="116"/>
      <c r="X139" s="116"/>
      <c r="Y139" s="116"/>
      <c r="Z139" s="116"/>
      <c r="AA139" s="116"/>
      <c r="AB139" s="116"/>
      <c r="AC139" s="116"/>
      <c r="AD139" s="116"/>
      <c r="AE139" s="116"/>
      <c r="AF139" s="116"/>
      <c r="AG139" s="116"/>
      <c r="AH139" s="116"/>
      <c r="AI139" s="116"/>
      <c r="AJ139" s="116"/>
      <c r="AK139" s="116"/>
      <c r="AL139" s="10"/>
      <c r="AM139" s="111">
        <f>IF('GA55 Main'!$C$4='Other Ded.'!B139,IF('GA55 Main'!$M$6="No",'GA55 Main'!$J$27,('GA55 Main'!$J$27+'GA55 Main'!$M$27)),0)</f>
        <v>0</v>
      </c>
      <c r="AN139" s="111">
        <f>IF('GA55 Main'!$C$4='Other Ded.'!B139,'GA55 Main'!$W$27,0)</f>
        <v>0</v>
      </c>
      <c r="AO139" s="111">
        <f>IF('Tax Calculaton Old'!$D$3='Other Ded.'!B139,'Tax Calculaton Old'!$M$48,0)</f>
        <v>0</v>
      </c>
      <c r="AP139" s="111">
        <f>IF(Sheet1!$I$5='Other Ded.'!B139,Sheet1!$L$32,0)</f>
        <v>0</v>
      </c>
      <c r="AQ139" s="22">
        <f t="shared" si="17"/>
        <v>0</v>
      </c>
      <c r="AT139" s="22">
        <f>IF('GA55 Main'!$C$4='Other Ded.'!B139,'GA55 Main'!$E$27,0)</f>
        <v>0</v>
      </c>
      <c r="AU139" s="22">
        <f>IF('GA55 Main'!$C$4='Other Ded.'!B139,SUM('GA55 Main'!$C$8:$C$19,'GA55 Main'!$D$8:$D$19),0)</f>
        <v>0</v>
      </c>
      <c r="AV139" s="111">
        <f t="shared" si="18"/>
        <v>0</v>
      </c>
      <c r="AW139" s="111">
        <f t="shared" si="19"/>
        <v>0</v>
      </c>
      <c r="AX139" s="22">
        <f>IF('GA55 Main'!$C$4='Other Ded.'!B139,IF('GA55 Main'!$M$6="NO",0,'GA55 Main'!$M$27),0)</f>
        <v>0</v>
      </c>
      <c r="AY139" s="22">
        <f>IF('GA55 Main'!$C$4='Other Ded.'!B139,IF('GA55 Main'!$M$6="No",0,ROUND(10%*'GA55 Main'!$J$27,0)),0)</f>
        <v>0</v>
      </c>
      <c r="AZ139" s="22">
        <f t="shared" si="23"/>
        <v>0</v>
      </c>
      <c r="BA139" s="111">
        <f t="shared" si="20"/>
        <v>0</v>
      </c>
      <c r="BB139" s="22">
        <f t="shared" si="21"/>
        <v>0</v>
      </c>
      <c r="BC139" s="22">
        <f>IF('GA55 Main'!$C$4='Other Ded.'!B139,IF('GA55 Main'!$M$6="No",50000,IF($BB$5&gt;50000,50000,$BB$5)),0)</f>
        <v>0</v>
      </c>
      <c r="BD139" s="22">
        <f>IF('GA55 Main'!$C$4='Other Ded.'!B139,IF('GA55 Main'!$E$6="No",25000,50000),0)</f>
        <v>0</v>
      </c>
      <c r="BE139" s="22">
        <f>IF('GA55 Main'!$C$4='Other Ded.'!B139,IF('GA55 Main'!$E$6="No",40000,100000),0)</f>
        <v>0</v>
      </c>
    </row>
    <row r="140" spans="1:57" ht="15.5">
      <c r="A140" s="32">
        <v>136</v>
      </c>
      <c r="B140" s="33">
        <f>Master!B139</f>
        <v>0</v>
      </c>
      <c r="C140" s="116"/>
      <c r="D140" s="116"/>
      <c r="E140" s="116"/>
      <c r="F140" s="31">
        <f t="shared" si="22"/>
        <v>0</v>
      </c>
      <c r="G140" s="31">
        <f t="shared" si="16"/>
        <v>0</v>
      </c>
      <c r="H140" s="116"/>
      <c r="I140" s="116"/>
      <c r="J140" s="116"/>
      <c r="K140" s="116"/>
      <c r="L140" s="116"/>
      <c r="M140" s="116"/>
      <c r="N140" s="116"/>
      <c r="O140" s="116"/>
      <c r="P140" s="116"/>
      <c r="Q140" s="116"/>
      <c r="R140" s="116"/>
      <c r="S140" s="116"/>
      <c r="T140" s="116"/>
      <c r="U140" s="116"/>
      <c r="V140" s="116"/>
      <c r="W140" s="116"/>
      <c r="X140" s="116"/>
      <c r="Y140" s="116"/>
      <c r="Z140" s="116"/>
      <c r="AA140" s="116"/>
      <c r="AB140" s="116"/>
      <c r="AC140" s="116"/>
      <c r="AD140" s="116"/>
      <c r="AE140" s="116"/>
      <c r="AF140" s="116"/>
      <c r="AG140" s="116"/>
      <c r="AH140" s="116"/>
      <c r="AI140" s="116"/>
      <c r="AJ140" s="116"/>
      <c r="AK140" s="116"/>
      <c r="AL140" s="10"/>
      <c r="AM140" s="111">
        <f>IF('GA55 Main'!$C$4='Other Ded.'!B140,IF('GA55 Main'!$M$6="No",'GA55 Main'!$J$27,('GA55 Main'!$J$27+'GA55 Main'!$M$27)),0)</f>
        <v>0</v>
      </c>
      <c r="AN140" s="111">
        <f>IF('GA55 Main'!$C$4='Other Ded.'!B140,'GA55 Main'!$W$27,0)</f>
        <v>0</v>
      </c>
      <c r="AO140" s="111">
        <f>IF('Tax Calculaton Old'!$D$3='Other Ded.'!B140,'Tax Calculaton Old'!$M$48,0)</f>
        <v>0</v>
      </c>
      <c r="AP140" s="111">
        <f>IF(Sheet1!$I$5='Other Ded.'!B140,Sheet1!$L$32,0)</f>
        <v>0</v>
      </c>
      <c r="AQ140" s="22">
        <f t="shared" si="17"/>
        <v>0</v>
      </c>
      <c r="AT140" s="22">
        <f>IF('GA55 Main'!$C$4='Other Ded.'!B140,'GA55 Main'!$E$27,0)</f>
        <v>0</v>
      </c>
      <c r="AU140" s="22">
        <f>IF('GA55 Main'!$C$4='Other Ded.'!B140,SUM('GA55 Main'!$C$8:$C$19,'GA55 Main'!$D$8:$D$19),0)</f>
        <v>0</v>
      </c>
      <c r="AV140" s="111">
        <f t="shared" si="18"/>
        <v>0</v>
      </c>
      <c r="AW140" s="111">
        <f t="shared" si="19"/>
        <v>0</v>
      </c>
      <c r="AX140" s="22">
        <f>IF('GA55 Main'!$C$4='Other Ded.'!B140,IF('GA55 Main'!$M$6="NO",0,'GA55 Main'!$M$27),0)</f>
        <v>0</v>
      </c>
      <c r="AY140" s="22">
        <f>IF('GA55 Main'!$C$4='Other Ded.'!B140,IF('GA55 Main'!$M$6="No",0,ROUND(10%*'GA55 Main'!$J$27,0)),0)</f>
        <v>0</v>
      </c>
      <c r="AZ140" s="22">
        <f t="shared" si="23"/>
        <v>0</v>
      </c>
      <c r="BA140" s="111">
        <f t="shared" si="20"/>
        <v>0</v>
      </c>
      <c r="BB140" s="22">
        <f t="shared" si="21"/>
        <v>0</v>
      </c>
      <c r="BC140" s="22">
        <f>IF('GA55 Main'!$C$4='Other Ded.'!B140,IF('GA55 Main'!$M$6="No",50000,IF($BB$5&gt;50000,50000,$BB$5)),0)</f>
        <v>0</v>
      </c>
      <c r="BD140" s="22">
        <f>IF('GA55 Main'!$C$4='Other Ded.'!B140,IF('GA55 Main'!$E$6="No",25000,50000),0)</f>
        <v>0</v>
      </c>
      <c r="BE140" s="22">
        <f>IF('GA55 Main'!$C$4='Other Ded.'!B140,IF('GA55 Main'!$E$6="No",40000,100000),0)</f>
        <v>0</v>
      </c>
    </row>
    <row r="141" spans="1:57" ht="15.5">
      <c r="A141" s="32">
        <v>137</v>
      </c>
      <c r="B141" s="33">
        <f>Master!B140</f>
        <v>0</v>
      </c>
      <c r="C141" s="116"/>
      <c r="D141" s="116"/>
      <c r="E141" s="116"/>
      <c r="F141" s="31">
        <f t="shared" si="22"/>
        <v>0</v>
      </c>
      <c r="G141" s="31">
        <f t="shared" si="16"/>
        <v>0</v>
      </c>
      <c r="H141" s="116"/>
      <c r="I141" s="116"/>
      <c r="J141" s="116"/>
      <c r="K141" s="116"/>
      <c r="L141" s="116"/>
      <c r="M141" s="116"/>
      <c r="N141" s="116"/>
      <c r="O141" s="116"/>
      <c r="P141" s="116"/>
      <c r="Q141" s="116"/>
      <c r="R141" s="116"/>
      <c r="S141" s="116"/>
      <c r="T141" s="116"/>
      <c r="U141" s="116"/>
      <c r="V141" s="116"/>
      <c r="W141" s="116"/>
      <c r="X141" s="116"/>
      <c r="Y141" s="116"/>
      <c r="Z141" s="116"/>
      <c r="AA141" s="116"/>
      <c r="AB141" s="116"/>
      <c r="AC141" s="116"/>
      <c r="AD141" s="116"/>
      <c r="AE141" s="116"/>
      <c r="AF141" s="116"/>
      <c r="AG141" s="116"/>
      <c r="AH141" s="116"/>
      <c r="AI141" s="116"/>
      <c r="AJ141" s="116"/>
      <c r="AK141" s="116"/>
      <c r="AL141" s="10"/>
      <c r="AM141" s="111">
        <f>IF('GA55 Main'!$C$4='Other Ded.'!B141,IF('GA55 Main'!$M$6="No",'GA55 Main'!$J$27,('GA55 Main'!$J$27+'GA55 Main'!$M$27)),0)</f>
        <v>0</v>
      </c>
      <c r="AN141" s="111">
        <f>IF('GA55 Main'!$C$4='Other Ded.'!B141,'GA55 Main'!$W$27,0)</f>
        <v>0</v>
      </c>
      <c r="AO141" s="111">
        <f>IF('Tax Calculaton Old'!$D$3='Other Ded.'!B141,'Tax Calculaton Old'!$M$48,0)</f>
        <v>0</v>
      </c>
      <c r="AP141" s="111">
        <f>IF(Sheet1!$I$5='Other Ded.'!B141,Sheet1!$L$32,0)</f>
        <v>0</v>
      </c>
      <c r="AQ141" s="22">
        <f t="shared" si="17"/>
        <v>0</v>
      </c>
      <c r="AT141" s="22">
        <f>IF('GA55 Main'!$C$4='Other Ded.'!B141,'GA55 Main'!$E$27,0)</f>
        <v>0</v>
      </c>
      <c r="AU141" s="22">
        <f>IF('GA55 Main'!$C$4='Other Ded.'!B141,SUM('GA55 Main'!$C$8:$C$19,'GA55 Main'!$D$8:$D$19),0)</f>
        <v>0</v>
      </c>
      <c r="AV141" s="111">
        <f t="shared" si="18"/>
        <v>0</v>
      </c>
      <c r="AW141" s="111">
        <f t="shared" si="19"/>
        <v>0</v>
      </c>
      <c r="AX141" s="22">
        <f>IF('GA55 Main'!$C$4='Other Ded.'!B141,IF('GA55 Main'!$M$6="NO",0,'GA55 Main'!$M$27),0)</f>
        <v>0</v>
      </c>
      <c r="AY141" s="22">
        <f>IF('GA55 Main'!$C$4='Other Ded.'!B141,IF('GA55 Main'!$M$6="No",0,ROUND(10%*'GA55 Main'!$J$27,0)),0)</f>
        <v>0</v>
      </c>
      <c r="AZ141" s="22">
        <f t="shared" si="23"/>
        <v>0</v>
      </c>
      <c r="BA141" s="111">
        <f t="shared" si="20"/>
        <v>0</v>
      </c>
      <c r="BB141" s="22">
        <f t="shared" si="21"/>
        <v>0</v>
      </c>
      <c r="BC141" s="22">
        <f>IF('GA55 Main'!$C$4='Other Ded.'!B141,IF('GA55 Main'!$M$6="No",50000,IF($BB$5&gt;50000,50000,$BB$5)),0)</f>
        <v>0</v>
      </c>
      <c r="BD141" s="22">
        <f>IF('GA55 Main'!$C$4='Other Ded.'!B141,IF('GA55 Main'!$E$6="No",25000,50000),0)</f>
        <v>0</v>
      </c>
      <c r="BE141" s="22">
        <f>IF('GA55 Main'!$C$4='Other Ded.'!B141,IF('GA55 Main'!$E$6="No",40000,100000),0)</f>
        <v>0</v>
      </c>
    </row>
    <row r="142" spans="1:57" ht="15.5">
      <c r="A142" s="32">
        <v>138</v>
      </c>
      <c r="B142" s="33">
        <f>Master!B141</f>
        <v>0</v>
      </c>
      <c r="C142" s="116"/>
      <c r="D142" s="116"/>
      <c r="E142" s="116"/>
      <c r="F142" s="31">
        <f t="shared" si="22"/>
        <v>0</v>
      </c>
      <c r="G142" s="31">
        <f t="shared" si="16"/>
        <v>0</v>
      </c>
      <c r="H142" s="116"/>
      <c r="I142" s="116"/>
      <c r="J142" s="116"/>
      <c r="K142" s="116"/>
      <c r="L142" s="116"/>
      <c r="M142" s="116"/>
      <c r="N142" s="116"/>
      <c r="O142" s="116"/>
      <c r="P142" s="116"/>
      <c r="Q142" s="116"/>
      <c r="R142" s="116"/>
      <c r="S142" s="116"/>
      <c r="T142" s="116"/>
      <c r="U142" s="116"/>
      <c r="V142" s="116"/>
      <c r="W142" s="116"/>
      <c r="X142" s="116"/>
      <c r="Y142" s="116"/>
      <c r="Z142" s="116"/>
      <c r="AA142" s="116"/>
      <c r="AB142" s="116"/>
      <c r="AC142" s="116"/>
      <c r="AD142" s="116"/>
      <c r="AE142" s="116"/>
      <c r="AF142" s="116"/>
      <c r="AG142" s="116"/>
      <c r="AH142" s="116"/>
      <c r="AI142" s="116"/>
      <c r="AJ142" s="116"/>
      <c r="AK142" s="116"/>
      <c r="AL142" s="10"/>
      <c r="AM142" s="111">
        <f>IF('GA55 Main'!$C$4='Other Ded.'!B142,IF('GA55 Main'!$M$6="No",'GA55 Main'!$J$27,('GA55 Main'!$J$27+'GA55 Main'!$M$27)),0)</f>
        <v>0</v>
      </c>
      <c r="AN142" s="111">
        <f>IF('GA55 Main'!$C$4='Other Ded.'!B142,'GA55 Main'!$W$27,0)</f>
        <v>0</v>
      </c>
      <c r="AO142" s="111">
        <f>IF('Tax Calculaton Old'!$D$3='Other Ded.'!B142,'Tax Calculaton Old'!$M$48,0)</f>
        <v>0</v>
      </c>
      <c r="AP142" s="111">
        <f>IF(Sheet1!$I$5='Other Ded.'!B142,Sheet1!$L$32,0)</f>
        <v>0</v>
      </c>
      <c r="AQ142" s="22">
        <f t="shared" si="17"/>
        <v>0</v>
      </c>
      <c r="AT142" s="22">
        <f>IF('GA55 Main'!$C$4='Other Ded.'!B142,'GA55 Main'!$E$27,0)</f>
        <v>0</v>
      </c>
      <c r="AU142" s="22">
        <f>IF('GA55 Main'!$C$4='Other Ded.'!B142,SUM('GA55 Main'!$C$8:$C$19,'GA55 Main'!$D$8:$D$19),0)</f>
        <v>0</v>
      </c>
      <c r="AV142" s="111">
        <f t="shared" si="18"/>
        <v>0</v>
      </c>
      <c r="AW142" s="111">
        <f t="shared" si="19"/>
        <v>0</v>
      </c>
      <c r="AX142" s="22">
        <f>IF('GA55 Main'!$C$4='Other Ded.'!B142,IF('GA55 Main'!$M$6="NO",0,'GA55 Main'!$M$27),0)</f>
        <v>0</v>
      </c>
      <c r="AY142" s="22">
        <f>IF('GA55 Main'!$C$4='Other Ded.'!B142,IF('GA55 Main'!$M$6="No",0,ROUND(10%*'GA55 Main'!$J$27,0)),0)</f>
        <v>0</v>
      </c>
      <c r="AZ142" s="22">
        <f t="shared" si="23"/>
        <v>0</v>
      </c>
      <c r="BA142" s="111">
        <f t="shared" si="20"/>
        <v>0</v>
      </c>
      <c r="BB142" s="22">
        <f t="shared" si="21"/>
        <v>0</v>
      </c>
      <c r="BC142" s="22">
        <f>IF('GA55 Main'!$C$4='Other Ded.'!B142,IF('GA55 Main'!$M$6="No",50000,IF($BB$5&gt;50000,50000,$BB$5)),0)</f>
        <v>0</v>
      </c>
      <c r="BD142" s="22">
        <f>IF('GA55 Main'!$C$4='Other Ded.'!B142,IF('GA55 Main'!$E$6="No",25000,50000),0)</f>
        <v>0</v>
      </c>
      <c r="BE142" s="22">
        <f>IF('GA55 Main'!$C$4='Other Ded.'!B142,IF('GA55 Main'!$E$6="No",40000,100000),0)</f>
        <v>0</v>
      </c>
    </row>
    <row r="143" spans="1:57" ht="15.5">
      <c r="A143" s="32">
        <v>139</v>
      </c>
      <c r="B143" s="33">
        <f>Master!B142</f>
        <v>0</v>
      </c>
      <c r="C143" s="116"/>
      <c r="D143" s="116"/>
      <c r="E143" s="116"/>
      <c r="F143" s="31">
        <f t="shared" si="22"/>
        <v>0</v>
      </c>
      <c r="G143" s="31">
        <f t="shared" si="16"/>
        <v>0</v>
      </c>
      <c r="H143" s="116"/>
      <c r="I143" s="116"/>
      <c r="J143" s="116"/>
      <c r="K143" s="116"/>
      <c r="L143" s="116"/>
      <c r="M143" s="116"/>
      <c r="N143" s="116"/>
      <c r="O143" s="116"/>
      <c r="P143" s="116"/>
      <c r="Q143" s="116"/>
      <c r="R143" s="116"/>
      <c r="S143" s="116"/>
      <c r="T143" s="116"/>
      <c r="U143" s="116"/>
      <c r="V143" s="116"/>
      <c r="W143" s="116"/>
      <c r="X143" s="116"/>
      <c r="Y143" s="116"/>
      <c r="Z143" s="116"/>
      <c r="AA143" s="116"/>
      <c r="AB143" s="116"/>
      <c r="AC143" s="116"/>
      <c r="AD143" s="116"/>
      <c r="AE143" s="116"/>
      <c r="AF143" s="116"/>
      <c r="AG143" s="116"/>
      <c r="AH143" s="116"/>
      <c r="AI143" s="116"/>
      <c r="AJ143" s="116"/>
      <c r="AK143" s="116"/>
      <c r="AL143" s="10"/>
      <c r="AM143" s="111">
        <f>IF('GA55 Main'!$C$4='Other Ded.'!B143,IF('GA55 Main'!$M$6="No",'GA55 Main'!$J$27,('GA55 Main'!$J$27+'GA55 Main'!$M$27)),0)</f>
        <v>0</v>
      </c>
      <c r="AN143" s="111">
        <f>IF('GA55 Main'!$C$4='Other Ded.'!B143,'GA55 Main'!$W$27,0)</f>
        <v>0</v>
      </c>
      <c r="AO143" s="111">
        <f>IF('Tax Calculaton Old'!$D$3='Other Ded.'!B143,'Tax Calculaton Old'!$M$48,0)</f>
        <v>0</v>
      </c>
      <c r="AP143" s="111">
        <f>IF(Sheet1!$I$5='Other Ded.'!B143,Sheet1!$L$32,0)</f>
        <v>0</v>
      </c>
      <c r="AQ143" s="22">
        <f t="shared" si="17"/>
        <v>0</v>
      </c>
      <c r="AT143" s="22">
        <f>IF('GA55 Main'!$C$4='Other Ded.'!B143,'GA55 Main'!$E$27,0)</f>
        <v>0</v>
      </c>
      <c r="AU143" s="22">
        <f>IF('GA55 Main'!$C$4='Other Ded.'!B143,SUM('GA55 Main'!$C$8:$C$19,'GA55 Main'!$D$8:$D$19),0)</f>
        <v>0</v>
      </c>
      <c r="AV143" s="111">
        <f t="shared" si="18"/>
        <v>0</v>
      </c>
      <c r="AW143" s="111">
        <f t="shared" si="19"/>
        <v>0</v>
      </c>
      <c r="AX143" s="22">
        <f>IF('GA55 Main'!$C$4='Other Ded.'!B143,IF('GA55 Main'!$M$6="NO",0,'GA55 Main'!$M$27),0)</f>
        <v>0</v>
      </c>
      <c r="AY143" s="22">
        <f>IF('GA55 Main'!$C$4='Other Ded.'!B143,IF('GA55 Main'!$M$6="No",0,ROUND(10%*'GA55 Main'!$J$27,0)),0)</f>
        <v>0</v>
      </c>
      <c r="AZ143" s="22">
        <f t="shared" si="23"/>
        <v>0</v>
      </c>
      <c r="BA143" s="111">
        <f t="shared" si="20"/>
        <v>0</v>
      </c>
      <c r="BB143" s="22">
        <f t="shared" si="21"/>
        <v>0</v>
      </c>
      <c r="BC143" s="22">
        <f>IF('GA55 Main'!$C$4='Other Ded.'!B143,IF('GA55 Main'!$M$6="No",50000,IF($BB$5&gt;50000,50000,$BB$5)),0)</f>
        <v>0</v>
      </c>
      <c r="BD143" s="22">
        <f>IF('GA55 Main'!$C$4='Other Ded.'!B143,IF('GA55 Main'!$E$6="No",25000,50000),0)</f>
        <v>0</v>
      </c>
      <c r="BE143" s="22">
        <f>IF('GA55 Main'!$C$4='Other Ded.'!B143,IF('GA55 Main'!$E$6="No",40000,100000),0)</f>
        <v>0</v>
      </c>
    </row>
    <row r="144" spans="1:57" ht="15.5">
      <c r="A144" s="32">
        <v>140</v>
      </c>
      <c r="B144" s="33">
        <f>Master!B143</f>
        <v>0</v>
      </c>
      <c r="C144" s="116"/>
      <c r="D144" s="116"/>
      <c r="E144" s="116"/>
      <c r="F144" s="31">
        <f t="shared" si="22"/>
        <v>0</v>
      </c>
      <c r="G144" s="31">
        <f t="shared" si="16"/>
        <v>0</v>
      </c>
      <c r="H144" s="116"/>
      <c r="I144" s="116"/>
      <c r="J144" s="116"/>
      <c r="K144" s="116"/>
      <c r="L144" s="116"/>
      <c r="M144" s="116"/>
      <c r="N144" s="116"/>
      <c r="O144" s="116"/>
      <c r="P144" s="116"/>
      <c r="Q144" s="116"/>
      <c r="R144" s="116"/>
      <c r="S144" s="116"/>
      <c r="T144" s="116"/>
      <c r="U144" s="116"/>
      <c r="V144" s="116"/>
      <c r="W144" s="116"/>
      <c r="X144" s="116"/>
      <c r="Y144" s="116"/>
      <c r="Z144" s="116"/>
      <c r="AA144" s="116"/>
      <c r="AB144" s="116"/>
      <c r="AC144" s="116"/>
      <c r="AD144" s="116"/>
      <c r="AE144" s="116"/>
      <c r="AF144" s="116"/>
      <c r="AG144" s="116"/>
      <c r="AH144" s="116"/>
      <c r="AI144" s="116"/>
      <c r="AJ144" s="116"/>
      <c r="AK144" s="116"/>
      <c r="AL144" s="10"/>
      <c r="AM144" s="111">
        <f>IF('GA55 Main'!$C$4='Other Ded.'!B144,IF('GA55 Main'!$M$6="No",'GA55 Main'!$J$27,('GA55 Main'!$J$27+'GA55 Main'!$M$27)),0)</f>
        <v>0</v>
      </c>
      <c r="AN144" s="111">
        <f>IF('GA55 Main'!$C$4='Other Ded.'!B144,'GA55 Main'!$W$27,0)</f>
        <v>0</v>
      </c>
      <c r="AO144" s="111">
        <f>IF('Tax Calculaton Old'!$D$3='Other Ded.'!B144,'Tax Calculaton Old'!$M$48,0)</f>
        <v>0</v>
      </c>
      <c r="AP144" s="111">
        <f>IF(Sheet1!$I$5='Other Ded.'!B144,Sheet1!$L$32,0)</f>
        <v>0</v>
      </c>
      <c r="AQ144" s="22">
        <f t="shared" si="17"/>
        <v>0</v>
      </c>
      <c r="AT144" s="22">
        <f>IF('GA55 Main'!$C$4='Other Ded.'!B144,'GA55 Main'!$E$27,0)</f>
        <v>0</v>
      </c>
      <c r="AU144" s="22">
        <f>IF('GA55 Main'!$C$4='Other Ded.'!B144,SUM('GA55 Main'!$C$8:$C$19,'GA55 Main'!$D$8:$D$19),0)</f>
        <v>0</v>
      </c>
      <c r="AV144" s="111">
        <f t="shared" si="18"/>
        <v>0</v>
      </c>
      <c r="AW144" s="111">
        <f t="shared" si="19"/>
        <v>0</v>
      </c>
      <c r="AX144" s="22">
        <f>IF('GA55 Main'!$C$4='Other Ded.'!B144,IF('GA55 Main'!$M$6="NO",0,'GA55 Main'!$M$27),0)</f>
        <v>0</v>
      </c>
      <c r="AY144" s="22">
        <f>IF('GA55 Main'!$C$4='Other Ded.'!B144,IF('GA55 Main'!$M$6="No",0,ROUND(10%*'GA55 Main'!$J$27,0)),0)</f>
        <v>0</v>
      </c>
      <c r="AZ144" s="22">
        <f t="shared" si="23"/>
        <v>0</v>
      </c>
      <c r="BA144" s="111">
        <f t="shared" si="20"/>
        <v>0</v>
      </c>
      <c r="BB144" s="22">
        <f t="shared" si="21"/>
        <v>0</v>
      </c>
      <c r="BC144" s="22">
        <f>IF('GA55 Main'!$C$4='Other Ded.'!B144,IF('GA55 Main'!$M$6="No",50000,IF($BB$5&gt;50000,50000,$BB$5)),0)</f>
        <v>0</v>
      </c>
      <c r="BD144" s="22">
        <f>IF('GA55 Main'!$C$4='Other Ded.'!B144,IF('GA55 Main'!$E$6="No",25000,50000),0)</f>
        <v>0</v>
      </c>
      <c r="BE144" s="22">
        <f>IF('GA55 Main'!$C$4='Other Ded.'!B144,IF('GA55 Main'!$E$6="No",40000,100000),0)</f>
        <v>0</v>
      </c>
    </row>
    <row r="145" spans="1:57" ht="15.5">
      <c r="A145" s="32">
        <v>141</v>
      </c>
      <c r="B145" s="33">
        <f>Master!B144</f>
        <v>0</v>
      </c>
      <c r="C145" s="116"/>
      <c r="D145" s="116"/>
      <c r="E145" s="116"/>
      <c r="F145" s="31">
        <f t="shared" si="22"/>
        <v>0</v>
      </c>
      <c r="G145" s="31">
        <f t="shared" si="16"/>
        <v>0</v>
      </c>
      <c r="H145" s="116"/>
      <c r="I145" s="116"/>
      <c r="J145" s="116"/>
      <c r="K145" s="116"/>
      <c r="L145" s="116"/>
      <c r="M145" s="116"/>
      <c r="N145" s="116"/>
      <c r="O145" s="116"/>
      <c r="P145" s="116"/>
      <c r="Q145" s="116"/>
      <c r="R145" s="116"/>
      <c r="S145" s="116"/>
      <c r="T145" s="116"/>
      <c r="U145" s="116"/>
      <c r="V145" s="116"/>
      <c r="W145" s="116"/>
      <c r="X145" s="116"/>
      <c r="Y145" s="116"/>
      <c r="Z145" s="116"/>
      <c r="AA145" s="116"/>
      <c r="AB145" s="116"/>
      <c r="AC145" s="116"/>
      <c r="AD145" s="116"/>
      <c r="AE145" s="116"/>
      <c r="AF145" s="116"/>
      <c r="AG145" s="116"/>
      <c r="AH145" s="116"/>
      <c r="AI145" s="116"/>
      <c r="AJ145" s="116"/>
      <c r="AK145" s="116"/>
      <c r="AL145" s="10"/>
      <c r="AM145" s="111">
        <f>IF('GA55 Main'!$C$4='Other Ded.'!B145,IF('GA55 Main'!$M$6="No",'GA55 Main'!$J$27,('GA55 Main'!$J$27+'GA55 Main'!$M$27)),0)</f>
        <v>0</v>
      </c>
      <c r="AN145" s="111">
        <f>IF('GA55 Main'!$C$4='Other Ded.'!B145,'GA55 Main'!$W$27,0)</f>
        <v>0</v>
      </c>
      <c r="AO145" s="111">
        <f>IF('Tax Calculaton Old'!$D$3='Other Ded.'!B145,'Tax Calculaton Old'!$M$48,0)</f>
        <v>0</v>
      </c>
      <c r="AP145" s="111">
        <f>IF(Sheet1!$I$5='Other Ded.'!B145,Sheet1!$L$32,0)</f>
        <v>0</v>
      </c>
      <c r="AQ145" s="22">
        <f t="shared" si="17"/>
        <v>0</v>
      </c>
      <c r="AT145" s="22">
        <f>IF('GA55 Main'!$C$4='Other Ded.'!B145,'GA55 Main'!$E$27,0)</f>
        <v>0</v>
      </c>
      <c r="AU145" s="22">
        <f>IF('GA55 Main'!$C$4='Other Ded.'!B145,SUM('GA55 Main'!$C$8:$C$19,'GA55 Main'!$D$8:$D$19),0)</f>
        <v>0</v>
      </c>
      <c r="AV145" s="111">
        <f t="shared" si="18"/>
        <v>0</v>
      </c>
      <c r="AW145" s="111">
        <f t="shared" si="19"/>
        <v>0</v>
      </c>
      <c r="AX145" s="22">
        <f>IF('GA55 Main'!$C$4='Other Ded.'!B145,IF('GA55 Main'!$M$6="NO",0,'GA55 Main'!$M$27),0)</f>
        <v>0</v>
      </c>
      <c r="AY145" s="22">
        <f>IF('GA55 Main'!$C$4='Other Ded.'!B145,IF('GA55 Main'!$M$6="No",0,ROUND(10%*'GA55 Main'!$J$27,0)),0)</f>
        <v>0</v>
      </c>
      <c r="AZ145" s="22">
        <f t="shared" si="23"/>
        <v>0</v>
      </c>
      <c r="BA145" s="111">
        <f t="shared" si="20"/>
        <v>0</v>
      </c>
      <c r="BB145" s="22">
        <f t="shared" si="21"/>
        <v>0</v>
      </c>
      <c r="BC145" s="22">
        <f>IF('GA55 Main'!$C$4='Other Ded.'!B145,IF('GA55 Main'!$M$6="No",50000,IF($BB$5&gt;50000,50000,$BB$5)),0)</f>
        <v>0</v>
      </c>
      <c r="BD145" s="22">
        <f>IF('GA55 Main'!$C$4='Other Ded.'!B145,IF('GA55 Main'!$E$6="No",25000,50000),0)</f>
        <v>0</v>
      </c>
      <c r="BE145" s="22">
        <f>IF('GA55 Main'!$C$4='Other Ded.'!B145,IF('GA55 Main'!$E$6="No",40000,100000),0)</f>
        <v>0</v>
      </c>
    </row>
    <row r="146" spans="1:57" ht="15.5">
      <c r="A146" s="32">
        <v>142</v>
      </c>
      <c r="B146" s="33">
        <f>Master!B145</f>
        <v>0</v>
      </c>
      <c r="C146" s="116"/>
      <c r="D146" s="116"/>
      <c r="E146" s="116"/>
      <c r="F146" s="31">
        <f t="shared" si="22"/>
        <v>0</v>
      </c>
      <c r="G146" s="31">
        <f t="shared" si="16"/>
        <v>0</v>
      </c>
      <c r="H146" s="116"/>
      <c r="I146" s="116"/>
      <c r="J146" s="116"/>
      <c r="K146" s="116"/>
      <c r="L146" s="116"/>
      <c r="M146" s="116"/>
      <c r="N146" s="116"/>
      <c r="O146" s="116"/>
      <c r="P146" s="116"/>
      <c r="Q146" s="116"/>
      <c r="R146" s="116"/>
      <c r="S146" s="116"/>
      <c r="T146" s="116"/>
      <c r="U146" s="116"/>
      <c r="V146" s="116"/>
      <c r="W146" s="116"/>
      <c r="X146" s="116"/>
      <c r="Y146" s="116"/>
      <c r="Z146" s="116"/>
      <c r="AA146" s="116"/>
      <c r="AB146" s="116"/>
      <c r="AC146" s="116"/>
      <c r="AD146" s="116"/>
      <c r="AE146" s="116"/>
      <c r="AF146" s="116"/>
      <c r="AG146" s="116"/>
      <c r="AH146" s="116"/>
      <c r="AI146" s="116"/>
      <c r="AJ146" s="116"/>
      <c r="AK146" s="116"/>
      <c r="AL146" s="10"/>
      <c r="AM146" s="111">
        <f>IF('GA55 Main'!$C$4='Other Ded.'!B146,IF('GA55 Main'!$M$6="No",'GA55 Main'!$J$27,('GA55 Main'!$J$27+'GA55 Main'!$M$27)),0)</f>
        <v>0</v>
      </c>
      <c r="AN146" s="111">
        <f>IF('GA55 Main'!$C$4='Other Ded.'!B146,'GA55 Main'!$W$27,0)</f>
        <v>0</v>
      </c>
      <c r="AO146" s="111">
        <f>IF('Tax Calculaton Old'!$D$3='Other Ded.'!B146,'Tax Calculaton Old'!$M$48,0)</f>
        <v>0</v>
      </c>
      <c r="AP146" s="111">
        <f>IF(Sheet1!$I$5='Other Ded.'!B146,Sheet1!$L$32,0)</f>
        <v>0</v>
      </c>
      <c r="AQ146" s="22">
        <f t="shared" si="17"/>
        <v>0</v>
      </c>
      <c r="AT146" s="22">
        <f>IF('GA55 Main'!$C$4='Other Ded.'!B146,'GA55 Main'!$E$27,0)</f>
        <v>0</v>
      </c>
      <c r="AU146" s="22">
        <f>IF('GA55 Main'!$C$4='Other Ded.'!B146,SUM('GA55 Main'!$C$8:$C$19,'GA55 Main'!$D$8:$D$19),0)</f>
        <v>0</v>
      </c>
      <c r="AV146" s="111">
        <f t="shared" si="18"/>
        <v>0</v>
      </c>
      <c r="AW146" s="111">
        <f t="shared" si="19"/>
        <v>0</v>
      </c>
      <c r="AX146" s="22">
        <f>IF('GA55 Main'!$C$4='Other Ded.'!B146,IF('GA55 Main'!$M$6="NO",0,'GA55 Main'!$M$27),0)</f>
        <v>0</v>
      </c>
      <c r="AY146" s="22">
        <f>IF('GA55 Main'!$C$4='Other Ded.'!B146,IF('GA55 Main'!$M$6="No",0,ROUND(10%*'GA55 Main'!$J$27,0)),0)</f>
        <v>0</v>
      </c>
      <c r="AZ146" s="22">
        <f t="shared" si="23"/>
        <v>0</v>
      </c>
      <c r="BA146" s="111">
        <f t="shared" si="20"/>
        <v>0</v>
      </c>
      <c r="BB146" s="22">
        <f t="shared" si="21"/>
        <v>0</v>
      </c>
      <c r="BC146" s="22">
        <f>IF('GA55 Main'!$C$4='Other Ded.'!B146,IF('GA55 Main'!$M$6="No",50000,IF($BB$5&gt;50000,50000,$BB$5)),0)</f>
        <v>0</v>
      </c>
      <c r="BD146" s="22">
        <f>IF('GA55 Main'!$C$4='Other Ded.'!B146,IF('GA55 Main'!$E$6="No",25000,50000),0)</f>
        <v>0</v>
      </c>
      <c r="BE146" s="22">
        <f>IF('GA55 Main'!$C$4='Other Ded.'!B146,IF('GA55 Main'!$E$6="No",40000,100000),0)</f>
        <v>0</v>
      </c>
    </row>
    <row r="147" spans="1:57" ht="15.5">
      <c r="A147" s="32">
        <v>143</v>
      </c>
      <c r="B147" s="33">
        <f>Master!B146</f>
        <v>0</v>
      </c>
      <c r="C147" s="116"/>
      <c r="D147" s="116"/>
      <c r="E147" s="116"/>
      <c r="F147" s="31">
        <f t="shared" si="22"/>
        <v>0</v>
      </c>
      <c r="G147" s="31">
        <f t="shared" si="16"/>
        <v>0</v>
      </c>
      <c r="H147" s="116"/>
      <c r="I147" s="116"/>
      <c r="J147" s="116"/>
      <c r="K147" s="116"/>
      <c r="L147" s="116"/>
      <c r="M147" s="116"/>
      <c r="N147" s="116"/>
      <c r="O147" s="116"/>
      <c r="P147" s="116"/>
      <c r="Q147" s="116"/>
      <c r="R147" s="116"/>
      <c r="S147" s="116"/>
      <c r="T147" s="116"/>
      <c r="U147" s="116"/>
      <c r="V147" s="116"/>
      <c r="W147" s="116"/>
      <c r="X147" s="116"/>
      <c r="Y147" s="116"/>
      <c r="Z147" s="116"/>
      <c r="AA147" s="116"/>
      <c r="AB147" s="116"/>
      <c r="AC147" s="116"/>
      <c r="AD147" s="116"/>
      <c r="AE147" s="116"/>
      <c r="AF147" s="116"/>
      <c r="AG147" s="116"/>
      <c r="AH147" s="116"/>
      <c r="AI147" s="116"/>
      <c r="AJ147" s="116"/>
      <c r="AK147" s="116"/>
      <c r="AL147" s="10"/>
      <c r="AM147" s="111">
        <f>IF('GA55 Main'!$C$4='Other Ded.'!B147,IF('GA55 Main'!$M$6="No",'GA55 Main'!$J$27,('GA55 Main'!$J$27+'GA55 Main'!$M$27)),0)</f>
        <v>0</v>
      </c>
      <c r="AN147" s="111">
        <f>IF('GA55 Main'!$C$4='Other Ded.'!B147,'GA55 Main'!$W$27,0)</f>
        <v>0</v>
      </c>
      <c r="AO147" s="111">
        <f>IF('Tax Calculaton Old'!$D$3='Other Ded.'!B147,'Tax Calculaton Old'!$M$48,0)</f>
        <v>0</v>
      </c>
      <c r="AP147" s="111">
        <f>IF(Sheet1!$I$5='Other Ded.'!B147,Sheet1!$L$32,0)</f>
        <v>0</v>
      </c>
      <c r="AQ147" s="22">
        <f t="shared" si="17"/>
        <v>0</v>
      </c>
      <c r="AT147" s="22">
        <f>IF('GA55 Main'!$C$4='Other Ded.'!B147,'GA55 Main'!$E$27,0)</f>
        <v>0</v>
      </c>
      <c r="AU147" s="22">
        <f>IF('GA55 Main'!$C$4='Other Ded.'!B147,SUM('GA55 Main'!$C$8:$C$19,'GA55 Main'!$D$8:$D$19),0)</f>
        <v>0</v>
      </c>
      <c r="AV147" s="111">
        <f t="shared" si="18"/>
        <v>0</v>
      </c>
      <c r="AW147" s="111">
        <f t="shared" si="19"/>
        <v>0</v>
      </c>
      <c r="AX147" s="22">
        <f>IF('GA55 Main'!$C$4='Other Ded.'!B147,IF('GA55 Main'!$M$6="NO",0,'GA55 Main'!$M$27),0)</f>
        <v>0</v>
      </c>
      <c r="AY147" s="22">
        <f>IF('GA55 Main'!$C$4='Other Ded.'!B147,IF('GA55 Main'!$M$6="No",0,ROUND(10%*'GA55 Main'!$J$27,0)),0)</f>
        <v>0</v>
      </c>
      <c r="AZ147" s="22">
        <f t="shared" si="23"/>
        <v>0</v>
      </c>
      <c r="BA147" s="111">
        <f t="shared" si="20"/>
        <v>0</v>
      </c>
      <c r="BB147" s="22">
        <f t="shared" si="21"/>
        <v>0</v>
      </c>
      <c r="BC147" s="22">
        <f>IF('GA55 Main'!$C$4='Other Ded.'!B147,IF('GA55 Main'!$M$6="No",50000,IF($BB$5&gt;50000,50000,$BB$5)),0)</f>
        <v>0</v>
      </c>
      <c r="BD147" s="22">
        <f>IF('GA55 Main'!$C$4='Other Ded.'!B147,IF('GA55 Main'!$E$6="No",25000,50000),0)</f>
        <v>0</v>
      </c>
      <c r="BE147" s="22">
        <f>IF('GA55 Main'!$C$4='Other Ded.'!B147,IF('GA55 Main'!$E$6="No",40000,100000),0)</f>
        <v>0</v>
      </c>
    </row>
    <row r="148" spans="1:57" ht="15.5">
      <c r="A148" s="32">
        <v>144</v>
      </c>
      <c r="B148" s="33">
        <f>Master!B147</f>
        <v>0</v>
      </c>
      <c r="C148" s="116"/>
      <c r="D148" s="116"/>
      <c r="E148" s="116"/>
      <c r="F148" s="31">
        <f t="shared" si="22"/>
        <v>0</v>
      </c>
      <c r="G148" s="31">
        <f t="shared" si="16"/>
        <v>0</v>
      </c>
      <c r="H148" s="116"/>
      <c r="I148" s="116"/>
      <c r="J148" s="116"/>
      <c r="K148" s="116"/>
      <c r="L148" s="116"/>
      <c r="M148" s="116"/>
      <c r="N148" s="116"/>
      <c r="O148" s="116"/>
      <c r="P148" s="116"/>
      <c r="Q148" s="116"/>
      <c r="R148" s="116"/>
      <c r="S148" s="116"/>
      <c r="T148" s="116"/>
      <c r="U148" s="116"/>
      <c r="V148" s="116"/>
      <c r="W148" s="116"/>
      <c r="X148" s="116"/>
      <c r="Y148" s="116"/>
      <c r="Z148" s="116"/>
      <c r="AA148" s="116"/>
      <c r="AB148" s="116"/>
      <c r="AC148" s="116"/>
      <c r="AD148" s="116"/>
      <c r="AE148" s="116"/>
      <c r="AF148" s="116"/>
      <c r="AG148" s="116"/>
      <c r="AH148" s="116"/>
      <c r="AI148" s="116"/>
      <c r="AJ148" s="116"/>
      <c r="AK148" s="116"/>
      <c r="AL148" s="10"/>
      <c r="AM148" s="111">
        <f>IF('GA55 Main'!$C$4='Other Ded.'!B148,IF('GA55 Main'!$M$6="No",'GA55 Main'!$J$27,('GA55 Main'!$J$27+'GA55 Main'!$M$27)),0)</f>
        <v>0</v>
      </c>
      <c r="AN148" s="111">
        <f>IF('GA55 Main'!$C$4='Other Ded.'!B148,'GA55 Main'!$W$27,0)</f>
        <v>0</v>
      </c>
      <c r="AO148" s="111">
        <f>IF('Tax Calculaton Old'!$D$3='Other Ded.'!B148,'Tax Calculaton Old'!$M$48,0)</f>
        <v>0</v>
      </c>
      <c r="AP148" s="111">
        <f>IF(Sheet1!$I$5='Other Ded.'!B148,Sheet1!$L$32,0)</f>
        <v>0</v>
      </c>
      <c r="AQ148" s="22">
        <f t="shared" si="17"/>
        <v>0</v>
      </c>
      <c r="AT148" s="22">
        <f>IF('GA55 Main'!$C$4='Other Ded.'!B148,'GA55 Main'!$E$27,0)</f>
        <v>0</v>
      </c>
      <c r="AU148" s="22">
        <f>IF('GA55 Main'!$C$4='Other Ded.'!B148,SUM('GA55 Main'!$C$8:$C$19,'GA55 Main'!$D$8:$D$19),0)</f>
        <v>0</v>
      </c>
      <c r="AV148" s="111">
        <f t="shared" si="18"/>
        <v>0</v>
      </c>
      <c r="AW148" s="111">
        <f t="shared" si="19"/>
        <v>0</v>
      </c>
      <c r="AX148" s="22">
        <f>IF('GA55 Main'!$C$4='Other Ded.'!B148,IF('GA55 Main'!$M$6="NO",0,'GA55 Main'!$M$27),0)</f>
        <v>0</v>
      </c>
      <c r="AY148" s="22">
        <f>IF('GA55 Main'!$C$4='Other Ded.'!B148,IF('GA55 Main'!$M$6="No",0,ROUND(10%*'GA55 Main'!$J$27,0)),0)</f>
        <v>0</v>
      </c>
      <c r="AZ148" s="22">
        <f t="shared" si="23"/>
        <v>0</v>
      </c>
      <c r="BA148" s="111">
        <f t="shared" si="20"/>
        <v>0</v>
      </c>
      <c r="BB148" s="22">
        <f t="shared" si="21"/>
        <v>0</v>
      </c>
      <c r="BC148" s="22">
        <f>IF('GA55 Main'!$C$4='Other Ded.'!B148,IF('GA55 Main'!$M$6="No",50000,IF($BB$5&gt;50000,50000,$BB$5)),0)</f>
        <v>0</v>
      </c>
      <c r="BD148" s="22">
        <f>IF('GA55 Main'!$C$4='Other Ded.'!B148,IF('GA55 Main'!$E$6="No",25000,50000),0)</f>
        <v>0</v>
      </c>
      <c r="BE148" s="22">
        <f>IF('GA55 Main'!$C$4='Other Ded.'!B148,IF('GA55 Main'!$E$6="No",40000,100000),0)</f>
        <v>0</v>
      </c>
    </row>
    <row r="149" spans="1:57" ht="15.5">
      <c r="A149" s="32">
        <v>145</v>
      </c>
      <c r="B149" s="33">
        <f>Master!B148</f>
        <v>0</v>
      </c>
      <c r="C149" s="116"/>
      <c r="D149" s="116"/>
      <c r="E149" s="116"/>
      <c r="F149" s="31">
        <f t="shared" si="22"/>
        <v>0</v>
      </c>
      <c r="G149" s="31">
        <f t="shared" si="16"/>
        <v>0</v>
      </c>
      <c r="H149" s="116"/>
      <c r="I149" s="116"/>
      <c r="J149" s="116"/>
      <c r="K149" s="116"/>
      <c r="L149" s="116"/>
      <c r="M149" s="116"/>
      <c r="N149" s="116"/>
      <c r="O149" s="116"/>
      <c r="P149" s="116"/>
      <c r="Q149" s="116"/>
      <c r="R149" s="116"/>
      <c r="S149" s="116"/>
      <c r="T149" s="116"/>
      <c r="U149" s="116"/>
      <c r="V149" s="116"/>
      <c r="W149" s="116"/>
      <c r="X149" s="116"/>
      <c r="Y149" s="116"/>
      <c r="Z149" s="116"/>
      <c r="AA149" s="116"/>
      <c r="AB149" s="116"/>
      <c r="AC149" s="116"/>
      <c r="AD149" s="116"/>
      <c r="AE149" s="116"/>
      <c r="AF149" s="116"/>
      <c r="AG149" s="116"/>
      <c r="AH149" s="116"/>
      <c r="AI149" s="116"/>
      <c r="AJ149" s="116"/>
      <c r="AK149" s="116"/>
      <c r="AL149" s="10"/>
      <c r="AM149" s="111">
        <f>IF('GA55 Main'!$C$4='Other Ded.'!B149,IF('GA55 Main'!$M$6="No",'GA55 Main'!$J$27,('GA55 Main'!$J$27+'GA55 Main'!$M$27)),0)</f>
        <v>0</v>
      </c>
      <c r="AN149" s="111">
        <f>IF('GA55 Main'!$C$4='Other Ded.'!B149,'GA55 Main'!$W$27,0)</f>
        <v>0</v>
      </c>
      <c r="AO149" s="111">
        <f>IF('Tax Calculaton Old'!$D$3='Other Ded.'!B149,'Tax Calculaton Old'!$M$48,0)</f>
        <v>0</v>
      </c>
      <c r="AP149" s="111">
        <f>IF(Sheet1!$I$5='Other Ded.'!B149,Sheet1!$L$32,0)</f>
        <v>0</v>
      </c>
      <c r="AQ149" s="22">
        <f t="shared" si="17"/>
        <v>0</v>
      </c>
      <c r="AT149" s="22">
        <f>IF('GA55 Main'!$C$4='Other Ded.'!B149,'GA55 Main'!$E$27,0)</f>
        <v>0</v>
      </c>
      <c r="AU149" s="22">
        <f>IF('GA55 Main'!$C$4='Other Ded.'!B149,SUM('GA55 Main'!$C$8:$C$19,'GA55 Main'!$D$8:$D$19),0)</f>
        <v>0</v>
      </c>
      <c r="AV149" s="111">
        <f t="shared" si="18"/>
        <v>0</v>
      </c>
      <c r="AW149" s="111">
        <f t="shared" si="19"/>
        <v>0</v>
      </c>
      <c r="AX149" s="22">
        <f>IF('GA55 Main'!$C$4='Other Ded.'!B149,IF('GA55 Main'!$M$6="NO",0,'GA55 Main'!$M$27),0)</f>
        <v>0</v>
      </c>
      <c r="AY149" s="22">
        <f>IF('GA55 Main'!$C$4='Other Ded.'!B149,IF('GA55 Main'!$M$6="No",0,ROUND(10%*'GA55 Main'!$J$27,0)),0)</f>
        <v>0</v>
      </c>
      <c r="AZ149" s="22">
        <f t="shared" si="23"/>
        <v>0</v>
      </c>
      <c r="BA149" s="111">
        <f t="shared" si="20"/>
        <v>0</v>
      </c>
      <c r="BB149" s="22">
        <f t="shared" si="21"/>
        <v>0</v>
      </c>
      <c r="BC149" s="22">
        <f>IF('GA55 Main'!$C$4='Other Ded.'!B149,IF('GA55 Main'!$M$6="No",50000,IF($BB$5&gt;50000,50000,$BB$5)),0)</f>
        <v>0</v>
      </c>
      <c r="BD149" s="22">
        <f>IF('GA55 Main'!$C$4='Other Ded.'!B149,IF('GA55 Main'!$E$6="No",25000,50000),0)</f>
        <v>0</v>
      </c>
      <c r="BE149" s="22">
        <f>IF('GA55 Main'!$C$4='Other Ded.'!B149,IF('GA55 Main'!$E$6="No",40000,100000),0)</f>
        <v>0</v>
      </c>
    </row>
    <row r="150" spans="1:57" ht="15.5">
      <c r="A150" s="32">
        <v>146</v>
      </c>
      <c r="B150" s="33">
        <f>Master!B149</f>
        <v>0</v>
      </c>
      <c r="C150" s="116"/>
      <c r="D150" s="116"/>
      <c r="E150" s="116"/>
      <c r="F150" s="31">
        <f t="shared" si="22"/>
        <v>0</v>
      </c>
      <c r="G150" s="31">
        <f t="shared" si="16"/>
        <v>0</v>
      </c>
      <c r="H150" s="116"/>
      <c r="I150" s="116"/>
      <c r="J150" s="116"/>
      <c r="K150" s="116"/>
      <c r="L150" s="116"/>
      <c r="M150" s="116"/>
      <c r="N150" s="116"/>
      <c r="O150" s="116"/>
      <c r="P150" s="116"/>
      <c r="Q150" s="116"/>
      <c r="R150" s="116"/>
      <c r="S150" s="116"/>
      <c r="T150" s="116"/>
      <c r="U150" s="116"/>
      <c r="V150" s="116"/>
      <c r="W150" s="116"/>
      <c r="X150" s="116"/>
      <c r="Y150" s="116"/>
      <c r="Z150" s="116"/>
      <c r="AA150" s="116"/>
      <c r="AB150" s="116"/>
      <c r="AC150" s="116"/>
      <c r="AD150" s="116"/>
      <c r="AE150" s="116"/>
      <c r="AF150" s="116"/>
      <c r="AG150" s="116"/>
      <c r="AH150" s="116"/>
      <c r="AI150" s="116"/>
      <c r="AJ150" s="116"/>
      <c r="AK150" s="116"/>
      <c r="AL150" s="10"/>
      <c r="AM150" s="111">
        <f>IF('GA55 Main'!$C$4='Other Ded.'!B150,IF('GA55 Main'!$M$6="No",'GA55 Main'!$J$27,('GA55 Main'!$J$27+'GA55 Main'!$M$27)),0)</f>
        <v>0</v>
      </c>
      <c r="AN150" s="111">
        <f>IF('GA55 Main'!$C$4='Other Ded.'!B150,'GA55 Main'!$W$27,0)</f>
        <v>0</v>
      </c>
      <c r="AO150" s="111">
        <f>IF('Tax Calculaton Old'!$D$3='Other Ded.'!B150,'Tax Calculaton Old'!$M$48,0)</f>
        <v>0</v>
      </c>
      <c r="AP150" s="111">
        <f>IF(Sheet1!$I$5='Other Ded.'!B150,Sheet1!$L$32,0)</f>
        <v>0</v>
      </c>
      <c r="AQ150" s="22">
        <f t="shared" si="17"/>
        <v>0</v>
      </c>
      <c r="AT150" s="22">
        <f>IF('GA55 Main'!$C$4='Other Ded.'!B150,'GA55 Main'!$E$27,0)</f>
        <v>0</v>
      </c>
      <c r="AU150" s="22">
        <f>IF('GA55 Main'!$C$4='Other Ded.'!B150,SUM('GA55 Main'!$C$8:$C$19,'GA55 Main'!$D$8:$D$19),0)</f>
        <v>0</v>
      </c>
      <c r="AV150" s="111">
        <f t="shared" si="18"/>
        <v>0</v>
      </c>
      <c r="AW150" s="111">
        <f t="shared" si="19"/>
        <v>0</v>
      </c>
      <c r="AX150" s="22">
        <f>IF('GA55 Main'!$C$4='Other Ded.'!B150,IF('GA55 Main'!$M$6="NO",0,'GA55 Main'!$M$27),0)</f>
        <v>0</v>
      </c>
      <c r="AY150" s="22">
        <f>IF('GA55 Main'!$C$4='Other Ded.'!B150,IF('GA55 Main'!$M$6="No",0,ROUND(10%*'GA55 Main'!$J$27,0)),0)</f>
        <v>0</v>
      </c>
      <c r="AZ150" s="22">
        <f t="shared" si="23"/>
        <v>0</v>
      </c>
      <c r="BA150" s="111">
        <f t="shared" si="20"/>
        <v>0</v>
      </c>
      <c r="BB150" s="22">
        <f t="shared" si="21"/>
        <v>0</v>
      </c>
      <c r="BC150" s="22">
        <f>IF('GA55 Main'!$C$4='Other Ded.'!B150,IF('GA55 Main'!$M$6="No",50000,IF($BB$5&gt;50000,50000,$BB$5)),0)</f>
        <v>0</v>
      </c>
      <c r="BD150" s="22">
        <f>IF('GA55 Main'!$C$4='Other Ded.'!B150,IF('GA55 Main'!$E$6="No",25000,50000),0)</f>
        <v>0</v>
      </c>
      <c r="BE150" s="22">
        <f>IF('GA55 Main'!$C$4='Other Ded.'!B150,IF('GA55 Main'!$E$6="No",40000,100000),0)</f>
        <v>0</v>
      </c>
    </row>
    <row r="151" spans="1:57" ht="15.5">
      <c r="A151" s="32">
        <v>147</v>
      </c>
      <c r="B151" s="33">
        <f>Master!B150</f>
        <v>0</v>
      </c>
      <c r="C151" s="116"/>
      <c r="D151" s="116"/>
      <c r="E151" s="116"/>
      <c r="F151" s="31">
        <f t="shared" si="22"/>
        <v>0</v>
      </c>
      <c r="G151" s="31">
        <f t="shared" si="16"/>
        <v>0</v>
      </c>
      <c r="H151" s="116"/>
      <c r="I151" s="116"/>
      <c r="J151" s="116"/>
      <c r="K151" s="116"/>
      <c r="L151" s="116"/>
      <c r="M151" s="116"/>
      <c r="N151" s="116"/>
      <c r="O151" s="116"/>
      <c r="P151" s="116"/>
      <c r="Q151" s="116"/>
      <c r="R151" s="116"/>
      <c r="S151" s="116"/>
      <c r="T151" s="116"/>
      <c r="U151" s="116"/>
      <c r="V151" s="116"/>
      <c r="W151" s="116"/>
      <c r="X151" s="116"/>
      <c r="Y151" s="116"/>
      <c r="Z151" s="116"/>
      <c r="AA151" s="116"/>
      <c r="AB151" s="116"/>
      <c r="AC151" s="116"/>
      <c r="AD151" s="116"/>
      <c r="AE151" s="116"/>
      <c r="AF151" s="116"/>
      <c r="AG151" s="116"/>
      <c r="AH151" s="116"/>
      <c r="AI151" s="116"/>
      <c r="AJ151" s="116"/>
      <c r="AK151" s="116"/>
      <c r="AL151" s="10"/>
      <c r="AM151" s="111">
        <f>IF('GA55 Main'!$C$4='Other Ded.'!B151,IF('GA55 Main'!$M$6="No",'GA55 Main'!$J$27,('GA55 Main'!$J$27+'GA55 Main'!$M$27)),0)</f>
        <v>0</v>
      </c>
      <c r="AN151" s="111">
        <f>IF('GA55 Main'!$C$4='Other Ded.'!B151,'GA55 Main'!$W$27,0)</f>
        <v>0</v>
      </c>
      <c r="AO151" s="111">
        <f>IF('Tax Calculaton Old'!$D$3='Other Ded.'!B151,'Tax Calculaton Old'!$M$48,0)</f>
        <v>0</v>
      </c>
      <c r="AP151" s="111">
        <f>IF(Sheet1!$I$5='Other Ded.'!B151,Sheet1!$L$32,0)</f>
        <v>0</v>
      </c>
      <c r="AQ151" s="22">
        <f t="shared" si="17"/>
        <v>0</v>
      </c>
      <c r="AT151" s="22">
        <f>IF('GA55 Main'!$C$4='Other Ded.'!B151,'GA55 Main'!$E$27,0)</f>
        <v>0</v>
      </c>
      <c r="AU151" s="22">
        <f>IF('GA55 Main'!$C$4='Other Ded.'!B151,SUM('GA55 Main'!$C$8:$C$19,'GA55 Main'!$D$8:$D$19),0)</f>
        <v>0</v>
      </c>
      <c r="AV151" s="111">
        <f t="shared" si="18"/>
        <v>0</v>
      </c>
      <c r="AW151" s="111">
        <f t="shared" si="19"/>
        <v>0</v>
      </c>
      <c r="AX151" s="22">
        <f>IF('GA55 Main'!$C$4='Other Ded.'!B151,IF('GA55 Main'!$M$6="NO",0,'GA55 Main'!$M$27),0)</f>
        <v>0</v>
      </c>
      <c r="AY151" s="22">
        <f>IF('GA55 Main'!$C$4='Other Ded.'!B151,IF('GA55 Main'!$M$6="No",0,ROUND(10%*'GA55 Main'!$J$27,0)),0)</f>
        <v>0</v>
      </c>
      <c r="AZ151" s="22">
        <f t="shared" si="23"/>
        <v>0</v>
      </c>
      <c r="BA151" s="111">
        <f t="shared" si="20"/>
        <v>0</v>
      </c>
      <c r="BB151" s="22">
        <f t="shared" si="21"/>
        <v>0</v>
      </c>
      <c r="BC151" s="22">
        <f>IF('GA55 Main'!$C$4='Other Ded.'!B151,IF('GA55 Main'!$M$6="No",50000,IF($BB$5&gt;50000,50000,$BB$5)),0)</f>
        <v>0</v>
      </c>
      <c r="BD151" s="22">
        <f>IF('GA55 Main'!$C$4='Other Ded.'!B151,IF('GA55 Main'!$E$6="No",25000,50000),0)</f>
        <v>0</v>
      </c>
      <c r="BE151" s="22">
        <f>IF('GA55 Main'!$C$4='Other Ded.'!B151,IF('GA55 Main'!$E$6="No",40000,100000),0)</f>
        <v>0</v>
      </c>
    </row>
    <row r="152" spans="1:57" ht="15.5">
      <c r="A152" s="32">
        <v>148</v>
      </c>
      <c r="B152" s="33">
        <f>Master!B151</f>
        <v>0</v>
      </c>
      <c r="C152" s="116"/>
      <c r="D152" s="116"/>
      <c r="E152" s="116"/>
      <c r="F152" s="31">
        <f t="shared" si="22"/>
        <v>0</v>
      </c>
      <c r="G152" s="31">
        <f t="shared" si="16"/>
        <v>0</v>
      </c>
      <c r="H152" s="116"/>
      <c r="I152" s="116"/>
      <c r="J152" s="116"/>
      <c r="K152" s="116"/>
      <c r="L152" s="116"/>
      <c r="M152" s="116"/>
      <c r="N152" s="116"/>
      <c r="O152" s="116"/>
      <c r="P152" s="116"/>
      <c r="Q152" s="116"/>
      <c r="R152" s="116"/>
      <c r="S152" s="116"/>
      <c r="T152" s="116"/>
      <c r="U152" s="116"/>
      <c r="V152" s="116"/>
      <c r="W152" s="116"/>
      <c r="X152" s="116"/>
      <c r="Y152" s="116"/>
      <c r="Z152" s="116"/>
      <c r="AA152" s="116"/>
      <c r="AB152" s="116"/>
      <c r="AC152" s="116"/>
      <c r="AD152" s="116"/>
      <c r="AE152" s="116"/>
      <c r="AF152" s="116"/>
      <c r="AG152" s="116"/>
      <c r="AH152" s="116"/>
      <c r="AI152" s="116"/>
      <c r="AJ152" s="116"/>
      <c r="AK152" s="116"/>
      <c r="AL152" s="10"/>
      <c r="AM152" s="111">
        <f>IF('GA55 Main'!$C$4='Other Ded.'!B152,IF('GA55 Main'!$M$6="No",'GA55 Main'!$J$27,('GA55 Main'!$J$27+'GA55 Main'!$M$27)),0)</f>
        <v>0</v>
      </c>
      <c r="AN152" s="111">
        <f>IF('GA55 Main'!$C$4='Other Ded.'!B152,'GA55 Main'!$W$27,0)</f>
        <v>0</v>
      </c>
      <c r="AO152" s="111">
        <f>IF('Tax Calculaton Old'!$D$3='Other Ded.'!B152,'Tax Calculaton Old'!$M$48,0)</f>
        <v>0</v>
      </c>
      <c r="AP152" s="111">
        <f>IF(Sheet1!$I$5='Other Ded.'!B152,Sheet1!$L$32,0)</f>
        <v>0</v>
      </c>
      <c r="AQ152" s="22">
        <f t="shared" si="17"/>
        <v>0</v>
      </c>
      <c r="AT152" s="22">
        <f>IF('GA55 Main'!$C$4='Other Ded.'!B152,'GA55 Main'!$E$27,0)</f>
        <v>0</v>
      </c>
      <c r="AU152" s="22">
        <f>IF('GA55 Main'!$C$4='Other Ded.'!B152,SUM('GA55 Main'!$C$8:$C$19,'GA55 Main'!$D$8:$D$19),0)</f>
        <v>0</v>
      </c>
      <c r="AV152" s="111">
        <f t="shared" si="18"/>
        <v>0</v>
      </c>
      <c r="AW152" s="111">
        <f t="shared" si="19"/>
        <v>0</v>
      </c>
      <c r="AX152" s="22">
        <f>IF('GA55 Main'!$C$4='Other Ded.'!B152,IF('GA55 Main'!$M$6="NO",0,'GA55 Main'!$M$27),0)</f>
        <v>0</v>
      </c>
      <c r="AY152" s="22">
        <f>IF('GA55 Main'!$C$4='Other Ded.'!B152,IF('GA55 Main'!$M$6="No",0,ROUND(10%*'GA55 Main'!$J$27,0)),0)</f>
        <v>0</v>
      </c>
      <c r="AZ152" s="22">
        <f t="shared" si="23"/>
        <v>0</v>
      </c>
      <c r="BA152" s="111">
        <f t="shared" si="20"/>
        <v>0</v>
      </c>
      <c r="BB152" s="22">
        <f t="shared" si="21"/>
        <v>0</v>
      </c>
      <c r="BC152" s="22">
        <f>IF('GA55 Main'!$C$4='Other Ded.'!B152,IF('GA55 Main'!$M$6="No",50000,IF($BB$5&gt;50000,50000,$BB$5)),0)</f>
        <v>0</v>
      </c>
      <c r="BD152" s="22">
        <f>IF('GA55 Main'!$C$4='Other Ded.'!B152,IF('GA55 Main'!$E$6="No",25000,50000),0)</f>
        <v>0</v>
      </c>
      <c r="BE152" s="22">
        <f>IF('GA55 Main'!$C$4='Other Ded.'!B152,IF('GA55 Main'!$E$6="No",40000,100000),0)</f>
        <v>0</v>
      </c>
    </row>
    <row r="153" spans="1:57" ht="15.5">
      <c r="A153" s="32">
        <v>149</v>
      </c>
      <c r="B153" s="33">
        <f>Master!B152</f>
        <v>0</v>
      </c>
      <c r="C153" s="116"/>
      <c r="D153" s="116"/>
      <c r="E153" s="116"/>
      <c r="F153" s="31">
        <f t="shared" si="22"/>
        <v>0</v>
      </c>
      <c r="G153" s="31">
        <f t="shared" si="16"/>
        <v>0</v>
      </c>
      <c r="H153" s="116"/>
      <c r="I153" s="116"/>
      <c r="J153" s="116"/>
      <c r="K153" s="116"/>
      <c r="L153" s="116"/>
      <c r="M153" s="116"/>
      <c r="N153" s="116"/>
      <c r="O153" s="116"/>
      <c r="P153" s="116"/>
      <c r="Q153" s="116"/>
      <c r="R153" s="116"/>
      <c r="S153" s="116"/>
      <c r="T153" s="116"/>
      <c r="U153" s="116"/>
      <c r="V153" s="116"/>
      <c r="W153" s="116"/>
      <c r="X153" s="116"/>
      <c r="Y153" s="116"/>
      <c r="Z153" s="116"/>
      <c r="AA153" s="116"/>
      <c r="AB153" s="116"/>
      <c r="AC153" s="116"/>
      <c r="AD153" s="116"/>
      <c r="AE153" s="116"/>
      <c r="AF153" s="116"/>
      <c r="AG153" s="116"/>
      <c r="AH153" s="116"/>
      <c r="AI153" s="116"/>
      <c r="AJ153" s="116"/>
      <c r="AK153" s="116"/>
      <c r="AL153" s="10"/>
      <c r="AM153" s="111">
        <f>IF('GA55 Main'!$C$4='Other Ded.'!B153,IF('GA55 Main'!$M$6="No",'GA55 Main'!$J$27,('GA55 Main'!$J$27+'GA55 Main'!$M$27)),0)</f>
        <v>0</v>
      </c>
      <c r="AN153" s="111">
        <f>IF('GA55 Main'!$C$4='Other Ded.'!B153,'GA55 Main'!$W$27,0)</f>
        <v>0</v>
      </c>
      <c r="AO153" s="111">
        <f>IF('Tax Calculaton Old'!$D$3='Other Ded.'!B153,'Tax Calculaton Old'!$M$48,0)</f>
        <v>0</v>
      </c>
      <c r="AP153" s="111">
        <f>IF(Sheet1!$I$5='Other Ded.'!B153,Sheet1!$L$32,0)</f>
        <v>0</v>
      </c>
      <c r="AQ153" s="22">
        <f t="shared" si="17"/>
        <v>0</v>
      </c>
      <c r="AT153" s="22">
        <f>IF('GA55 Main'!$C$4='Other Ded.'!B153,'GA55 Main'!$E$27,0)</f>
        <v>0</v>
      </c>
      <c r="AU153" s="22">
        <f>IF('GA55 Main'!$C$4='Other Ded.'!B153,SUM('GA55 Main'!$C$8:$C$19,'GA55 Main'!$D$8:$D$19),0)</f>
        <v>0</v>
      </c>
      <c r="AV153" s="111">
        <f t="shared" si="18"/>
        <v>0</v>
      </c>
      <c r="AW153" s="111">
        <f t="shared" si="19"/>
        <v>0</v>
      </c>
      <c r="AX153" s="22">
        <f>IF('GA55 Main'!$C$4='Other Ded.'!B153,IF('GA55 Main'!$M$6="NO",0,'GA55 Main'!$M$27),0)</f>
        <v>0</v>
      </c>
      <c r="AY153" s="22">
        <f>IF('GA55 Main'!$C$4='Other Ded.'!B153,IF('GA55 Main'!$M$6="No",0,ROUND(10%*'GA55 Main'!$J$27,0)),0)</f>
        <v>0</v>
      </c>
      <c r="AZ153" s="22">
        <f t="shared" si="23"/>
        <v>0</v>
      </c>
      <c r="BA153" s="111">
        <f t="shared" si="20"/>
        <v>0</v>
      </c>
      <c r="BB153" s="22">
        <f t="shared" si="21"/>
        <v>0</v>
      </c>
      <c r="BC153" s="22">
        <f>IF('GA55 Main'!$C$4='Other Ded.'!B153,IF('GA55 Main'!$M$6="No",50000,IF($BB$5&gt;50000,50000,$BB$5)),0)</f>
        <v>0</v>
      </c>
      <c r="BD153" s="22">
        <f>IF('GA55 Main'!$C$4='Other Ded.'!B153,IF('GA55 Main'!$E$6="No",25000,50000),0)</f>
        <v>0</v>
      </c>
      <c r="BE153" s="22">
        <f>IF('GA55 Main'!$C$4='Other Ded.'!B153,IF('GA55 Main'!$E$6="No",40000,100000),0)</f>
        <v>0</v>
      </c>
    </row>
    <row r="154" spans="1:57" ht="15.5">
      <c r="A154" s="32">
        <v>150</v>
      </c>
      <c r="B154" s="33">
        <f>Master!B153</f>
        <v>0</v>
      </c>
      <c r="C154" s="116"/>
      <c r="D154" s="116"/>
      <c r="E154" s="116"/>
      <c r="F154" s="31">
        <f t="shared" si="22"/>
        <v>0</v>
      </c>
      <c r="G154" s="31">
        <f t="shared" si="16"/>
        <v>0</v>
      </c>
      <c r="H154" s="116"/>
      <c r="I154" s="116"/>
      <c r="J154" s="116"/>
      <c r="K154" s="116"/>
      <c r="L154" s="116"/>
      <c r="M154" s="116"/>
      <c r="N154" s="116"/>
      <c r="O154" s="116"/>
      <c r="P154" s="116"/>
      <c r="Q154" s="116"/>
      <c r="R154" s="116"/>
      <c r="S154" s="116"/>
      <c r="T154" s="116"/>
      <c r="U154" s="116"/>
      <c r="V154" s="116"/>
      <c r="W154" s="116"/>
      <c r="X154" s="116"/>
      <c r="Y154" s="116"/>
      <c r="Z154" s="116"/>
      <c r="AA154" s="116"/>
      <c r="AB154" s="116"/>
      <c r="AC154" s="116"/>
      <c r="AD154" s="116"/>
      <c r="AE154" s="116"/>
      <c r="AF154" s="116"/>
      <c r="AG154" s="116"/>
      <c r="AH154" s="116"/>
      <c r="AI154" s="116"/>
      <c r="AJ154" s="116"/>
      <c r="AK154" s="116"/>
      <c r="AL154" s="10"/>
      <c r="AM154" s="111">
        <f>IF('GA55 Main'!$C$4='Other Ded.'!B154,IF('GA55 Main'!$M$6="No",'GA55 Main'!$J$27,('GA55 Main'!$J$27+'GA55 Main'!$M$27)),0)</f>
        <v>0</v>
      </c>
      <c r="AN154" s="111">
        <f>IF('GA55 Main'!$C$4='Other Ded.'!B154,'GA55 Main'!$W$27,0)</f>
        <v>0</v>
      </c>
      <c r="AO154" s="111">
        <f>IF('Tax Calculaton Old'!$D$3='Other Ded.'!B154,'Tax Calculaton Old'!$M$48,0)</f>
        <v>0</v>
      </c>
      <c r="AP154" s="111">
        <f>IF(Sheet1!$I$5='Other Ded.'!B154,Sheet1!$L$32,0)</f>
        <v>0</v>
      </c>
      <c r="AQ154" s="22">
        <f t="shared" si="17"/>
        <v>0</v>
      </c>
      <c r="AT154" s="22">
        <f>IF('GA55 Main'!$C$4='Other Ded.'!B154,'GA55 Main'!$E$27,0)</f>
        <v>0</v>
      </c>
      <c r="AU154" s="22">
        <f>IF('GA55 Main'!$C$4='Other Ded.'!B154,SUM('GA55 Main'!$C$8:$C$19,'GA55 Main'!$D$8:$D$19),0)</f>
        <v>0</v>
      </c>
      <c r="AV154" s="111">
        <f t="shared" si="18"/>
        <v>0</v>
      </c>
      <c r="AW154" s="111">
        <f t="shared" si="19"/>
        <v>0</v>
      </c>
      <c r="AX154" s="22">
        <f>IF('GA55 Main'!$C$4='Other Ded.'!B154,IF('GA55 Main'!$M$6="NO",0,'GA55 Main'!$M$27),0)</f>
        <v>0</v>
      </c>
      <c r="AY154" s="22">
        <f>IF('GA55 Main'!$C$4='Other Ded.'!B154,IF('GA55 Main'!$M$6="No",0,ROUND(10%*'GA55 Main'!$J$27,0)),0)</f>
        <v>0</v>
      </c>
      <c r="AZ154" s="22">
        <f t="shared" si="23"/>
        <v>0</v>
      </c>
      <c r="BA154" s="111">
        <f t="shared" si="20"/>
        <v>0</v>
      </c>
      <c r="BB154" s="22">
        <f t="shared" si="21"/>
        <v>0</v>
      </c>
      <c r="BC154" s="22">
        <f>IF('GA55 Main'!$C$4='Other Ded.'!B154,IF('GA55 Main'!$M$6="No",50000,IF($BB$5&gt;50000,50000,$BB$5)),0)</f>
        <v>0</v>
      </c>
      <c r="BD154" s="22">
        <f>IF('GA55 Main'!$C$4='Other Ded.'!B154,IF('GA55 Main'!$E$6="No",25000,50000),0)</f>
        <v>0</v>
      </c>
      <c r="BE154" s="22">
        <f>IF('GA55 Main'!$C$4='Other Ded.'!B154,IF('GA55 Main'!$E$6="No",40000,100000),0)</f>
        <v>0</v>
      </c>
    </row>
    <row r="155" spans="1:57" ht="15.5">
      <c r="A155" s="32">
        <v>151</v>
      </c>
      <c r="B155" s="33">
        <f>Master!B154</f>
        <v>0</v>
      </c>
      <c r="C155" s="116"/>
      <c r="D155" s="116"/>
      <c r="E155" s="116"/>
      <c r="F155" s="31">
        <f t="shared" si="22"/>
        <v>0</v>
      </c>
      <c r="G155" s="31">
        <f t="shared" si="16"/>
        <v>0</v>
      </c>
      <c r="H155" s="116"/>
      <c r="I155" s="116"/>
      <c r="J155" s="116"/>
      <c r="K155" s="116"/>
      <c r="L155" s="116"/>
      <c r="M155" s="116"/>
      <c r="N155" s="116"/>
      <c r="O155" s="116"/>
      <c r="P155" s="116"/>
      <c r="Q155" s="116"/>
      <c r="R155" s="116"/>
      <c r="S155" s="116"/>
      <c r="T155" s="116"/>
      <c r="U155" s="116"/>
      <c r="V155" s="116"/>
      <c r="W155" s="116"/>
      <c r="X155" s="116"/>
      <c r="Y155" s="116"/>
      <c r="Z155" s="116"/>
      <c r="AA155" s="116"/>
      <c r="AB155" s="116"/>
      <c r="AC155" s="116"/>
      <c r="AD155" s="116"/>
      <c r="AE155" s="116"/>
      <c r="AF155" s="116"/>
      <c r="AG155" s="116"/>
      <c r="AH155" s="116"/>
      <c r="AI155" s="116"/>
      <c r="AJ155" s="116"/>
      <c r="AK155" s="116"/>
      <c r="AL155" s="10"/>
      <c r="AM155" s="111">
        <f>IF('GA55 Main'!$C$4='Other Ded.'!B155,IF('GA55 Main'!$M$6="No",'GA55 Main'!$J$27,('GA55 Main'!$J$27+'GA55 Main'!$M$27)),0)</f>
        <v>0</v>
      </c>
      <c r="AN155" s="111">
        <f>IF('GA55 Main'!$C$4='Other Ded.'!B155,'GA55 Main'!$W$27,0)</f>
        <v>0</v>
      </c>
      <c r="AO155" s="111">
        <f>IF('Tax Calculaton Old'!$D$3='Other Ded.'!B155,'Tax Calculaton Old'!$M$48,0)</f>
        <v>0</v>
      </c>
      <c r="AP155" s="111">
        <f>IF(Sheet1!$I$5='Other Ded.'!B155,Sheet1!$L$32,0)</f>
        <v>0</v>
      </c>
      <c r="AQ155" s="22">
        <f t="shared" si="17"/>
        <v>0</v>
      </c>
      <c r="AT155" s="22">
        <f>IF('GA55 Main'!$C$4='Other Ded.'!B155,'GA55 Main'!$E$27,0)</f>
        <v>0</v>
      </c>
      <c r="AU155" s="22">
        <f>IF('GA55 Main'!$C$4='Other Ded.'!B155,SUM('GA55 Main'!$C$8:$C$19,'GA55 Main'!$D$8:$D$19),0)</f>
        <v>0</v>
      </c>
      <c r="AV155" s="111">
        <f t="shared" si="18"/>
        <v>0</v>
      </c>
      <c r="AW155" s="111">
        <f t="shared" si="19"/>
        <v>0</v>
      </c>
      <c r="AX155" s="22">
        <f>IF('GA55 Main'!$C$4='Other Ded.'!B155,IF('GA55 Main'!$M$6="NO",0,'GA55 Main'!$M$27),0)</f>
        <v>0</v>
      </c>
      <c r="AY155" s="22">
        <f>IF('GA55 Main'!$C$4='Other Ded.'!B155,IF('GA55 Main'!$M$6="No",0,ROUND(10%*'GA55 Main'!$J$27,0)),0)</f>
        <v>0</v>
      </c>
      <c r="AZ155" s="22">
        <f t="shared" si="23"/>
        <v>0</v>
      </c>
      <c r="BA155" s="111">
        <f t="shared" si="20"/>
        <v>0</v>
      </c>
      <c r="BB155" s="22">
        <f t="shared" si="21"/>
        <v>0</v>
      </c>
      <c r="BC155" s="22">
        <f>IF('GA55 Main'!$C$4='Other Ded.'!B155,IF('GA55 Main'!$M$6="No",50000,IF($BB$5&gt;50000,50000,$BB$5)),0)</f>
        <v>0</v>
      </c>
      <c r="BD155" s="22">
        <f>IF('GA55 Main'!$C$4='Other Ded.'!B155,IF('GA55 Main'!$E$6="No",25000,50000),0)</f>
        <v>0</v>
      </c>
      <c r="BE155" s="22">
        <f>IF('GA55 Main'!$C$4='Other Ded.'!B155,IF('GA55 Main'!$E$6="No",40000,100000),0)</f>
        <v>0</v>
      </c>
    </row>
    <row r="156" spans="1:57" ht="15.5">
      <c r="A156" s="32">
        <v>152</v>
      </c>
      <c r="B156" s="33">
        <f>Master!B155</f>
        <v>0</v>
      </c>
      <c r="C156" s="116"/>
      <c r="D156" s="116"/>
      <c r="E156" s="116"/>
      <c r="F156" s="31">
        <f t="shared" si="22"/>
        <v>0</v>
      </c>
      <c r="G156" s="31">
        <f t="shared" si="16"/>
        <v>0</v>
      </c>
      <c r="H156" s="116"/>
      <c r="I156" s="116"/>
      <c r="J156" s="116"/>
      <c r="K156" s="116"/>
      <c r="L156" s="116"/>
      <c r="M156" s="116"/>
      <c r="N156" s="116"/>
      <c r="O156" s="116"/>
      <c r="P156" s="116"/>
      <c r="Q156" s="116"/>
      <c r="R156" s="116"/>
      <c r="S156" s="116"/>
      <c r="T156" s="116"/>
      <c r="U156" s="116"/>
      <c r="V156" s="116"/>
      <c r="W156" s="116"/>
      <c r="X156" s="116"/>
      <c r="Y156" s="116"/>
      <c r="Z156" s="116"/>
      <c r="AA156" s="116"/>
      <c r="AB156" s="116"/>
      <c r="AC156" s="116"/>
      <c r="AD156" s="116"/>
      <c r="AE156" s="116"/>
      <c r="AF156" s="116"/>
      <c r="AG156" s="116"/>
      <c r="AH156" s="116"/>
      <c r="AI156" s="116"/>
      <c r="AJ156" s="116"/>
      <c r="AK156" s="116"/>
      <c r="AL156" s="10"/>
      <c r="AM156" s="111">
        <f>IF('GA55 Main'!$C$4='Other Ded.'!B156,IF('GA55 Main'!$M$6="No",'GA55 Main'!$J$27,('GA55 Main'!$J$27+'GA55 Main'!$M$27)),0)</f>
        <v>0</v>
      </c>
      <c r="AN156" s="111">
        <f>IF('GA55 Main'!$C$4='Other Ded.'!B156,'GA55 Main'!$W$27,0)</f>
        <v>0</v>
      </c>
      <c r="AO156" s="111">
        <f>IF('Tax Calculaton Old'!$D$3='Other Ded.'!B156,'Tax Calculaton Old'!$M$48,0)</f>
        <v>0</v>
      </c>
      <c r="AP156" s="111">
        <f>IF(Sheet1!$I$5='Other Ded.'!B156,Sheet1!$L$32,0)</f>
        <v>0</v>
      </c>
      <c r="AQ156" s="22">
        <f t="shared" si="17"/>
        <v>0</v>
      </c>
      <c r="AT156" s="22">
        <f>IF('GA55 Main'!$C$4='Other Ded.'!B156,'GA55 Main'!$E$27,0)</f>
        <v>0</v>
      </c>
      <c r="AU156" s="22">
        <f>IF('GA55 Main'!$C$4='Other Ded.'!B156,SUM('GA55 Main'!$C$8:$C$19,'GA55 Main'!$D$8:$D$19),0)</f>
        <v>0</v>
      </c>
      <c r="AV156" s="111">
        <f t="shared" si="18"/>
        <v>0</v>
      </c>
      <c r="AW156" s="111">
        <f t="shared" si="19"/>
        <v>0</v>
      </c>
      <c r="AX156" s="22">
        <f>IF('GA55 Main'!$C$4='Other Ded.'!B156,IF('GA55 Main'!$M$6="NO",0,'GA55 Main'!$M$27),0)</f>
        <v>0</v>
      </c>
      <c r="AY156" s="22">
        <f>IF('GA55 Main'!$C$4='Other Ded.'!B156,IF('GA55 Main'!$M$6="No",0,ROUND(10%*'GA55 Main'!$J$27,0)),0)</f>
        <v>0</v>
      </c>
      <c r="AZ156" s="22">
        <f t="shared" si="23"/>
        <v>0</v>
      </c>
      <c r="BA156" s="111">
        <f t="shared" si="20"/>
        <v>0</v>
      </c>
      <c r="BB156" s="22">
        <f t="shared" si="21"/>
        <v>0</v>
      </c>
      <c r="BC156" s="22">
        <f>IF('GA55 Main'!$C$4='Other Ded.'!B156,IF('GA55 Main'!$M$6="No",50000,IF($BB$5&gt;50000,50000,$BB$5)),0)</f>
        <v>0</v>
      </c>
      <c r="BD156" s="22">
        <f>IF('GA55 Main'!$C$4='Other Ded.'!B156,IF('GA55 Main'!$E$6="No",25000,50000),0)</f>
        <v>0</v>
      </c>
      <c r="BE156" s="22">
        <f>IF('GA55 Main'!$C$4='Other Ded.'!B156,IF('GA55 Main'!$E$6="No",40000,100000),0)</f>
        <v>0</v>
      </c>
    </row>
    <row r="157" spans="1:57" ht="15.5">
      <c r="A157" s="32">
        <v>153</v>
      </c>
      <c r="B157" s="33">
        <f>Master!B156</f>
        <v>0</v>
      </c>
      <c r="C157" s="116"/>
      <c r="D157" s="116"/>
      <c r="E157" s="116"/>
      <c r="F157" s="31">
        <f t="shared" si="22"/>
        <v>0</v>
      </c>
      <c r="G157" s="31">
        <f t="shared" si="16"/>
        <v>0</v>
      </c>
      <c r="H157" s="116"/>
      <c r="I157" s="116"/>
      <c r="J157" s="116"/>
      <c r="K157" s="116"/>
      <c r="L157" s="116"/>
      <c r="M157" s="116"/>
      <c r="N157" s="116"/>
      <c r="O157" s="116"/>
      <c r="P157" s="116"/>
      <c r="Q157" s="116"/>
      <c r="R157" s="116"/>
      <c r="S157" s="116"/>
      <c r="T157" s="116"/>
      <c r="U157" s="116"/>
      <c r="V157" s="116"/>
      <c r="W157" s="116"/>
      <c r="X157" s="116"/>
      <c r="Y157" s="116"/>
      <c r="Z157" s="116"/>
      <c r="AA157" s="116"/>
      <c r="AB157" s="116"/>
      <c r="AC157" s="116"/>
      <c r="AD157" s="116"/>
      <c r="AE157" s="116"/>
      <c r="AF157" s="116"/>
      <c r="AG157" s="116"/>
      <c r="AH157" s="116"/>
      <c r="AI157" s="116"/>
      <c r="AJ157" s="116"/>
      <c r="AK157" s="116"/>
      <c r="AL157" s="10"/>
      <c r="AM157" s="111">
        <f>IF('GA55 Main'!$C$4='Other Ded.'!B157,IF('GA55 Main'!$M$6="No",'GA55 Main'!$J$27,('GA55 Main'!$J$27+'GA55 Main'!$M$27)),0)</f>
        <v>0</v>
      </c>
      <c r="AN157" s="111">
        <f>IF('GA55 Main'!$C$4='Other Ded.'!B157,'GA55 Main'!$W$27,0)</f>
        <v>0</v>
      </c>
      <c r="AO157" s="111">
        <f>IF('Tax Calculaton Old'!$D$3='Other Ded.'!B157,'Tax Calculaton Old'!$M$48,0)</f>
        <v>0</v>
      </c>
      <c r="AP157" s="111">
        <f>IF(Sheet1!$I$5='Other Ded.'!B157,Sheet1!$L$32,0)</f>
        <v>0</v>
      </c>
      <c r="AQ157" s="22">
        <f t="shared" si="17"/>
        <v>0</v>
      </c>
      <c r="AT157" s="22">
        <f>IF('GA55 Main'!$C$4='Other Ded.'!B157,'GA55 Main'!$E$27,0)</f>
        <v>0</v>
      </c>
      <c r="AU157" s="22">
        <f>IF('GA55 Main'!$C$4='Other Ded.'!B157,SUM('GA55 Main'!$C$8:$C$19,'GA55 Main'!$D$8:$D$19),0)</f>
        <v>0</v>
      </c>
      <c r="AV157" s="111">
        <f t="shared" si="18"/>
        <v>0</v>
      </c>
      <c r="AW157" s="111">
        <f t="shared" si="19"/>
        <v>0</v>
      </c>
      <c r="AX157" s="22">
        <f>IF('GA55 Main'!$C$4='Other Ded.'!B157,IF('GA55 Main'!$M$6="NO",0,'GA55 Main'!$M$27),0)</f>
        <v>0</v>
      </c>
      <c r="AY157" s="22">
        <f>IF('GA55 Main'!$C$4='Other Ded.'!B157,IF('GA55 Main'!$M$6="No",0,ROUND(10%*'GA55 Main'!$J$27,0)),0)</f>
        <v>0</v>
      </c>
      <c r="AZ157" s="22">
        <f t="shared" si="23"/>
        <v>0</v>
      </c>
      <c r="BA157" s="111">
        <f t="shared" si="20"/>
        <v>0</v>
      </c>
      <c r="BB157" s="22">
        <f t="shared" si="21"/>
        <v>0</v>
      </c>
      <c r="BC157" s="22">
        <f>IF('GA55 Main'!$C$4='Other Ded.'!B157,IF('GA55 Main'!$M$6="No",50000,IF($BB$5&gt;50000,50000,$BB$5)),0)</f>
        <v>0</v>
      </c>
      <c r="BD157" s="22">
        <f>IF('GA55 Main'!$C$4='Other Ded.'!B157,IF('GA55 Main'!$E$6="No",25000,50000),0)</f>
        <v>0</v>
      </c>
      <c r="BE157" s="22">
        <f>IF('GA55 Main'!$C$4='Other Ded.'!B157,IF('GA55 Main'!$E$6="No",40000,100000),0)</f>
        <v>0</v>
      </c>
    </row>
    <row r="158" spans="1:57" ht="15.5">
      <c r="A158" s="32">
        <v>154</v>
      </c>
      <c r="B158" s="33">
        <f>Master!B157</f>
        <v>0</v>
      </c>
      <c r="C158" s="116"/>
      <c r="D158" s="116"/>
      <c r="E158" s="116"/>
      <c r="F158" s="31">
        <f t="shared" si="22"/>
        <v>0</v>
      </c>
      <c r="G158" s="31">
        <f t="shared" si="16"/>
        <v>0</v>
      </c>
      <c r="H158" s="116"/>
      <c r="I158" s="116"/>
      <c r="J158" s="116"/>
      <c r="K158" s="116"/>
      <c r="L158" s="116"/>
      <c r="M158" s="116"/>
      <c r="N158" s="116"/>
      <c r="O158" s="116"/>
      <c r="P158" s="116"/>
      <c r="Q158" s="116"/>
      <c r="R158" s="116"/>
      <c r="S158" s="116"/>
      <c r="T158" s="116"/>
      <c r="U158" s="116"/>
      <c r="V158" s="116"/>
      <c r="W158" s="116"/>
      <c r="X158" s="116"/>
      <c r="Y158" s="116"/>
      <c r="Z158" s="116"/>
      <c r="AA158" s="116"/>
      <c r="AB158" s="116"/>
      <c r="AC158" s="116"/>
      <c r="AD158" s="116"/>
      <c r="AE158" s="116"/>
      <c r="AF158" s="116"/>
      <c r="AG158" s="116"/>
      <c r="AH158" s="116"/>
      <c r="AI158" s="116"/>
      <c r="AJ158" s="116"/>
      <c r="AK158" s="116"/>
      <c r="AL158" s="10"/>
      <c r="AM158" s="111">
        <f>IF('GA55 Main'!$C$4='Other Ded.'!B158,IF('GA55 Main'!$M$6="No",'GA55 Main'!$J$27,('GA55 Main'!$J$27+'GA55 Main'!$M$27)),0)</f>
        <v>0</v>
      </c>
      <c r="AN158" s="111">
        <f>IF('GA55 Main'!$C$4='Other Ded.'!B158,'GA55 Main'!$W$27,0)</f>
        <v>0</v>
      </c>
      <c r="AO158" s="111">
        <f>IF('Tax Calculaton Old'!$D$3='Other Ded.'!B158,'Tax Calculaton Old'!$M$48,0)</f>
        <v>0</v>
      </c>
      <c r="AP158" s="111">
        <f>IF(Sheet1!$I$5='Other Ded.'!B158,Sheet1!$L$32,0)</f>
        <v>0</v>
      </c>
      <c r="AQ158" s="22">
        <f t="shared" si="17"/>
        <v>0</v>
      </c>
      <c r="AT158" s="22">
        <f>IF('GA55 Main'!$C$4='Other Ded.'!B158,'GA55 Main'!$E$27,0)</f>
        <v>0</v>
      </c>
      <c r="AU158" s="22">
        <f>IF('GA55 Main'!$C$4='Other Ded.'!B158,SUM('GA55 Main'!$C$8:$C$19,'GA55 Main'!$D$8:$D$19),0)</f>
        <v>0</v>
      </c>
      <c r="AV158" s="111">
        <f t="shared" si="18"/>
        <v>0</v>
      </c>
      <c r="AW158" s="111">
        <f t="shared" si="19"/>
        <v>0</v>
      </c>
      <c r="AX158" s="22">
        <f>IF('GA55 Main'!$C$4='Other Ded.'!B158,IF('GA55 Main'!$M$6="NO",0,'GA55 Main'!$M$27),0)</f>
        <v>0</v>
      </c>
      <c r="AY158" s="22">
        <f>IF('GA55 Main'!$C$4='Other Ded.'!B158,IF('GA55 Main'!$M$6="No",0,ROUND(10%*'GA55 Main'!$J$27,0)),0)</f>
        <v>0</v>
      </c>
      <c r="AZ158" s="22">
        <f t="shared" si="23"/>
        <v>0</v>
      </c>
      <c r="BA158" s="111">
        <f t="shared" si="20"/>
        <v>0</v>
      </c>
      <c r="BB158" s="22">
        <f t="shared" si="21"/>
        <v>0</v>
      </c>
      <c r="BC158" s="22">
        <f>IF('GA55 Main'!$C$4='Other Ded.'!B158,IF('GA55 Main'!$M$6="No",50000,IF($BB$5&gt;50000,50000,$BB$5)),0)</f>
        <v>0</v>
      </c>
      <c r="BD158" s="22">
        <f>IF('GA55 Main'!$C$4='Other Ded.'!B158,IF('GA55 Main'!$E$6="No",25000,50000),0)</f>
        <v>0</v>
      </c>
      <c r="BE158" s="22">
        <f>IF('GA55 Main'!$C$4='Other Ded.'!B158,IF('GA55 Main'!$E$6="No",40000,100000),0)</f>
        <v>0</v>
      </c>
    </row>
    <row r="159" spans="1:57" ht="15.5">
      <c r="A159" s="32">
        <v>155</v>
      </c>
      <c r="B159" s="33">
        <f>Master!B158</f>
        <v>0</v>
      </c>
      <c r="C159" s="116"/>
      <c r="D159" s="116"/>
      <c r="E159" s="116"/>
      <c r="F159" s="31">
        <f t="shared" si="22"/>
        <v>0</v>
      </c>
      <c r="G159" s="31">
        <f t="shared" si="16"/>
        <v>0</v>
      </c>
      <c r="H159" s="116"/>
      <c r="I159" s="116"/>
      <c r="J159" s="116"/>
      <c r="K159" s="116"/>
      <c r="L159" s="116"/>
      <c r="M159" s="116"/>
      <c r="N159" s="116"/>
      <c r="O159" s="116"/>
      <c r="P159" s="116"/>
      <c r="Q159" s="116"/>
      <c r="R159" s="116"/>
      <c r="S159" s="116"/>
      <c r="T159" s="116"/>
      <c r="U159" s="116"/>
      <c r="V159" s="116"/>
      <c r="W159" s="116"/>
      <c r="X159" s="116"/>
      <c r="Y159" s="116"/>
      <c r="Z159" s="116"/>
      <c r="AA159" s="116"/>
      <c r="AB159" s="116"/>
      <c r="AC159" s="116"/>
      <c r="AD159" s="116"/>
      <c r="AE159" s="116"/>
      <c r="AF159" s="116"/>
      <c r="AG159" s="116"/>
      <c r="AH159" s="116"/>
      <c r="AI159" s="116"/>
      <c r="AJ159" s="116"/>
      <c r="AK159" s="116"/>
      <c r="AL159" s="10"/>
      <c r="AM159" s="111">
        <f>IF('GA55 Main'!$C$4='Other Ded.'!B159,IF('GA55 Main'!$M$6="No",'GA55 Main'!$J$27,('GA55 Main'!$J$27+'GA55 Main'!$M$27)),0)</f>
        <v>0</v>
      </c>
      <c r="AN159" s="111">
        <f>IF('GA55 Main'!$C$4='Other Ded.'!B159,'GA55 Main'!$W$27,0)</f>
        <v>0</v>
      </c>
      <c r="AO159" s="111">
        <f>IF('Tax Calculaton Old'!$D$3='Other Ded.'!B159,'Tax Calculaton Old'!$M$48,0)</f>
        <v>0</v>
      </c>
      <c r="AP159" s="111">
        <f>IF(Sheet1!$I$5='Other Ded.'!B159,Sheet1!$L$32,0)</f>
        <v>0</v>
      </c>
      <c r="AQ159" s="22">
        <f t="shared" si="17"/>
        <v>0</v>
      </c>
      <c r="AT159" s="22">
        <f>IF('GA55 Main'!$C$4='Other Ded.'!B159,'GA55 Main'!$E$27,0)</f>
        <v>0</v>
      </c>
      <c r="AU159" s="22">
        <f>IF('GA55 Main'!$C$4='Other Ded.'!B159,SUM('GA55 Main'!$C$8:$C$19,'GA55 Main'!$D$8:$D$19),0)</f>
        <v>0</v>
      </c>
      <c r="AV159" s="111">
        <f t="shared" si="18"/>
        <v>0</v>
      </c>
      <c r="AW159" s="111">
        <f t="shared" si="19"/>
        <v>0</v>
      </c>
      <c r="AX159" s="22">
        <f>IF('GA55 Main'!$C$4='Other Ded.'!B159,IF('GA55 Main'!$M$6="NO",0,'GA55 Main'!$M$27),0)</f>
        <v>0</v>
      </c>
      <c r="AY159" s="22">
        <f>IF('GA55 Main'!$C$4='Other Ded.'!B159,IF('GA55 Main'!$M$6="No",0,ROUND(10%*'GA55 Main'!$J$27,0)),0)</f>
        <v>0</v>
      </c>
      <c r="AZ159" s="22">
        <f t="shared" si="23"/>
        <v>0</v>
      </c>
      <c r="BA159" s="111">
        <f t="shared" si="20"/>
        <v>0</v>
      </c>
      <c r="BB159" s="22">
        <f t="shared" si="21"/>
        <v>0</v>
      </c>
      <c r="BC159" s="22">
        <f>IF('GA55 Main'!$C$4='Other Ded.'!B159,IF('GA55 Main'!$M$6="No",50000,IF($BB$5&gt;50000,50000,$BB$5)),0)</f>
        <v>0</v>
      </c>
      <c r="BD159" s="22">
        <f>IF('GA55 Main'!$C$4='Other Ded.'!B159,IF('GA55 Main'!$E$6="No",25000,50000),0)</f>
        <v>0</v>
      </c>
      <c r="BE159" s="22">
        <f>IF('GA55 Main'!$C$4='Other Ded.'!B159,IF('GA55 Main'!$E$6="No",40000,100000),0)</f>
        <v>0</v>
      </c>
    </row>
    <row r="160" spans="1:57" ht="15.5">
      <c r="A160" s="32">
        <v>156</v>
      </c>
      <c r="B160" s="33">
        <f>Master!B159</f>
        <v>0</v>
      </c>
      <c r="C160" s="116"/>
      <c r="D160" s="116"/>
      <c r="E160" s="116"/>
      <c r="F160" s="31">
        <f t="shared" si="22"/>
        <v>0</v>
      </c>
      <c r="G160" s="31">
        <f t="shared" si="16"/>
        <v>0</v>
      </c>
      <c r="H160" s="116"/>
      <c r="I160" s="116"/>
      <c r="J160" s="116"/>
      <c r="K160" s="116"/>
      <c r="L160" s="116"/>
      <c r="M160" s="116"/>
      <c r="N160" s="116"/>
      <c r="O160" s="116"/>
      <c r="P160" s="116"/>
      <c r="Q160" s="116"/>
      <c r="R160" s="116"/>
      <c r="S160" s="116"/>
      <c r="T160" s="116"/>
      <c r="U160" s="116"/>
      <c r="V160" s="116"/>
      <c r="W160" s="116"/>
      <c r="X160" s="116"/>
      <c r="Y160" s="116"/>
      <c r="Z160" s="116"/>
      <c r="AA160" s="116"/>
      <c r="AB160" s="116"/>
      <c r="AC160" s="116"/>
      <c r="AD160" s="116"/>
      <c r="AE160" s="116"/>
      <c r="AF160" s="116"/>
      <c r="AG160" s="116"/>
      <c r="AH160" s="116"/>
      <c r="AI160" s="116"/>
      <c r="AJ160" s="116"/>
      <c r="AK160" s="116"/>
      <c r="AL160" s="10"/>
      <c r="AM160" s="111">
        <f>IF('GA55 Main'!$C$4='Other Ded.'!B160,IF('GA55 Main'!$M$6="No",'GA55 Main'!$J$27,('GA55 Main'!$J$27+'GA55 Main'!$M$27)),0)</f>
        <v>0</v>
      </c>
      <c r="AN160" s="111">
        <f>IF('GA55 Main'!$C$4='Other Ded.'!B160,'GA55 Main'!$W$27,0)</f>
        <v>0</v>
      </c>
      <c r="AO160" s="111">
        <f>IF('Tax Calculaton Old'!$D$3='Other Ded.'!B160,'Tax Calculaton Old'!$M$48,0)</f>
        <v>0</v>
      </c>
      <c r="AP160" s="111">
        <f>IF(Sheet1!$I$5='Other Ded.'!B160,Sheet1!$L$32,0)</f>
        <v>0</v>
      </c>
      <c r="AQ160" s="22">
        <f t="shared" si="17"/>
        <v>0</v>
      </c>
      <c r="AT160" s="22">
        <f>IF('GA55 Main'!$C$4='Other Ded.'!B160,'GA55 Main'!$E$27,0)</f>
        <v>0</v>
      </c>
      <c r="AU160" s="22">
        <f>IF('GA55 Main'!$C$4='Other Ded.'!B160,SUM('GA55 Main'!$C$8:$C$19,'GA55 Main'!$D$8:$D$19),0)</f>
        <v>0</v>
      </c>
      <c r="AV160" s="111">
        <f t="shared" si="18"/>
        <v>0</v>
      </c>
      <c r="AW160" s="111">
        <f t="shared" si="19"/>
        <v>0</v>
      </c>
      <c r="AX160" s="22">
        <f>IF('GA55 Main'!$C$4='Other Ded.'!B160,IF('GA55 Main'!$M$6="NO",0,'GA55 Main'!$M$27),0)</f>
        <v>0</v>
      </c>
      <c r="AY160" s="22">
        <f>IF('GA55 Main'!$C$4='Other Ded.'!B160,IF('GA55 Main'!$M$6="No",0,ROUND(10%*'GA55 Main'!$J$27,0)),0)</f>
        <v>0</v>
      </c>
      <c r="AZ160" s="22">
        <f t="shared" si="23"/>
        <v>0</v>
      </c>
      <c r="BA160" s="111">
        <f t="shared" si="20"/>
        <v>0</v>
      </c>
      <c r="BB160" s="22">
        <f t="shared" si="21"/>
        <v>0</v>
      </c>
      <c r="BC160" s="22">
        <f>IF('GA55 Main'!$C$4='Other Ded.'!B160,IF('GA55 Main'!$M$6="No",50000,IF($BB$5&gt;50000,50000,$BB$5)),0)</f>
        <v>0</v>
      </c>
      <c r="BD160" s="22">
        <f>IF('GA55 Main'!$C$4='Other Ded.'!B160,IF('GA55 Main'!$E$6="No",25000,50000),0)</f>
        <v>0</v>
      </c>
      <c r="BE160" s="22">
        <f>IF('GA55 Main'!$C$4='Other Ded.'!B160,IF('GA55 Main'!$E$6="No",40000,100000),0)</f>
        <v>0</v>
      </c>
    </row>
    <row r="161" spans="1:57" ht="15.5">
      <c r="A161" s="32">
        <v>157</v>
      </c>
      <c r="B161" s="33">
        <f>Master!B160</f>
        <v>0</v>
      </c>
      <c r="C161" s="116"/>
      <c r="D161" s="116"/>
      <c r="E161" s="116"/>
      <c r="F161" s="31">
        <f t="shared" si="22"/>
        <v>0</v>
      </c>
      <c r="G161" s="31">
        <f t="shared" si="16"/>
        <v>0</v>
      </c>
      <c r="H161" s="116"/>
      <c r="I161" s="116"/>
      <c r="J161" s="116"/>
      <c r="K161" s="116"/>
      <c r="L161" s="116"/>
      <c r="M161" s="116"/>
      <c r="N161" s="116"/>
      <c r="O161" s="116"/>
      <c r="P161" s="116"/>
      <c r="Q161" s="116"/>
      <c r="R161" s="116"/>
      <c r="S161" s="116"/>
      <c r="T161" s="116"/>
      <c r="U161" s="116"/>
      <c r="V161" s="116"/>
      <c r="W161" s="116"/>
      <c r="X161" s="116"/>
      <c r="Y161" s="116"/>
      <c r="Z161" s="116"/>
      <c r="AA161" s="116"/>
      <c r="AB161" s="116"/>
      <c r="AC161" s="116"/>
      <c r="AD161" s="116"/>
      <c r="AE161" s="116"/>
      <c r="AF161" s="116"/>
      <c r="AG161" s="116"/>
      <c r="AH161" s="116"/>
      <c r="AI161" s="116"/>
      <c r="AJ161" s="116"/>
      <c r="AK161" s="116"/>
      <c r="AL161" s="10"/>
      <c r="AM161" s="111">
        <f>IF('GA55 Main'!$C$4='Other Ded.'!B161,IF('GA55 Main'!$M$6="No",'GA55 Main'!$J$27,('GA55 Main'!$J$27+'GA55 Main'!$M$27)),0)</f>
        <v>0</v>
      </c>
      <c r="AN161" s="111">
        <f>IF('GA55 Main'!$C$4='Other Ded.'!B161,'GA55 Main'!$W$27,0)</f>
        <v>0</v>
      </c>
      <c r="AO161" s="111">
        <f>IF('Tax Calculaton Old'!$D$3='Other Ded.'!B161,'Tax Calculaton Old'!$M$48,0)</f>
        <v>0</v>
      </c>
      <c r="AP161" s="111">
        <f>IF(Sheet1!$I$5='Other Ded.'!B161,Sheet1!$L$32,0)</f>
        <v>0</v>
      </c>
      <c r="AQ161" s="22">
        <f t="shared" si="17"/>
        <v>0</v>
      </c>
      <c r="AT161" s="22">
        <f>IF('GA55 Main'!$C$4='Other Ded.'!B161,'GA55 Main'!$E$27,0)</f>
        <v>0</v>
      </c>
      <c r="AU161" s="22">
        <f>IF('GA55 Main'!$C$4='Other Ded.'!B161,SUM('GA55 Main'!$C$8:$C$19,'GA55 Main'!$D$8:$D$19),0)</f>
        <v>0</v>
      </c>
      <c r="AV161" s="111">
        <f t="shared" si="18"/>
        <v>0</v>
      </c>
      <c r="AW161" s="111">
        <f t="shared" si="19"/>
        <v>0</v>
      </c>
      <c r="AX161" s="22">
        <f>IF('GA55 Main'!$C$4='Other Ded.'!B161,IF('GA55 Main'!$M$6="NO",0,'GA55 Main'!$M$27),0)</f>
        <v>0</v>
      </c>
      <c r="AY161" s="22">
        <f>IF('GA55 Main'!$C$4='Other Ded.'!B161,IF('GA55 Main'!$M$6="No",0,ROUND(10%*'GA55 Main'!$J$27,0)),0)</f>
        <v>0</v>
      </c>
      <c r="AZ161" s="22">
        <f t="shared" si="23"/>
        <v>0</v>
      </c>
      <c r="BA161" s="111">
        <f t="shared" si="20"/>
        <v>0</v>
      </c>
      <c r="BB161" s="22">
        <f t="shared" si="21"/>
        <v>0</v>
      </c>
      <c r="BC161" s="22">
        <f>IF('GA55 Main'!$C$4='Other Ded.'!B161,IF('GA55 Main'!$M$6="No",50000,IF($BB$5&gt;50000,50000,$BB$5)),0)</f>
        <v>0</v>
      </c>
      <c r="BD161" s="22">
        <f>IF('GA55 Main'!$C$4='Other Ded.'!B161,IF('GA55 Main'!$E$6="No",25000,50000),0)</f>
        <v>0</v>
      </c>
      <c r="BE161" s="22">
        <f>IF('GA55 Main'!$C$4='Other Ded.'!B161,IF('GA55 Main'!$E$6="No",40000,100000),0)</f>
        <v>0</v>
      </c>
    </row>
    <row r="162" spans="1:57" ht="15.5">
      <c r="A162" s="32">
        <v>158</v>
      </c>
      <c r="B162" s="33">
        <f>Master!B161</f>
        <v>0</v>
      </c>
      <c r="C162" s="116"/>
      <c r="D162" s="116"/>
      <c r="E162" s="116"/>
      <c r="F162" s="31">
        <f t="shared" si="22"/>
        <v>0</v>
      </c>
      <c r="G162" s="31">
        <f t="shared" si="16"/>
        <v>0</v>
      </c>
      <c r="H162" s="116"/>
      <c r="I162" s="116"/>
      <c r="J162" s="116"/>
      <c r="K162" s="116"/>
      <c r="L162" s="116"/>
      <c r="M162" s="116"/>
      <c r="N162" s="116"/>
      <c r="O162" s="116"/>
      <c r="P162" s="116"/>
      <c r="Q162" s="116"/>
      <c r="R162" s="116"/>
      <c r="S162" s="116"/>
      <c r="T162" s="116"/>
      <c r="U162" s="116"/>
      <c r="V162" s="116"/>
      <c r="W162" s="116"/>
      <c r="X162" s="116"/>
      <c r="Y162" s="116"/>
      <c r="Z162" s="116"/>
      <c r="AA162" s="116"/>
      <c r="AB162" s="116"/>
      <c r="AC162" s="116"/>
      <c r="AD162" s="116"/>
      <c r="AE162" s="116"/>
      <c r="AF162" s="116"/>
      <c r="AG162" s="116"/>
      <c r="AH162" s="116"/>
      <c r="AI162" s="116"/>
      <c r="AJ162" s="116"/>
      <c r="AK162" s="116"/>
      <c r="AL162" s="10"/>
      <c r="AM162" s="111">
        <f>IF('GA55 Main'!$C$4='Other Ded.'!B162,IF('GA55 Main'!$M$6="No",'GA55 Main'!$J$27,('GA55 Main'!$J$27+'GA55 Main'!$M$27)),0)</f>
        <v>0</v>
      </c>
      <c r="AN162" s="111">
        <f>IF('GA55 Main'!$C$4='Other Ded.'!B162,'GA55 Main'!$W$27,0)</f>
        <v>0</v>
      </c>
      <c r="AO162" s="111">
        <f>IF('Tax Calculaton Old'!$D$3='Other Ded.'!B162,'Tax Calculaton Old'!$M$48,0)</f>
        <v>0</v>
      </c>
      <c r="AP162" s="111">
        <f>IF(Sheet1!$I$5='Other Ded.'!B162,Sheet1!$L$32,0)</f>
        <v>0</v>
      </c>
      <c r="AQ162" s="22">
        <f t="shared" si="17"/>
        <v>0</v>
      </c>
      <c r="AT162" s="22">
        <f>IF('GA55 Main'!$C$4='Other Ded.'!B162,'GA55 Main'!$E$27,0)</f>
        <v>0</v>
      </c>
      <c r="AU162" s="22">
        <f>IF('GA55 Main'!$C$4='Other Ded.'!B162,SUM('GA55 Main'!$C$8:$C$19,'GA55 Main'!$D$8:$D$19),0)</f>
        <v>0</v>
      </c>
      <c r="AV162" s="111">
        <f t="shared" si="18"/>
        <v>0</v>
      </c>
      <c r="AW162" s="111">
        <f t="shared" si="19"/>
        <v>0</v>
      </c>
      <c r="AX162" s="22">
        <f>IF('GA55 Main'!$C$4='Other Ded.'!B162,IF('GA55 Main'!$M$6="NO",0,'GA55 Main'!$M$27),0)</f>
        <v>0</v>
      </c>
      <c r="AY162" s="22">
        <f>IF('GA55 Main'!$C$4='Other Ded.'!B162,IF('GA55 Main'!$M$6="No",0,ROUND(10%*'GA55 Main'!$J$27,0)),0)</f>
        <v>0</v>
      </c>
      <c r="AZ162" s="22">
        <f t="shared" si="23"/>
        <v>0</v>
      </c>
      <c r="BA162" s="111">
        <f t="shared" si="20"/>
        <v>0</v>
      </c>
      <c r="BB162" s="22">
        <f t="shared" si="21"/>
        <v>0</v>
      </c>
      <c r="BC162" s="22">
        <f>IF('GA55 Main'!$C$4='Other Ded.'!B162,IF('GA55 Main'!$M$6="No",50000,IF($BB$5&gt;50000,50000,$BB$5)),0)</f>
        <v>0</v>
      </c>
      <c r="BD162" s="22">
        <f>IF('GA55 Main'!$C$4='Other Ded.'!B162,IF('GA55 Main'!$E$6="No",25000,50000),0)</f>
        <v>0</v>
      </c>
      <c r="BE162" s="22">
        <f>IF('GA55 Main'!$C$4='Other Ded.'!B162,IF('GA55 Main'!$E$6="No",40000,100000),0)</f>
        <v>0</v>
      </c>
    </row>
    <row r="163" spans="1:57" ht="15.5">
      <c r="A163" s="32">
        <v>159</v>
      </c>
      <c r="B163" s="33">
        <f>Master!B162</f>
        <v>0</v>
      </c>
      <c r="C163" s="116"/>
      <c r="D163" s="116"/>
      <c r="E163" s="116"/>
      <c r="F163" s="31">
        <f t="shared" si="22"/>
        <v>0</v>
      </c>
      <c r="G163" s="31">
        <f t="shared" si="16"/>
        <v>0</v>
      </c>
      <c r="H163" s="116"/>
      <c r="I163" s="116"/>
      <c r="J163" s="116"/>
      <c r="K163" s="116"/>
      <c r="L163" s="116"/>
      <c r="M163" s="116"/>
      <c r="N163" s="116"/>
      <c r="O163" s="116"/>
      <c r="P163" s="116"/>
      <c r="Q163" s="116"/>
      <c r="R163" s="116"/>
      <c r="S163" s="116"/>
      <c r="T163" s="116"/>
      <c r="U163" s="116"/>
      <c r="V163" s="116"/>
      <c r="W163" s="116"/>
      <c r="X163" s="116"/>
      <c r="Y163" s="116"/>
      <c r="Z163" s="116"/>
      <c r="AA163" s="116"/>
      <c r="AB163" s="116"/>
      <c r="AC163" s="116"/>
      <c r="AD163" s="116"/>
      <c r="AE163" s="116"/>
      <c r="AF163" s="116"/>
      <c r="AG163" s="116"/>
      <c r="AH163" s="116"/>
      <c r="AI163" s="116"/>
      <c r="AJ163" s="116"/>
      <c r="AK163" s="116"/>
      <c r="AL163" s="10"/>
      <c r="AM163" s="111">
        <f>IF('GA55 Main'!$C$4='Other Ded.'!B163,IF('GA55 Main'!$M$6="No",'GA55 Main'!$J$27,('GA55 Main'!$J$27+'GA55 Main'!$M$27)),0)</f>
        <v>0</v>
      </c>
      <c r="AN163" s="111">
        <f>IF('GA55 Main'!$C$4='Other Ded.'!B163,'GA55 Main'!$W$27,0)</f>
        <v>0</v>
      </c>
      <c r="AO163" s="111">
        <f>IF('Tax Calculaton Old'!$D$3='Other Ded.'!B163,'Tax Calculaton Old'!$M$48,0)</f>
        <v>0</v>
      </c>
      <c r="AP163" s="111">
        <f>IF(Sheet1!$I$5='Other Ded.'!B163,Sheet1!$L$32,0)</f>
        <v>0</v>
      </c>
      <c r="AQ163" s="22">
        <f t="shared" si="17"/>
        <v>0</v>
      </c>
      <c r="AT163" s="22">
        <f>IF('GA55 Main'!$C$4='Other Ded.'!B163,'GA55 Main'!$E$27,0)</f>
        <v>0</v>
      </c>
      <c r="AU163" s="22">
        <f>IF('GA55 Main'!$C$4='Other Ded.'!B163,SUM('GA55 Main'!$C$8:$C$19,'GA55 Main'!$D$8:$D$19),0)</f>
        <v>0</v>
      </c>
      <c r="AV163" s="111">
        <f t="shared" si="18"/>
        <v>0</v>
      </c>
      <c r="AW163" s="111">
        <f t="shared" si="19"/>
        <v>0</v>
      </c>
      <c r="AX163" s="22">
        <f>IF('GA55 Main'!$C$4='Other Ded.'!B163,IF('GA55 Main'!$M$6="NO",0,'GA55 Main'!$M$27),0)</f>
        <v>0</v>
      </c>
      <c r="AY163" s="22">
        <f>IF('GA55 Main'!$C$4='Other Ded.'!B163,IF('GA55 Main'!$M$6="No",0,ROUND(10%*'GA55 Main'!$J$27,0)),0)</f>
        <v>0</v>
      </c>
      <c r="AZ163" s="22">
        <f t="shared" si="23"/>
        <v>0</v>
      </c>
      <c r="BA163" s="111">
        <f t="shared" si="20"/>
        <v>0</v>
      </c>
      <c r="BB163" s="22">
        <f t="shared" si="21"/>
        <v>0</v>
      </c>
      <c r="BC163" s="22">
        <f>IF('GA55 Main'!$C$4='Other Ded.'!B163,IF('GA55 Main'!$M$6="No",50000,IF($BB$5&gt;50000,50000,$BB$5)),0)</f>
        <v>0</v>
      </c>
      <c r="BD163" s="22">
        <f>IF('GA55 Main'!$C$4='Other Ded.'!B163,IF('GA55 Main'!$E$6="No",25000,50000),0)</f>
        <v>0</v>
      </c>
      <c r="BE163" s="22">
        <f>IF('GA55 Main'!$C$4='Other Ded.'!B163,IF('GA55 Main'!$E$6="No",40000,100000),0)</f>
        <v>0</v>
      </c>
    </row>
    <row r="164" spans="1:57" ht="15.5">
      <c r="A164" s="32">
        <v>160</v>
      </c>
      <c r="B164" s="33">
        <f>Master!B163</f>
        <v>0</v>
      </c>
      <c r="C164" s="116"/>
      <c r="D164" s="116"/>
      <c r="E164" s="116"/>
      <c r="F164" s="31">
        <f t="shared" si="22"/>
        <v>0</v>
      </c>
      <c r="G164" s="31">
        <f t="shared" si="16"/>
        <v>0</v>
      </c>
      <c r="H164" s="116"/>
      <c r="I164" s="116"/>
      <c r="J164" s="116"/>
      <c r="K164" s="116"/>
      <c r="L164" s="116"/>
      <c r="M164" s="116"/>
      <c r="N164" s="116"/>
      <c r="O164" s="116"/>
      <c r="P164" s="116"/>
      <c r="Q164" s="116"/>
      <c r="R164" s="116"/>
      <c r="S164" s="116"/>
      <c r="T164" s="116"/>
      <c r="U164" s="116"/>
      <c r="V164" s="116"/>
      <c r="W164" s="116"/>
      <c r="X164" s="116"/>
      <c r="Y164" s="116"/>
      <c r="Z164" s="116"/>
      <c r="AA164" s="116"/>
      <c r="AB164" s="116"/>
      <c r="AC164" s="116"/>
      <c r="AD164" s="116"/>
      <c r="AE164" s="116"/>
      <c r="AF164" s="116"/>
      <c r="AG164" s="116"/>
      <c r="AH164" s="116"/>
      <c r="AI164" s="116"/>
      <c r="AJ164" s="116"/>
      <c r="AK164" s="116"/>
      <c r="AL164" s="10"/>
      <c r="AM164" s="111">
        <f>IF('GA55 Main'!$C$4='Other Ded.'!B164,IF('GA55 Main'!$M$6="No",'GA55 Main'!$J$27,('GA55 Main'!$J$27+'GA55 Main'!$M$27)),0)</f>
        <v>0</v>
      </c>
      <c r="AN164" s="111">
        <f>IF('GA55 Main'!$C$4='Other Ded.'!B164,'GA55 Main'!$W$27,0)</f>
        <v>0</v>
      </c>
      <c r="AO164" s="111">
        <f>IF('Tax Calculaton Old'!$D$3='Other Ded.'!B164,'Tax Calculaton Old'!$M$48,0)</f>
        <v>0</v>
      </c>
      <c r="AP164" s="111">
        <f>IF(Sheet1!$I$5='Other Ded.'!B164,Sheet1!$L$32,0)</f>
        <v>0</v>
      </c>
      <c r="AQ164" s="22">
        <f t="shared" si="17"/>
        <v>0</v>
      </c>
      <c r="AT164" s="22">
        <f>IF('GA55 Main'!$C$4='Other Ded.'!B164,'GA55 Main'!$E$27,0)</f>
        <v>0</v>
      </c>
      <c r="AU164" s="22">
        <f>IF('GA55 Main'!$C$4='Other Ded.'!B164,SUM('GA55 Main'!$C$8:$C$19,'GA55 Main'!$D$8:$D$19),0)</f>
        <v>0</v>
      </c>
      <c r="AV164" s="111">
        <f t="shared" si="18"/>
        <v>0</v>
      </c>
      <c r="AW164" s="111">
        <f t="shared" si="19"/>
        <v>0</v>
      </c>
      <c r="AX164" s="22">
        <f>IF('GA55 Main'!$C$4='Other Ded.'!B164,IF('GA55 Main'!$M$6="NO",0,'GA55 Main'!$M$27),0)</f>
        <v>0</v>
      </c>
      <c r="AY164" s="22">
        <f>IF('GA55 Main'!$C$4='Other Ded.'!B164,IF('GA55 Main'!$M$6="No",0,ROUND(10%*'GA55 Main'!$J$27,0)),0)</f>
        <v>0</v>
      </c>
      <c r="AZ164" s="22">
        <f t="shared" si="23"/>
        <v>0</v>
      </c>
      <c r="BA164" s="111">
        <f t="shared" si="20"/>
        <v>0</v>
      </c>
      <c r="BB164" s="22">
        <f t="shared" si="21"/>
        <v>0</v>
      </c>
      <c r="BC164" s="22">
        <f>IF('GA55 Main'!$C$4='Other Ded.'!B164,IF('GA55 Main'!$M$6="No",50000,IF($BB$5&gt;50000,50000,$BB$5)),0)</f>
        <v>0</v>
      </c>
      <c r="BD164" s="22">
        <f>IF('GA55 Main'!$C$4='Other Ded.'!B164,IF('GA55 Main'!$E$6="No",25000,50000),0)</f>
        <v>0</v>
      </c>
      <c r="BE164" s="22">
        <f>IF('GA55 Main'!$C$4='Other Ded.'!B164,IF('GA55 Main'!$E$6="No",40000,100000),0)</f>
        <v>0</v>
      </c>
    </row>
    <row r="165" spans="1:57" ht="15.5">
      <c r="A165" s="32">
        <v>161</v>
      </c>
      <c r="B165" s="33">
        <f>Master!B164</f>
        <v>0</v>
      </c>
      <c r="C165" s="116"/>
      <c r="D165" s="116"/>
      <c r="E165" s="116"/>
      <c r="F165" s="31">
        <f t="shared" si="22"/>
        <v>0</v>
      </c>
      <c r="G165" s="31">
        <f t="shared" si="16"/>
        <v>0</v>
      </c>
      <c r="H165" s="116"/>
      <c r="I165" s="116"/>
      <c r="J165" s="116"/>
      <c r="K165" s="116"/>
      <c r="L165" s="116"/>
      <c r="M165" s="116"/>
      <c r="N165" s="116"/>
      <c r="O165" s="116"/>
      <c r="P165" s="116"/>
      <c r="Q165" s="116"/>
      <c r="R165" s="116"/>
      <c r="S165" s="116"/>
      <c r="T165" s="116"/>
      <c r="U165" s="116"/>
      <c r="V165" s="116"/>
      <c r="W165" s="116"/>
      <c r="X165" s="116"/>
      <c r="Y165" s="116"/>
      <c r="Z165" s="116"/>
      <c r="AA165" s="116"/>
      <c r="AB165" s="116"/>
      <c r="AC165" s="116"/>
      <c r="AD165" s="116"/>
      <c r="AE165" s="116"/>
      <c r="AF165" s="116"/>
      <c r="AG165" s="116"/>
      <c r="AH165" s="116"/>
      <c r="AI165" s="116"/>
      <c r="AJ165" s="116"/>
      <c r="AK165" s="116"/>
      <c r="AL165" s="10"/>
      <c r="AM165" s="111">
        <f>IF('GA55 Main'!$C$4='Other Ded.'!B165,IF('GA55 Main'!$M$6="No",'GA55 Main'!$J$27,('GA55 Main'!$J$27+'GA55 Main'!$M$27)),0)</f>
        <v>0</v>
      </c>
      <c r="AN165" s="111">
        <f>IF('GA55 Main'!$C$4='Other Ded.'!B165,'GA55 Main'!$W$27,0)</f>
        <v>0</v>
      </c>
      <c r="AO165" s="111">
        <f>IF('Tax Calculaton Old'!$D$3='Other Ded.'!B165,'Tax Calculaton Old'!$M$48,0)</f>
        <v>0</v>
      </c>
      <c r="AP165" s="111">
        <f>IF(Sheet1!$I$5='Other Ded.'!B165,Sheet1!$L$32,0)</f>
        <v>0</v>
      </c>
      <c r="AQ165" s="22">
        <f t="shared" si="17"/>
        <v>0</v>
      </c>
      <c r="AT165" s="22">
        <f>IF('GA55 Main'!$C$4='Other Ded.'!B165,'GA55 Main'!$E$27,0)</f>
        <v>0</v>
      </c>
      <c r="AU165" s="22">
        <f>IF('GA55 Main'!$C$4='Other Ded.'!B165,SUM('GA55 Main'!$C$8:$C$19,'GA55 Main'!$D$8:$D$19),0)</f>
        <v>0</v>
      </c>
      <c r="AV165" s="111">
        <f t="shared" si="18"/>
        <v>0</v>
      </c>
      <c r="AW165" s="111">
        <f t="shared" si="19"/>
        <v>0</v>
      </c>
      <c r="AX165" s="22">
        <f>IF('GA55 Main'!$C$4='Other Ded.'!B165,IF('GA55 Main'!$M$6="NO",0,'GA55 Main'!$M$27),0)</f>
        <v>0</v>
      </c>
      <c r="AY165" s="22">
        <f>IF('GA55 Main'!$C$4='Other Ded.'!B165,IF('GA55 Main'!$M$6="No",0,ROUND(10%*'GA55 Main'!$J$27,0)),0)</f>
        <v>0</v>
      </c>
      <c r="AZ165" s="22">
        <f t="shared" si="23"/>
        <v>0</v>
      </c>
      <c r="BA165" s="111">
        <f t="shared" si="20"/>
        <v>0</v>
      </c>
      <c r="BB165" s="22">
        <f t="shared" si="21"/>
        <v>0</v>
      </c>
      <c r="BC165" s="22">
        <f>IF('GA55 Main'!$C$4='Other Ded.'!B165,IF('GA55 Main'!$M$6="No",50000,IF($BB$5&gt;50000,50000,$BB$5)),0)</f>
        <v>0</v>
      </c>
      <c r="BD165" s="22">
        <f>IF('GA55 Main'!$C$4='Other Ded.'!B165,IF('GA55 Main'!$E$6="No",25000,50000),0)</f>
        <v>0</v>
      </c>
      <c r="BE165" s="22">
        <f>IF('GA55 Main'!$C$4='Other Ded.'!B165,IF('GA55 Main'!$E$6="No",40000,100000),0)</f>
        <v>0</v>
      </c>
    </row>
    <row r="166" spans="1:57" ht="15.5">
      <c r="A166" s="32">
        <v>162</v>
      </c>
      <c r="B166" s="33">
        <f>Master!B165</f>
        <v>0</v>
      </c>
      <c r="C166" s="116"/>
      <c r="D166" s="116"/>
      <c r="E166" s="116"/>
      <c r="F166" s="31">
        <f t="shared" si="22"/>
        <v>0</v>
      </c>
      <c r="G166" s="31">
        <f t="shared" si="16"/>
        <v>0</v>
      </c>
      <c r="H166" s="116"/>
      <c r="I166" s="116"/>
      <c r="J166" s="116"/>
      <c r="K166" s="116"/>
      <c r="L166" s="116"/>
      <c r="M166" s="116"/>
      <c r="N166" s="116"/>
      <c r="O166" s="116"/>
      <c r="P166" s="116"/>
      <c r="Q166" s="116"/>
      <c r="R166" s="116"/>
      <c r="S166" s="116"/>
      <c r="T166" s="116"/>
      <c r="U166" s="116"/>
      <c r="V166" s="116"/>
      <c r="W166" s="116"/>
      <c r="X166" s="116"/>
      <c r="Y166" s="116"/>
      <c r="Z166" s="116"/>
      <c r="AA166" s="116"/>
      <c r="AB166" s="116"/>
      <c r="AC166" s="116"/>
      <c r="AD166" s="116"/>
      <c r="AE166" s="116"/>
      <c r="AF166" s="116"/>
      <c r="AG166" s="116"/>
      <c r="AH166" s="116"/>
      <c r="AI166" s="116"/>
      <c r="AJ166" s="116"/>
      <c r="AK166" s="116"/>
      <c r="AL166" s="10"/>
      <c r="AM166" s="111">
        <f>IF('GA55 Main'!$C$4='Other Ded.'!B166,IF('GA55 Main'!$M$6="No",'GA55 Main'!$J$27,('GA55 Main'!$J$27+'GA55 Main'!$M$27)),0)</f>
        <v>0</v>
      </c>
      <c r="AN166" s="111">
        <f>IF('GA55 Main'!$C$4='Other Ded.'!B166,'GA55 Main'!$W$27,0)</f>
        <v>0</v>
      </c>
      <c r="AO166" s="111">
        <f>IF('Tax Calculaton Old'!$D$3='Other Ded.'!B166,'Tax Calculaton Old'!$M$48,0)</f>
        <v>0</v>
      </c>
      <c r="AP166" s="111">
        <f>IF(Sheet1!$I$5='Other Ded.'!B166,Sheet1!$L$32,0)</f>
        <v>0</v>
      </c>
      <c r="AQ166" s="22">
        <f t="shared" si="17"/>
        <v>0</v>
      </c>
      <c r="AT166" s="22">
        <f>IF('GA55 Main'!$C$4='Other Ded.'!B166,'GA55 Main'!$E$27,0)</f>
        <v>0</v>
      </c>
      <c r="AU166" s="22">
        <f>IF('GA55 Main'!$C$4='Other Ded.'!B166,SUM('GA55 Main'!$C$8:$C$19,'GA55 Main'!$D$8:$D$19),0)</f>
        <v>0</v>
      </c>
      <c r="AV166" s="111">
        <f t="shared" si="18"/>
        <v>0</v>
      </c>
      <c r="AW166" s="111">
        <f t="shared" si="19"/>
        <v>0</v>
      </c>
      <c r="AX166" s="22">
        <f>IF('GA55 Main'!$C$4='Other Ded.'!B166,IF('GA55 Main'!$M$6="NO",0,'GA55 Main'!$M$27),0)</f>
        <v>0</v>
      </c>
      <c r="AY166" s="22">
        <f>IF('GA55 Main'!$C$4='Other Ded.'!B166,IF('GA55 Main'!$M$6="No",0,ROUND(10%*'GA55 Main'!$J$27,0)),0)</f>
        <v>0</v>
      </c>
      <c r="AZ166" s="22">
        <f t="shared" si="23"/>
        <v>0</v>
      </c>
      <c r="BA166" s="111">
        <f t="shared" si="20"/>
        <v>0</v>
      </c>
      <c r="BB166" s="22">
        <f t="shared" si="21"/>
        <v>0</v>
      </c>
      <c r="BC166" s="22">
        <f>IF('GA55 Main'!$C$4='Other Ded.'!B166,IF('GA55 Main'!$M$6="No",50000,IF($BB$5&gt;50000,50000,$BB$5)),0)</f>
        <v>0</v>
      </c>
      <c r="BD166" s="22">
        <f>IF('GA55 Main'!$C$4='Other Ded.'!B166,IF('GA55 Main'!$E$6="No",25000,50000),0)</f>
        <v>0</v>
      </c>
      <c r="BE166" s="22">
        <f>IF('GA55 Main'!$C$4='Other Ded.'!B166,IF('GA55 Main'!$E$6="No",40000,100000),0)</f>
        <v>0</v>
      </c>
    </row>
    <row r="167" spans="1:57" ht="15.5">
      <c r="A167" s="32">
        <v>163</v>
      </c>
      <c r="B167" s="33">
        <f>Master!B166</f>
        <v>0</v>
      </c>
      <c r="C167" s="116"/>
      <c r="D167" s="116"/>
      <c r="E167" s="116"/>
      <c r="F167" s="31">
        <f t="shared" si="22"/>
        <v>0</v>
      </c>
      <c r="G167" s="31">
        <f t="shared" si="16"/>
        <v>0</v>
      </c>
      <c r="H167" s="116"/>
      <c r="I167" s="116"/>
      <c r="J167" s="116"/>
      <c r="K167" s="116"/>
      <c r="L167" s="116"/>
      <c r="M167" s="116"/>
      <c r="N167" s="116"/>
      <c r="O167" s="116"/>
      <c r="P167" s="116"/>
      <c r="Q167" s="116"/>
      <c r="R167" s="116"/>
      <c r="S167" s="116"/>
      <c r="T167" s="116"/>
      <c r="U167" s="116"/>
      <c r="V167" s="116"/>
      <c r="W167" s="116"/>
      <c r="X167" s="116"/>
      <c r="Y167" s="116"/>
      <c r="Z167" s="116"/>
      <c r="AA167" s="116"/>
      <c r="AB167" s="116"/>
      <c r="AC167" s="116"/>
      <c r="AD167" s="116"/>
      <c r="AE167" s="116"/>
      <c r="AF167" s="116"/>
      <c r="AG167" s="116"/>
      <c r="AH167" s="116"/>
      <c r="AI167" s="116"/>
      <c r="AJ167" s="116"/>
      <c r="AK167" s="116"/>
      <c r="AL167" s="10"/>
      <c r="AM167" s="111">
        <f>IF('GA55 Main'!$C$4='Other Ded.'!B167,IF('GA55 Main'!$M$6="No",'GA55 Main'!$J$27,('GA55 Main'!$J$27+'GA55 Main'!$M$27)),0)</f>
        <v>0</v>
      </c>
      <c r="AN167" s="111">
        <f>IF('GA55 Main'!$C$4='Other Ded.'!B167,'GA55 Main'!$W$27,0)</f>
        <v>0</v>
      </c>
      <c r="AO167" s="111">
        <f>IF('Tax Calculaton Old'!$D$3='Other Ded.'!B167,'Tax Calculaton Old'!$M$48,0)</f>
        <v>0</v>
      </c>
      <c r="AP167" s="111">
        <f>IF(Sheet1!$I$5='Other Ded.'!B167,Sheet1!$L$32,0)</f>
        <v>0</v>
      </c>
      <c r="AQ167" s="22">
        <f t="shared" si="17"/>
        <v>0</v>
      </c>
      <c r="AT167" s="22">
        <f>IF('GA55 Main'!$C$4='Other Ded.'!B167,'GA55 Main'!$E$27,0)</f>
        <v>0</v>
      </c>
      <c r="AU167" s="22">
        <f>IF('GA55 Main'!$C$4='Other Ded.'!B167,SUM('GA55 Main'!$C$8:$C$19,'GA55 Main'!$D$8:$D$19),0)</f>
        <v>0</v>
      </c>
      <c r="AV167" s="111">
        <f t="shared" si="18"/>
        <v>0</v>
      </c>
      <c r="AW167" s="111">
        <f t="shared" si="19"/>
        <v>0</v>
      </c>
      <c r="AX167" s="22">
        <f>IF('GA55 Main'!$C$4='Other Ded.'!B167,IF('GA55 Main'!$M$6="NO",0,'GA55 Main'!$M$27),0)</f>
        <v>0</v>
      </c>
      <c r="AY167" s="22">
        <f>IF('GA55 Main'!$C$4='Other Ded.'!B167,IF('GA55 Main'!$M$6="No",0,ROUND(10%*'GA55 Main'!$J$27,0)),0)</f>
        <v>0</v>
      </c>
      <c r="AZ167" s="22">
        <f t="shared" si="23"/>
        <v>0</v>
      </c>
      <c r="BA167" s="111">
        <f t="shared" si="20"/>
        <v>0</v>
      </c>
      <c r="BB167" s="22">
        <f t="shared" si="21"/>
        <v>0</v>
      </c>
      <c r="BC167" s="22">
        <f>IF('GA55 Main'!$C$4='Other Ded.'!B167,IF('GA55 Main'!$M$6="No",50000,IF($BB$5&gt;50000,50000,$BB$5)),0)</f>
        <v>0</v>
      </c>
      <c r="BD167" s="22">
        <f>IF('GA55 Main'!$C$4='Other Ded.'!B167,IF('GA55 Main'!$E$6="No",25000,50000),0)</f>
        <v>0</v>
      </c>
      <c r="BE167" s="22">
        <f>IF('GA55 Main'!$C$4='Other Ded.'!B167,IF('GA55 Main'!$E$6="No",40000,100000),0)</f>
        <v>0</v>
      </c>
    </row>
    <row r="168" spans="1:57" ht="15.5">
      <c r="A168" s="32">
        <v>164</v>
      </c>
      <c r="B168" s="33">
        <f>Master!B167</f>
        <v>0</v>
      </c>
      <c r="C168" s="116"/>
      <c r="D168" s="116"/>
      <c r="E168" s="116"/>
      <c r="F168" s="31">
        <f t="shared" si="22"/>
        <v>0</v>
      </c>
      <c r="G168" s="31">
        <f t="shared" si="16"/>
        <v>0</v>
      </c>
      <c r="H168" s="116"/>
      <c r="I168" s="116"/>
      <c r="J168" s="116"/>
      <c r="K168" s="116"/>
      <c r="L168" s="116"/>
      <c r="M168" s="116"/>
      <c r="N168" s="116"/>
      <c r="O168" s="116"/>
      <c r="P168" s="116"/>
      <c r="Q168" s="116"/>
      <c r="R168" s="116"/>
      <c r="S168" s="116"/>
      <c r="T168" s="116"/>
      <c r="U168" s="116"/>
      <c r="V168" s="116"/>
      <c r="W168" s="116"/>
      <c r="X168" s="116"/>
      <c r="Y168" s="116"/>
      <c r="Z168" s="116"/>
      <c r="AA168" s="116"/>
      <c r="AB168" s="116"/>
      <c r="AC168" s="116"/>
      <c r="AD168" s="116"/>
      <c r="AE168" s="116"/>
      <c r="AF168" s="116"/>
      <c r="AG168" s="116"/>
      <c r="AH168" s="116"/>
      <c r="AI168" s="116"/>
      <c r="AJ168" s="116"/>
      <c r="AK168" s="116"/>
      <c r="AL168" s="10"/>
      <c r="AM168" s="111">
        <f>IF('GA55 Main'!$C$4='Other Ded.'!B168,IF('GA55 Main'!$M$6="No",'GA55 Main'!$J$27,('GA55 Main'!$J$27+'GA55 Main'!$M$27)),0)</f>
        <v>0</v>
      </c>
      <c r="AN168" s="111">
        <f>IF('GA55 Main'!$C$4='Other Ded.'!B168,'GA55 Main'!$W$27,0)</f>
        <v>0</v>
      </c>
      <c r="AO168" s="111">
        <f>IF('Tax Calculaton Old'!$D$3='Other Ded.'!B168,'Tax Calculaton Old'!$M$48,0)</f>
        <v>0</v>
      </c>
      <c r="AP168" s="111">
        <f>IF(Sheet1!$I$5='Other Ded.'!B168,Sheet1!$L$32,0)</f>
        <v>0</v>
      </c>
      <c r="AQ168" s="22">
        <f t="shared" si="17"/>
        <v>0</v>
      </c>
      <c r="AT168" s="22">
        <f>IF('GA55 Main'!$C$4='Other Ded.'!B168,'GA55 Main'!$E$27,0)</f>
        <v>0</v>
      </c>
      <c r="AU168" s="22">
        <f>IF('GA55 Main'!$C$4='Other Ded.'!B168,SUM('GA55 Main'!$C$8:$C$19,'GA55 Main'!$D$8:$D$19),0)</f>
        <v>0</v>
      </c>
      <c r="AV168" s="111">
        <f t="shared" si="18"/>
        <v>0</v>
      </c>
      <c r="AW168" s="111">
        <f t="shared" si="19"/>
        <v>0</v>
      </c>
      <c r="AX168" s="22">
        <f>IF('GA55 Main'!$C$4='Other Ded.'!B168,IF('GA55 Main'!$M$6="NO",0,'GA55 Main'!$M$27),0)</f>
        <v>0</v>
      </c>
      <c r="AY168" s="22">
        <f>IF('GA55 Main'!$C$4='Other Ded.'!B168,IF('GA55 Main'!$M$6="No",0,ROUND(10%*'GA55 Main'!$J$27,0)),0)</f>
        <v>0</v>
      </c>
      <c r="AZ168" s="22">
        <f t="shared" si="23"/>
        <v>0</v>
      </c>
      <c r="BA168" s="111">
        <f t="shared" si="20"/>
        <v>0</v>
      </c>
      <c r="BB168" s="22">
        <f t="shared" si="21"/>
        <v>0</v>
      </c>
      <c r="BC168" s="22">
        <f>IF('GA55 Main'!$C$4='Other Ded.'!B168,IF('GA55 Main'!$M$6="No",50000,IF($BB$5&gt;50000,50000,$BB$5)),0)</f>
        <v>0</v>
      </c>
      <c r="BD168" s="22">
        <f>IF('GA55 Main'!$C$4='Other Ded.'!B168,IF('GA55 Main'!$E$6="No",25000,50000),0)</f>
        <v>0</v>
      </c>
      <c r="BE168" s="22">
        <f>IF('GA55 Main'!$C$4='Other Ded.'!B168,IF('GA55 Main'!$E$6="No",40000,100000),0)</f>
        <v>0</v>
      </c>
    </row>
    <row r="169" spans="1:57" ht="15.5">
      <c r="A169" s="32">
        <v>165</v>
      </c>
      <c r="B169" s="33">
        <f>Master!B168</f>
        <v>0</v>
      </c>
      <c r="C169" s="116"/>
      <c r="D169" s="116"/>
      <c r="E169" s="116"/>
      <c r="F169" s="31">
        <f t="shared" si="22"/>
        <v>0</v>
      </c>
      <c r="G169" s="31">
        <f t="shared" si="16"/>
        <v>0</v>
      </c>
      <c r="H169" s="116"/>
      <c r="I169" s="116"/>
      <c r="J169" s="116"/>
      <c r="K169" s="116"/>
      <c r="L169" s="116"/>
      <c r="M169" s="116"/>
      <c r="N169" s="116"/>
      <c r="O169" s="116"/>
      <c r="P169" s="116"/>
      <c r="Q169" s="116"/>
      <c r="R169" s="116"/>
      <c r="S169" s="116"/>
      <c r="T169" s="116"/>
      <c r="U169" s="116"/>
      <c r="V169" s="116"/>
      <c r="W169" s="116"/>
      <c r="X169" s="116"/>
      <c r="Y169" s="116"/>
      <c r="Z169" s="116"/>
      <c r="AA169" s="116"/>
      <c r="AB169" s="116"/>
      <c r="AC169" s="116"/>
      <c r="AD169" s="116"/>
      <c r="AE169" s="116"/>
      <c r="AF169" s="116"/>
      <c r="AG169" s="116"/>
      <c r="AH169" s="116"/>
      <c r="AI169" s="116"/>
      <c r="AJ169" s="116"/>
      <c r="AK169" s="116"/>
      <c r="AL169" s="10"/>
      <c r="AM169" s="111">
        <f>IF('GA55 Main'!$C$4='Other Ded.'!B169,IF('GA55 Main'!$M$6="No",'GA55 Main'!$J$27,('GA55 Main'!$J$27+'GA55 Main'!$M$27)),0)</f>
        <v>0</v>
      </c>
      <c r="AN169" s="111">
        <f>IF('GA55 Main'!$C$4='Other Ded.'!B169,'GA55 Main'!$W$27,0)</f>
        <v>0</v>
      </c>
      <c r="AO169" s="111">
        <f>IF('Tax Calculaton Old'!$D$3='Other Ded.'!B169,'Tax Calculaton Old'!$M$48,0)</f>
        <v>0</v>
      </c>
      <c r="AP169" s="111">
        <f>IF(Sheet1!$I$5='Other Ded.'!B169,Sheet1!$L$32,0)</f>
        <v>0</v>
      </c>
      <c r="AQ169" s="22">
        <f t="shared" si="17"/>
        <v>0</v>
      </c>
      <c r="AT169" s="22">
        <f>IF('GA55 Main'!$C$4='Other Ded.'!B169,'GA55 Main'!$E$27,0)</f>
        <v>0</v>
      </c>
      <c r="AU169" s="22">
        <f>IF('GA55 Main'!$C$4='Other Ded.'!B169,SUM('GA55 Main'!$C$8:$C$19,'GA55 Main'!$D$8:$D$19),0)</f>
        <v>0</v>
      </c>
      <c r="AV169" s="111">
        <f t="shared" si="18"/>
        <v>0</v>
      </c>
      <c r="AW169" s="111">
        <f t="shared" si="19"/>
        <v>0</v>
      </c>
      <c r="AX169" s="22">
        <f>IF('GA55 Main'!$C$4='Other Ded.'!B169,IF('GA55 Main'!$M$6="NO",0,'GA55 Main'!$M$27),0)</f>
        <v>0</v>
      </c>
      <c r="AY169" s="22">
        <f>IF('GA55 Main'!$C$4='Other Ded.'!B169,IF('GA55 Main'!$M$6="No",0,ROUND(10%*'GA55 Main'!$J$27,0)),0)</f>
        <v>0</v>
      </c>
      <c r="AZ169" s="22">
        <f t="shared" si="23"/>
        <v>0</v>
      </c>
      <c r="BA169" s="111">
        <f t="shared" si="20"/>
        <v>0</v>
      </c>
      <c r="BB169" s="22">
        <f t="shared" si="21"/>
        <v>0</v>
      </c>
      <c r="BC169" s="22">
        <f>IF('GA55 Main'!$C$4='Other Ded.'!B169,IF('GA55 Main'!$M$6="No",50000,IF($BB$5&gt;50000,50000,$BB$5)),0)</f>
        <v>0</v>
      </c>
      <c r="BD169" s="22">
        <f>IF('GA55 Main'!$C$4='Other Ded.'!B169,IF('GA55 Main'!$E$6="No",25000,50000),0)</f>
        <v>0</v>
      </c>
      <c r="BE169" s="22">
        <f>IF('GA55 Main'!$C$4='Other Ded.'!B169,IF('GA55 Main'!$E$6="No",40000,100000),0)</f>
        <v>0</v>
      </c>
    </row>
    <row r="170" spans="1:57" ht="15.5">
      <c r="A170" s="32">
        <v>166</v>
      </c>
      <c r="B170" s="33">
        <f>Master!B169</f>
        <v>0</v>
      </c>
      <c r="C170" s="116"/>
      <c r="D170" s="116"/>
      <c r="E170" s="116"/>
      <c r="F170" s="31">
        <f t="shared" si="22"/>
        <v>0</v>
      </c>
      <c r="G170" s="31">
        <f t="shared" si="16"/>
        <v>0</v>
      </c>
      <c r="H170" s="116"/>
      <c r="I170" s="116"/>
      <c r="J170" s="116"/>
      <c r="K170" s="116"/>
      <c r="L170" s="116"/>
      <c r="M170" s="116"/>
      <c r="N170" s="116"/>
      <c r="O170" s="116"/>
      <c r="P170" s="116"/>
      <c r="Q170" s="116"/>
      <c r="R170" s="116"/>
      <c r="S170" s="116"/>
      <c r="T170" s="116"/>
      <c r="U170" s="116"/>
      <c r="V170" s="116"/>
      <c r="W170" s="116"/>
      <c r="X170" s="116"/>
      <c r="Y170" s="116"/>
      <c r="Z170" s="116"/>
      <c r="AA170" s="116"/>
      <c r="AB170" s="116"/>
      <c r="AC170" s="116"/>
      <c r="AD170" s="116"/>
      <c r="AE170" s="116"/>
      <c r="AF170" s="116"/>
      <c r="AG170" s="116"/>
      <c r="AH170" s="116"/>
      <c r="AI170" s="116"/>
      <c r="AJ170" s="116"/>
      <c r="AK170" s="116"/>
      <c r="AL170" s="10"/>
      <c r="AM170" s="111">
        <f>IF('GA55 Main'!$C$4='Other Ded.'!B170,IF('GA55 Main'!$M$6="No",'GA55 Main'!$J$27,('GA55 Main'!$J$27+'GA55 Main'!$M$27)),0)</f>
        <v>0</v>
      </c>
      <c r="AN170" s="111">
        <f>IF('GA55 Main'!$C$4='Other Ded.'!B170,'GA55 Main'!$W$27,0)</f>
        <v>0</v>
      </c>
      <c r="AO170" s="111">
        <f>IF('Tax Calculaton Old'!$D$3='Other Ded.'!B170,'Tax Calculaton Old'!$M$48,0)</f>
        <v>0</v>
      </c>
      <c r="AP170" s="111">
        <f>IF(Sheet1!$I$5='Other Ded.'!B170,Sheet1!$L$32,0)</f>
        <v>0</v>
      </c>
      <c r="AQ170" s="22">
        <f t="shared" si="17"/>
        <v>0</v>
      </c>
      <c r="AT170" s="22">
        <f>IF('GA55 Main'!$C$4='Other Ded.'!B170,'GA55 Main'!$E$27,0)</f>
        <v>0</v>
      </c>
      <c r="AU170" s="22">
        <f>IF('GA55 Main'!$C$4='Other Ded.'!B170,SUM('GA55 Main'!$C$8:$C$19,'GA55 Main'!$D$8:$D$19),0)</f>
        <v>0</v>
      </c>
      <c r="AV170" s="111">
        <f t="shared" si="18"/>
        <v>0</v>
      </c>
      <c r="AW170" s="111">
        <f t="shared" si="19"/>
        <v>0</v>
      </c>
      <c r="AX170" s="22">
        <f>IF('GA55 Main'!$C$4='Other Ded.'!B170,IF('GA55 Main'!$M$6="NO",0,'GA55 Main'!$M$27),0)</f>
        <v>0</v>
      </c>
      <c r="AY170" s="22">
        <f>IF('GA55 Main'!$C$4='Other Ded.'!B170,IF('GA55 Main'!$M$6="No",0,ROUND(10%*'GA55 Main'!$J$27,0)),0)</f>
        <v>0</v>
      </c>
      <c r="AZ170" s="22">
        <f t="shared" si="23"/>
        <v>0</v>
      </c>
      <c r="BA170" s="111">
        <f t="shared" si="20"/>
        <v>0</v>
      </c>
      <c r="BB170" s="22">
        <f t="shared" si="21"/>
        <v>0</v>
      </c>
      <c r="BC170" s="22">
        <f>IF('GA55 Main'!$C$4='Other Ded.'!B170,IF('GA55 Main'!$M$6="No",50000,IF($BB$5&gt;50000,50000,$BB$5)),0)</f>
        <v>0</v>
      </c>
      <c r="BD170" s="22">
        <f>IF('GA55 Main'!$C$4='Other Ded.'!B170,IF('GA55 Main'!$E$6="No",25000,50000),0)</f>
        <v>0</v>
      </c>
      <c r="BE170" s="22">
        <f>IF('GA55 Main'!$C$4='Other Ded.'!B170,IF('GA55 Main'!$E$6="No",40000,100000),0)</f>
        <v>0</v>
      </c>
    </row>
    <row r="171" spans="1:57" ht="15.5">
      <c r="A171" s="32">
        <v>167</v>
      </c>
      <c r="B171" s="33">
        <f>Master!B170</f>
        <v>0</v>
      </c>
      <c r="C171" s="116"/>
      <c r="D171" s="116"/>
      <c r="E171" s="116"/>
      <c r="F171" s="31">
        <f t="shared" si="22"/>
        <v>0</v>
      </c>
      <c r="G171" s="31">
        <f t="shared" si="16"/>
        <v>0</v>
      </c>
      <c r="H171" s="116"/>
      <c r="I171" s="116"/>
      <c r="J171" s="116"/>
      <c r="K171" s="116"/>
      <c r="L171" s="116"/>
      <c r="M171" s="116"/>
      <c r="N171" s="116"/>
      <c r="O171" s="116"/>
      <c r="P171" s="116"/>
      <c r="Q171" s="116"/>
      <c r="R171" s="116"/>
      <c r="S171" s="116"/>
      <c r="T171" s="116"/>
      <c r="U171" s="116"/>
      <c r="V171" s="116"/>
      <c r="W171" s="116"/>
      <c r="X171" s="116"/>
      <c r="Y171" s="116"/>
      <c r="Z171" s="116"/>
      <c r="AA171" s="116"/>
      <c r="AB171" s="116"/>
      <c r="AC171" s="116"/>
      <c r="AD171" s="116"/>
      <c r="AE171" s="116"/>
      <c r="AF171" s="116"/>
      <c r="AG171" s="116"/>
      <c r="AH171" s="116"/>
      <c r="AI171" s="116"/>
      <c r="AJ171" s="116"/>
      <c r="AK171" s="116"/>
      <c r="AL171" s="10"/>
      <c r="AM171" s="111">
        <f>IF('GA55 Main'!$C$4='Other Ded.'!B171,IF('GA55 Main'!$M$6="No",'GA55 Main'!$J$27,('GA55 Main'!$J$27+'GA55 Main'!$M$27)),0)</f>
        <v>0</v>
      </c>
      <c r="AN171" s="111">
        <f>IF('GA55 Main'!$C$4='Other Ded.'!B171,'GA55 Main'!$W$27,0)</f>
        <v>0</v>
      </c>
      <c r="AO171" s="111">
        <f>IF('Tax Calculaton Old'!$D$3='Other Ded.'!B171,'Tax Calculaton Old'!$M$48,0)</f>
        <v>0</v>
      </c>
      <c r="AP171" s="111">
        <f>IF(Sheet1!$I$5='Other Ded.'!B171,Sheet1!$L$32,0)</f>
        <v>0</v>
      </c>
      <c r="AQ171" s="22">
        <f t="shared" si="17"/>
        <v>0</v>
      </c>
      <c r="AT171" s="22">
        <f>IF('GA55 Main'!$C$4='Other Ded.'!B171,'GA55 Main'!$E$27,0)</f>
        <v>0</v>
      </c>
      <c r="AU171" s="22">
        <f>IF('GA55 Main'!$C$4='Other Ded.'!B171,SUM('GA55 Main'!$C$8:$C$19,'GA55 Main'!$D$8:$D$19),0)</f>
        <v>0</v>
      </c>
      <c r="AV171" s="111">
        <f t="shared" si="18"/>
        <v>0</v>
      </c>
      <c r="AW171" s="111">
        <f t="shared" si="19"/>
        <v>0</v>
      </c>
      <c r="AX171" s="22">
        <f>IF('GA55 Main'!$C$4='Other Ded.'!B171,IF('GA55 Main'!$M$6="NO",0,'GA55 Main'!$M$27),0)</f>
        <v>0</v>
      </c>
      <c r="AY171" s="22">
        <f>IF('GA55 Main'!$C$4='Other Ded.'!B171,IF('GA55 Main'!$M$6="No",0,ROUND(10%*'GA55 Main'!$J$27,0)),0)</f>
        <v>0</v>
      </c>
      <c r="AZ171" s="22">
        <f t="shared" si="23"/>
        <v>0</v>
      </c>
      <c r="BA171" s="111">
        <f t="shared" si="20"/>
        <v>0</v>
      </c>
      <c r="BB171" s="22">
        <f t="shared" si="21"/>
        <v>0</v>
      </c>
      <c r="BC171" s="22">
        <f>IF('GA55 Main'!$C$4='Other Ded.'!B171,IF('GA55 Main'!$M$6="No",50000,IF($BB$5&gt;50000,50000,$BB$5)),0)</f>
        <v>0</v>
      </c>
      <c r="BD171" s="22">
        <f>IF('GA55 Main'!$C$4='Other Ded.'!B171,IF('GA55 Main'!$E$6="No",25000,50000),0)</f>
        <v>0</v>
      </c>
      <c r="BE171" s="22">
        <f>IF('GA55 Main'!$C$4='Other Ded.'!B171,IF('GA55 Main'!$E$6="No",40000,100000),0)</f>
        <v>0</v>
      </c>
    </row>
    <row r="172" spans="1:57" ht="15.5">
      <c r="A172" s="32">
        <v>168</v>
      </c>
      <c r="B172" s="33">
        <f>Master!B171</f>
        <v>0</v>
      </c>
      <c r="C172" s="116"/>
      <c r="D172" s="116"/>
      <c r="E172" s="116"/>
      <c r="F172" s="31">
        <f t="shared" si="22"/>
        <v>0</v>
      </c>
      <c r="G172" s="31">
        <f t="shared" si="16"/>
        <v>0</v>
      </c>
      <c r="H172" s="116"/>
      <c r="I172" s="116"/>
      <c r="J172" s="116"/>
      <c r="K172" s="116"/>
      <c r="L172" s="116"/>
      <c r="M172" s="116"/>
      <c r="N172" s="116"/>
      <c r="O172" s="116"/>
      <c r="P172" s="116"/>
      <c r="Q172" s="116"/>
      <c r="R172" s="116"/>
      <c r="S172" s="116"/>
      <c r="T172" s="116"/>
      <c r="U172" s="116"/>
      <c r="V172" s="116"/>
      <c r="W172" s="116"/>
      <c r="X172" s="116"/>
      <c r="Y172" s="116"/>
      <c r="Z172" s="116"/>
      <c r="AA172" s="116"/>
      <c r="AB172" s="116"/>
      <c r="AC172" s="116"/>
      <c r="AD172" s="116"/>
      <c r="AE172" s="116"/>
      <c r="AF172" s="116"/>
      <c r="AG172" s="116"/>
      <c r="AH172" s="116"/>
      <c r="AI172" s="116"/>
      <c r="AJ172" s="116"/>
      <c r="AK172" s="116"/>
      <c r="AL172" s="10"/>
      <c r="AM172" s="111">
        <f>IF('GA55 Main'!$C$4='Other Ded.'!B172,IF('GA55 Main'!$M$6="No",'GA55 Main'!$J$27,('GA55 Main'!$J$27+'GA55 Main'!$M$27)),0)</f>
        <v>0</v>
      </c>
      <c r="AN172" s="111">
        <f>IF('GA55 Main'!$C$4='Other Ded.'!B172,'GA55 Main'!$W$27,0)</f>
        <v>0</v>
      </c>
      <c r="AO172" s="111">
        <f>IF('Tax Calculaton Old'!$D$3='Other Ded.'!B172,'Tax Calculaton Old'!$M$48,0)</f>
        <v>0</v>
      </c>
      <c r="AP172" s="111">
        <f>IF(Sheet1!$I$5='Other Ded.'!B172,Sheet1!$L$32,0)</f>
        <v>0</v>
      </c>
      <c r="AQ172" s="22">
        <f t="shared" si="17"/>
        <v>0</v>
      </c>
      <c r="AT172" s="22">
        <f>IF('GA55 Main'!$C$4='Other Ded.'!B172,'GA55 Main'!$E$27,0)</f>
        <v>0</v>
      </c>
      <c r="AU172" s="22">
        <f>IF('GA55 Main'!$C$4='Other Ded.'!B172,SUM('GA55 Main'!$C$8:$C$19,'GA55 Main'!$D$8:$D$19),0)</f>
        <v>0</v>
      </c>
      <c r="AV172" s="111">
        <f t="shared" si="18"/>
        <v>0</v>
      </c>
      <c r="AW172" s="111">
        <f t="shared" si="19"/>
        <v>0</v>
      </c>
      <c r="AX172" s="22">
        <f>IF('GA55 Main'!$C$4='Other Ded.'!B172,IF('GA55 Main'!$M$6="NO",0,'GA55 Main'!$M$27),0)</f>
        <v>0</v>
      </c>
      <c r="AY172" s="22">
        <f>IF('GA55 Main'!$C$4='Other Ded.'!B172,IF('GA55 Main'!$M$6="No",0,ROUND(10%*'GA55 Main'!$J$27,0)),0)</f>
        <v>0</v>
      </c>
      <c r="AZ172" s="22">
        <f t="shared" si="23"/>
        <v>0</v>
      </c>
      <c r="BA172" s="111">
        <f t="shared" si="20"/>
        <v>0</v>
      </c>
      <c r="BB172" s="22">
        <f t="shared" si="21"/>
        <v>0</v>
      </c>
      <c r="BC172" s="22">
        <f>IF('GA55 Main'!$C$4='Other Ded.'!B172,IF('GA55 Main'!$M$6="No",50000,IF($BB$5&gt;50000,50000,$BB$5)),0)</f>
        <v>0</v>
      </c>
      <c r="BD172" s="22">
        <f>IF('GA55 Main'!$C$4='Other Ded.'!B172,IF('GA55 Main'!$E$6="No",25000,50000),0)</f>
        <v>0</v>
      </c>
      <c r="BE172" s="22">
        <f>IF('GA55 Main'!$C$4='Other Ded.'!B172,IF('GA55 Main'!$E$6="No",40000,100000),0)</f>
        <v>0</v>
      </c>
    </row>
    <row r="173" spans="1:57" ht="15.5">
      <c r="A173" s="32">
        <v>169</v>
      </c>
      <c r="B173" s="33">
        <f>Master!B172</f>
        <v>0</v>
      </c>
      <c r="C173" s="116"/>
      <c r="D173" s="116"/>
      <c r="E173" s="116"/>
      <c r="F173" s="31">
        <f t="shared" si="22"/>
        <v>0</v>
      </c>
      <c r="G173" s="31">
        <f t="shared" si="16"/>
        <v>0</v>
      </c>
      <c r="H173" s="116"/>
      <c r="I173" s="116"/>
      <c r="J173" s="116"/>
      <c r="K173" s="116"/>
      <c r="L173" s="116"/>
      <c r="M173" s="116"/>
      <c r="N173" s="116"/>
      <c r="O173" s="116"/>
      <c r="P173" s="116"/>
      <c r="Q173" s="116"/>
      <c r="R173" s="116"/>
      <c r="S173" s="116"/>
      <c r="T173" s="116"/>
      <c r="U173" s="116"/>
      <c r="V173" s="116"/>
      <c r="W173" s="116"/>
      <c r="X173" s="116"/>
      <c r="Y173" s="116"/>
      <c r="Z173" s="116"/>
      <c r="AA173" s="116"/>
      <c r="AB173" s="116"/>
      <c r="AC173" s="116"/>
      <c r="AD173" s="116"/>
      <c r="AE173" s="116"/>
      <c r="AF173" s="116"/>
      <c r="AG173" s="116"/>
      <c r="AH173" s="116"/>
      <c r="AI173" s="116"/>
      <c r="AJ173" s="116"/>
      <c r="AK173" s="116"/>
      <c r="AL173" s="10"/>
      <c r="AM173" s="111">
        <f>IF('GA55 Main'!$C$4='Other Ded.'!B173,IF('GA55 Main'!$M$6="No",'GA55 Main'!$J$27,('GA55 Main'!$J$27+'GA55 Main'!$M$27)),0)</f>
        <v>0</v>
      </c>
      <c r="AN173" s="111">
        <f>IF('GA55 Main'!$C$4='Other Ded.'!B173,'GA55 Main'!$W$27,0)</f>
        <v>0</v>
      </c>
      <c r="AO173" s="111">
        <f>IF('Tax Calculaton Old'!$D$3='Other Ded.'!B173,'Tax Calculaton Old'!$M$48,0)</f>
        <v>0</v>
      </c>
      <c r="AP173" s="111">
        <f>IF(Sheet1!$I$5='Other Ded.'!B173,Sheet1!$L$32,0)</f>
        <v>0</v>
      </c>
      <c r="AQ173" s="22">
        <f t="shared" si="17"/>
        <v>0</v>
      </c>
      <c r="AT173" s="22">
        <f>IF('GA55 Main'!$C$4='Other Ded.'!B173,'GA55 Main'!$E$27,0)</f>
        <v>0</v>
      </c>
      <c r="AU173" s="22">
        <f>IF('GA55 Main'!$C$4='Other Ded.'!B173,SUM('GA55 Main'!$C$8:$C$19,'GA55 Main'!$D$8:$D$19),0)</f>
        <v>0</v>
      </c>
      <c r="AV173" s="111">
        <f t="shared" si="18"/>
        <v>0</v>
      </c>
      <c r="AW173" s="111">
        <f t="shared" si="19"/>
        <v>0</v>
      </c>
      <c r="AX173" s="22">
        <f>IF('GA55 Main'!$C$4='Other Ded.'!B173,IF('GA55 Main'!$M$6="NO",0,'GA55 Main'!$M$27),0)</f>
        <v>0</v>
      </c>
      <c r="AY173" s="22">
        <f>IF('GA55 Main'!$C$4='Other Ded.'!B173,IF('GA55 Main'!$M$6="No",0,ROUND(10%*'GA55 Main'!$J$27,0)),0)</f>
        <v>0</v>
      </c>
      <c r="AZ173" s="22">
        <f t="shared" si="23"/>
        <v>0</v>
      </c>
      <c r="BA173" s="111">
        <f t="shared" si="20"/>
        <v>0</v>
      </c>
      <c r="BB173" s="22">
        <f t="shared" si="21"/>
        <v>0</v>
      </c>
      <c r="BC173" s="22">
        <f>IF('GA55 Main'!$C$4='Other Ded.'!B173,IF('GA55 Main'!$M$6="No",50000,IF($BB$5&gt;50000,50000,$BB$5)),0)</f>
        <v>0</v>
      </c>
      <c r="BD173" s="22">
        <f>IF('GA55 Main'!$C$4='Other Ded.'!B173,IF('GA55 Main'!$E$6="No",25000,50000),0)</f>
        <v>0</v>
      </c>
      <c r="BE173" s="22">
        <f>IF('GA55 Main'!$C$4='Other Ded.'!B173,IF('GA55 Main'!$E$6="No",40000,100000),0)</f>
        <v>0</v>
      </c>
    </row>
    <row r="174" spans="1:57" ht="15.5">
      <c r="A174" s="32">
        <v>170</v>
      </c>
      <c r="B174" s="33">
        <f>Master!B173</f>
        <v>0</v>
      </c>
      <c r="C174" s="116"/>
      <c r="D174" s="116"/>
      <c r="E174" s="116"/>
      <c r="F174" s="31">
        <f t="shared" si="22"/>
        <v>0</v>
      </c>
      <c r="G174" s="31">
        <f t="shared" si="16"/>
        <v>0</v>
      </c>
      <c r="H174" s="116"/>
      <c r="I174" s="116"/>
      <c r="J174" s="116"/>
      <c r="K174" s="116"/>
      <c r="L174" s="116"/>
      <c r="M174" s="116"/>
      <c r="N174" s="116"/>
      <c r="O174" s="116"/>
      <c r="P174" s="116"/>
      <c r="Q174" s="116"/>
      <c r="R174" s="116"/>
      <c r="S174" s="116"/>
      <c r="T174" s="116"/>
      <c r="U174" s="116"/>
      <c r="V174" s="116"/>
      <c r="W174" s="116"/>
      <c r="X174" s="116"/>
      <c r="Y174" s="116"/>
      <c r="Z174" s="116"/>
      <c r="AA174" s="116"/>
      <c r="AB174" s="116"/>
      <c r="AC174" s="116"/>
      <c r="AD174" s="116"/>
      <c r="AE174" s="116"/>
      <c r="AF174" s="116"/>
      <c r="AG174" s="116"/>
      <c r="AH174" s="116"/>
      <c r="AI174" s="116"/>
      <c r="AJ174" s="116"/>
      <c r="AK174" s="116"/>
      <c r="AL174" s="10"/>
      <c r="AM174" s="111">
        <f>IF('GA55 Main'!$C$4='Other Ded.'!B174,IF('GA55 Main'!$M$6="No",'GA55 Main'!$J$27,('GA55 Main'!$J$27+'GA55 Main'!$M$27)),0)</f>
        <v>0</v>
      </c>
      <c r="AN174" s="111">
        <f>IF('GA55 Main'!$C$4='Other Ded.'!B174,'GA55 Main'!$W$27,0)</f>
        <v>0</v>
      </c>
      <c r="AO174" s="111">
        <f>IF('Tax Calculaton Old'!$D$3='Other Ded.'!B174,'Tax Calculaton Old'!$M$48,0)</f>
        <v>0</v>
      </c>
      <c r="AP174" s="111">
        <f>IF(Sheet1!$I$5='Other Ded.'!B174,Sheet1!$L$32,0)</f>
        <v>0</v>
      </c>
      <c r="AQ174" s="22">
        <f t="shared" si="17"/>
        <v>0</v>
      </c>
      <c r="AT174" s="22">
        <f>IF('GA55 Main'!$C$4='Other Ded.'!B174,'GA55 Main'!$E$27,0)</f>
        <v>0</v>
      </c>
      <c r="AU174" s="22">
        <f>IF('GA55 Main'!$C$4='Other Ded.'!B174,SUM('GA55 Main'!$C$8:$C$19,'GA55 Main'!$D$8:$D$19),0)</f>
        <v>0</v>
      </c>
      <c r="AV174" s="111">
        <f t="shared" si="18"/>
        <v>0</v>
      </c>
      <c r="AW174" s="111">
        <f t="shared" si="19"/>
        <v>0</v>
      </c>
      <c r="AX174" s="22">
        <f>IF('GA55 Main'!$C$4='Other Ded.'!B174,IF('GA55 Main'!$M$6="NO",0,'GA55 Main'!$M$27),0)</f>
        <v>0</v>
      </c>
      <c r="AY174" s="22">
        <f>IF('GA55 Main'!$C$4='Other Ded.'!B174,IF('GA55 Main'!$M$6="No",0,ROUND(10%*'GA55 Main'!$J$27,0)),0)</f>
        <v>0</v>
      </c>
      <c r="AZ174" s="22">
        <f t="shared" si="23"/>
        <v>0</v>
      </c>
      <c r="BA174" s="111">
        <f t="shared" si="20"/>
        <v>0</v>
      </c>
      <c r="BB174" s="22">
        <f t="shared" si="21"/>
        <v>0</v>
      </c>
      <c r="BC174" s="22">
        <f>IF('GA55 Main'!$C$4='Other Ded.'!B174,IF('GA55 Main'!$M$6="No",50000,IF($BB$5&gt;50000,50000,$BB$5)),0)</f>
        <v>0</v>
      </c>
      <c r="BD174" s="22">
        <f>IF('GA55 Main'!$C$4='Other Ded.'!B174,IF('GA55 Main'!$E$6="No",25000,50000),0)</f>
        <v>0</v>
      </c>
      <c r="BE174" s="22">
        <f>IF('GA55 Main'!$C$4='Other Ded.'!B174,IF('GA55 Main'!$E$6="No",40000,100000),0)</f>
        <v>0</v>
      </c>
    </row>
    <row r="175" spans="1:57" ht="15.5">
      <c r="A175" s="32">
        <v>171</v>
      </c>
      <c r="B175" s="33">
        <f>Master!B174</f>
        <v>0</v>
      </c>
      <c r="C175" s="116"/>
      <c r="D175" s="116"/>
      <c r="E175" s="116"/>
      <c r="F175" s="31">
        <f t="shared" si="22"/>
        <v>0</v>
      </c>
      <c r="G175" s="31">
        <f t="shared" si="16"/>
        <v>0</v>
      </c>
      <c r="H175" s="116"/>
      <c r="I175" s="116"/>
      <c r="J175" s="116"/>
      <c r="K175" s="116"/>
      <c r="L175" s="116"/>
      <c r="M175" s="116"/>
      <c r="N175" s="116"/>
      <c r="O175" s="116"/>
      <c r="P175" s="116"/>
      <c r="Q175" s="116"/>
      <c r="R175" s="116"/>
      <c r="S175" s="116"/>
      <c r="T175" s="116"/>
      <c r="U175" s="116"/>
      <c r="V175" s="116"/>
      <c r="W175" s="116"/>
      <c r="X175" s="116"/>
      <c r="Y175" s="116"/>
      <c r="Z175" s="116"/>
      <c r="AA175" s="116"/>
      <c r="AB175" s="116"/>
      <c r="AC175" s="116"/>
      <c r="AD175" s="116"/>
      <c r="AE175" s="116"/>
      <c r="AF175" s="116"/>
      <c r="AG175" s="116"/>
      <c r="AH175" s="116"/>
      <c r="AI175" s="116"/>
      <c r="AJ175" s="116"/>
      <c r="AK175" s="116"/>
      <c r="AL175" s="10"/>
      <c r="AM175" s="111">
        <f>IF('GA55 Main'!$C$4='Other Ded.'!B175,IF('GA55 Main'!$M$6="No",'GA55 Main'!$J$27,('GA55 Main'!$J$27+'GA55 Main'!$M$27)),0)</f>
        <v>0</v>
      </c>
      <c r="AN175" s="111">
        <f>IF('GA55 Main'!$C$4='Other Ded.'!B175,'GA55 Main'!$W$27,0)</f>
        <v>0</v>
      </c>
      <c r="AO175" s="111">
        <f>IF('Tax Calculaton Old'!$D$3='Other Ded.'!B175,'Tax Calculaton Old'!$M$48,0)</f>
        <v>0</v>
      </c>
      <c r="AP175" s="111">
        <f>IF(Sheet1!$I$5='Other Ded.'!B175,Sheet1!$L$32,0)</f>
        <v>0</v>
      </c>
      <c r="AQ175" s="22">
        <f t="shared" si="17"/>
        <v>0</v>
      </c>
      <c r="AT175" s="22">
        <f>IF('GA55 Main'!$C$4='Other Ded.'!B175,'GA55 Main'!$E$27,0)</f>
        <v>0</v>
      </c>
      <c r="AU175" s="22">
        <f>IF('GA55 Main'!$C$4='Other Ded.'!B175,SUM('GA55 Main'!$C$8:$C$19,'GA55 Main'!$D$8:$D$19),0)</f>
        <v>0</v>
      </c>
      <c r="AV175" s="111">
        <f t="shared" si="18"/>
        <v>0</v>
      </c>
      <c r="AW175" s="111">
        <f t="shared" si="19"/>
        <v>0</v>
      </c>
      <c r="AX175" s="22">
        <f>IF('GA55 Main'!$C$4='Other Ded.'!B175,IF('GA55 Main'!$M$6="NO",0,'GA55 Main'!$M$27),0)</f>
        <v>0</v>
      </c>
      <c r="AY175" s="22">
        <f>IF('GA55 Main'!$C$4='Other Ded.'!B175,IF('GA55 Main'!$M$6="No",0,ROUND(10%*'GA55 Main'!$J$27,0)),0)</f>
        <v>0</v>
      </c>
      <c r="AZ175" s="22">
        <f t="shared" si="23"/>
        <v>0</v>
      </c>
      <c r="BA175" s="111">
        <f t="shared" si="20"/>
        <v>0</v>
      </c>
      <c r="BB175" s="22">
        <f t="shared" si="21"/>
        <v>0</v>
      </c>
      <c r="BC175" s="22">
        <f>IF('GA55 Main'!$C$4='Other Ded.'!B175,IF('GA55 Main'!$M$6="No",50000,IF($BB$5&gt;50000,50000,$BB$5)),0)</f>
        <v>0</v>
      </c>
      <c r="BD175" s="22">
        <f>IF('GA55 Main'!$C$4='Other Ded.'!B175,IF('GA55 Main'!$E$6="No",25000,50000),0)</f>
        <v>0</v>
      </c>
      <c r="BE175" s="22">
        <f>IF('GA55 Main'!$C$4='Other Ded.'!B175,IF('GA55 Main'!$E$6="No",40000,100000),0)</f>
        <v>0</v>
      </c>
    </row>
    <row r="176" spans="1:57" ht="15.5">
      <c r="A176" s="32">
        <v>172</v>
      </c>
      <c r="B176" s="33">
        <f>Master!B175</f>
        <v>0</v>
      </c>
      <c r="C176" s="116"/>
      <c r="D176" s="116"/>
      <c r="E176" s="116"/>
      <c r="F176" s="31">
        <f t="shared" si="22"/>
        <v>0</v>
      </c>
      <c r="G176" s="31">
        <f t="shared" si="16"/>
        <v>0</v>
      </c>
      <c r="H176" s="116"/>
      <c r="I176" s="116"/>
      <c r="J176" s="116"/>
      <c r="K176" s="116"/>
      <c r="L176" s="116"/>
      <c r="M176" s="116"/>
      <c r="N176" s="116"/>
      <c r="O176" s="116"/>
      <c r="P176" s="116"/>
      <c r="Q176" s="116"/>
      <c r="R176" s="116"/>
      <c r="S176" s="116"/>
      <c r="T176" s="116"/>
      <c r="U176" s="116"/>
      <c r="V176" s="116"/>
      <c r="W176" s="116"/>
      <c r="X176" s="116"/>
      <c r="Y176" s="116"/>
      <c r="Z176" s="116"/>
      <c r="AA176" s="116"/>
      <c r="AB176" s="116"/>
      <c r="AC176" s="116"/>
      <c r="AD176" s="116"/>
      <c r="AE176" s="116"/>
      <c r="AF176" s="116"/>
      <c r="AG176" s="116"/>
      <c r="AH176" s="116"/>
      <c r="AI176" s="116"/>
      <c r="AJ176" s="116"/>
      <c r="AK176" s="116"/>
      <c r="AL176" s="10"/>
      <c r="AM176" s="111">
        <f>IF('GA55 Main'!$C$4='Other Ded.'!B176,IF('GA55 Main'!$M$6="No",'GA55 Main'!$J$27,('GA55 Main'!$J$27+'GA55 Main'!$M$27)),0)</f>
        <v>0</v>
      </c>
      <c r="AN176" s="111">
        <f>IF('GA55 Main'!$C$4='Other Ded.'!B176,'GA55 Main'!$W$27,0)</f>
        <v>0</v>
      </c>
      <c r="AO176" s="111">
        <f>IF('Tax Calculaton Old'!$D$3='Other Ded.'!B176,'Tax Calculaton Old'!$M$48,0)</f>
        <v>0</v>
      </c>
      <c r="AP176" s="111">
        <f>IF(Sheet1!$I$5='Other Ded.'!B176,Sheet1!$L$32,0)</f>
        <v>0</v>
      </c>
      <c r="AQ176" s="22">
        <f t="shared" si="17"/>
        <v>0</v>
      </c>
      <c r="AT176" s="22">
        <f>IF('GA55 Main'!$C$4='Other Ded.'!B176,'GA55 Main'!$E$27,0)</f>
        <v>0</v>
      </c>
      <c r="AU176" s="22">
        <f>IF('GA55 Main'!$C$4='Other Ded.'!B176,SUM('GA55 Main'!$C$8:$C$19,'GA55 Main'!$D$8:$D$19),0)</f>
        <v>0</v>
      </c>
      <c r="AV176" s="111">
        <f t="shared" si="18"/>
        <v>0</v>
      </c>
      <c r="AW176" s="111">
        <f t="shared" si="19"/>
        <v>0</v>
      </c>
      <c r="AX176" s="22">
        <f>IF('GA55 Main'!$C$4='Other Ded.'!B176,IF('GA55 Main'!$M$6="NO",0,'GA55 Main'!$M$27),0)</f>
        <v>0</v>
      </c>
      <c r="AY176" s="22">
        <f>IF('GA55 Main'!$C$4='Other Ded.'!B176,IF('GA55 Main'!$M$6="No",0,ROUND(10%*'GA55 Main'!$J$27,0)),0)</f>
        <v>0</v>
      </c>
      <c r="AZ176" s="22">
        <f t="shared" si="23"/>
        <v>0</v>
      </c>
      <c r="BA176" s="111">
        <f t="shared" si="20"/>
        <v>0</v>
      </c>
      <c r="BB176" s="22">
        <f t="shared" si="21"/>
        <v>0</v>
      </c>
      <c r="BC176" s="22">
        <f>IF('GA55 Main'!$C$4='Other Ded.'!B176,IF('GA55 Main'!$M$6="No",50000,IF($BB$5&gt;50000,50000,$BB$5)),0)</f>
        <v>0</v>
      </c>
      <c r="BD176" s="22">
        <f>IF('GA55 Main'!$C$4='Other Ded.'!B176,IF('GA55 Main'!$E$6="No",25000,50000),0)</f>
        <v>0</v>
      </c>
      <c r="BE176" s="22">
        <f>IF('GA55 Main'!$C$4='Other Ded.'!B176,IF('GA55 Main'!$E$6="No",40000,100000),0)</f>
        <v>0</v>
      </c>
    </row>
    <row r="177" spans="1:57" ht="15.5">
      <c r="A177" s="32">
        <v>173</v>
      </c>
      <c r="B177" s="33">
        <f>Master!B176</f>
        <v>0</v>
      </c>
      <c r="C177" s="116"/>
      <c r="D177" s="116"/>
      <c r="E177" s="116"/>
      <c r="F177" s="31">
        <f t="shared" si="22"/>
        <v>0</v>
      </c>
      <c r="G177" s="31">
        <f t="shared" si="16"/>
        <v>0</v>
      </c>
      <c r="H177" s="116"/>
      <c r="I177" s="116"/>
      <c r="J177" s="116"/>
      <c r="K177" s="116"/>
      <c r="L177" s="116"/>
      <c r="M177" s="116"/>
      <c r="N177" s="116"/>
      <c r="O177" s="116"/>
      <c r="P177" s="116"/>
      <c r="Q177" s="116"/>
      <c r="R177" s="116"/>
      <c r="S177" s="116"/>
      <c r="T177" s="116"/>
      <c r="U177" s="116"/>
      <c r="V177" s="116"/>
      <c r="W177" s="116"/>
      <c r="X177" s="116"/>
      <c r="Y177" s="116"/>
      <c r="Z177" s="116"/>
      <c r="AA177" s="116"/>
      <c r="AB177" s="116"/>
      <c r="AC177" s="116"/>
      <c r="AD177" s="116"/>
      <c r="AE177" s="116"/>
      <c r="AF177" s="116"/>
      <c r="AG177" s="116"/>
      <c r="AH177" s="116"/>
      <c r="AI177" s="116"/>
      <c r="AJ177" s="116"/>
      <c r="AK177" s="116"/>
      <c r="AL177" s="10"/>
      <c r="AM177" s="111">
        <f>IF('GA55 Main'!$C$4='Other Ded.'!B177,IF('GA55 Main'!$M$6="No",'GA55 Main'!$J$27,('GA55 Main'!$J$27+'GA55 Main'!$M$27)),0)</f>
        <v>0</v>
      </c>
      <c r="AN177" s="111">
        <f>IF('GA55 Main'!$C$4='Other Ded.'!B177,'GA55 Main'!$W$27,0)</f>
        <v>0</v>
      </c>
      <c r="AO177" s="111">
        <f>IF('Tax Calculaton Old'!$D$3='Other Ded.'!B177,'Tax Calculaton Old'!$M$48,0)</f>
        <v>0</v>
      </c>
      <c r="AP177" s="111">
        <f>IF(Sheet1!$I$5='Other Ded.'!B177,Sheet1!$L$32,0)</f>
        <v>0</v>
      </c>
      <c r="AQ177" s="22">
        <f t="shared" si="17"/>
        <v>0</v>
      </c>
      <c r="AT177" s="22">
        <f>IF('GA55 Main'!$C$4='Other Ded.'!B177,'GA55 Main'!$E$27,0)</f>
        <v>0</v>
      </c>
      <c r="AU177" s="22">
        <f>IF('GA55 Main'!$C$4='Other Ded.'!B177,SUM('GA55 Main'!$C$8:$C$19,'GA55 Main'!$D$8:$D$19),0)</f>
        <v>0</v>
      </c>
      <c r="AV177" s="111">
        <f t="shared" si="18"/>
        <v>0</v>
      </c>
      <c r="AW177" s="111">
        <f t="shared" si="19"/>
        <v>0</v>
      </c>
      <c r="AX177" s="22">
        <f>IF('GA55 Main'!$C$4='Other Ded.'!B177,IF('GA55 Main'!$M$6="NO",0,'GA55 Main'!$M$27),0)</f>
        <v>0</v>
      </c>
      <c r="AY177" s="22">
        <f>IF('GA55 Main'!$C$4='Other Ded.'!B177,IF('GA55 Main'!$M$6="No",0,ROUND(10%*'GA55 Main'!$J$27,0)),0)</f>
        <v>0</v>
      </c>
      <c r="AZ177" s="22">
        <f t="shared" si="23"/>
        <v>0</v>
      </c>
      <c r="BA177" s="111">
        <f t="shared" si="20"/>
        <v>0</v>
      </c>
      <c r="BB177" s="22">
        <f t="shared" si="21"/>
        <v>0</v>
      </c>
      <c r="BC177" s="22">
        <f>IF('GA55 Main'!$C$4='Other Ded.'!B177,IF('GA55 Main'!$M$6="No",50000,IF($BB$5&gt;50000,50000,$BB$5)),0)</f>
        <v>0</v>
      </c>
      <c r="BD177" s="22">
        <f>IF('GA55 Main'!$C$4='Other Ded.'!B177,IF('GA55 Main'!$E$6="No",25000,50000),0)</f>
        <v>0</v>
      </c>
      <c r="BE177" s="22">
        <f>IF('GA55 Main'!$C$4='Other Ded.'!B177,IF('GA55 Main'!$E$6="No",40000,100000),0)</f>
        <v>0</v>
      </c>
    </row>
    <row r="178" spans="1:57" ht="15.5">
      <c r="A178" s="32">
        <v>174</v>
      </c>
      <c r="B178" s="33">
        <f>Master!B177</f>
        <v>0</v>
      </c>
      <c r="C178" s="116"/>
      <c r="D178" s="116"/>
      <c r="E178" s="116"/>
      <c r="F178" s="31">
        <f t="shared" si="22"/>
        <v>0</v>
      </c>
      <c r="G178" s="31">
        <f t="shared" si="16"/>
        <v>0</v>
      </c>
      <c r="H178" s="116"/>
      <c r="I178" s="116"/>
      <c r="J178" s="116"/>
      <c r="K178" s="116"/>
      <c r="L178" s="116"/>
      <c r="M178" s="116"/>
      <c r="N178" s="116"/>
      <c r="O178" s="116"/>
      <c r="P178" s="116"/>
      <c r="Q178" s="116"/>
      <c r="R178" s="116"/>
      <c r="S178" s="116"/>
      <c r="T178" s="116"/>
      <c r="U178" s="116"/>
      <c r="V178" s="116"/>
      <c r="W178" s="116"/>
      <c r="X178" s="116"/>
      <c r="Y178" s="116"/>
      <c r="Z178" s="116"/>
      <c r="AA178" s="116"/>
      <c r="AB178" s="116"/>
      <c r="AC178" s="116"/>
      <c r="AD178" s="116"/>
      <c r="AE178" s="116"/>
      <c r="AF178" s="116"/>
      <c r="AG178" s="116"/>
      <c r="AH178" s="116"/>
      <c r="AI178" s="116"/>
      <c r="AJ178" s="116"/>
      <c r="AK178" s="116"/>
      <c r="AL178" s="10"/>
      <c r="AM178" s="111">
        <f>IF('GA55 Main'!$C$4='Other Ded.'!B178,IF('GA55 Main'!$M$6="No",'GA55 Main'!$J$27,('GA55 Main'!$J$27+'GA55 Main'!$M$27)),0)</f>
        <v>0</v>
      </c>
      <c r="AN178" s="111">
        <f>IF('GA55 Main'!$C$4='Other Ded.'!B178,'GA55 Main'!$W$27,0)</f>
        <v>0</v>
      </c>
      <c r="AO178" s="111">
        <f>IF('Tax Calculaton Old'!$D$3='Other Ded.'!B178,'Tax Calculaton Old'!$M$48,0)</f>
        <v>0</v>
      </c>
      <c r="AP178" s="111">
        <f>IF(Sheet1!$I$5='Other Ded.'!B178,Sheet1!$L$32,0)</f>
        <v>0</v>
      </c>
      <c r="AQ178" s="22">
        <f t="shared" si="17"/>
        <v>0</v>
      </c>
      <c r="AT178" s="22">
        <f>IF('GA55 Main'!$C$4='Other Ded.'!B178,'GA55 Main'!$E$27,0)</f>
        <v>0</v>
      </c>
      <c r="AU178" s="22">
        <f>IF('GA55 Main'!$C$4='Other Ded.'!B178,SUM('GA55 Main'!$C$8:$C$19,'GA55 Main'!$D$8:$D$19),0)</f>
        <v>0</v>
      </c>
      <c r="AV178" s="111">
        <f t="shared" si="18"/>
        <v>0</v>
      </c>
      <c r="AW178" s="111">
        <f t="shared" si="19"/>
        <v>0</v>
      </c>
      <c r="AX178" s="22">
        <f>IF('GA55 Main'!$C$4='Other Ded.'!B178,IF('GA55 Main'!$M$6="NO",0,'GA55 Main'!$M$27),0)</f>
        <v>0</v>
      </c>
      <c r="AY178" s="22">
        <f>IF('GA55 Main'!$C$4='Other Ded.'!B178,IF('GA55 Main'!$M$6="No",0,ROUND(10%*'GA55 Main'!$J$27,0)),0)</f>
        <v>0</v>
      </c>
      <c r="AZ178" s="22">
        <f t="shared" si="23"/>
        <v>0</v>
      </c>
      <c r="BA178" s="111">
        <f t="shared" si="20"/>
        <v>0</v>
      </c>
      <c r="BB178" s="22">
        <f t="shared" si="21"/>
        <v>0</v>
      </c>
      <c r="BC178" s="22">
        <f>IF('GA55 Main'!$C$4='Other Ded.'!B178,IF('GA55 Main'!$M$6="No",50000,IF($BB$5&gt;50000,50000,$BB$5)),0)</f>
        <v>0</v>
      </c>
      <c r="BD178" s="22">
        <f>IF('GA55 Main'!$C$4='Other Ded.'!B178,IF('GA55 Main'!$E$6="No",25000,50000),0)</f>
        <v>0</v>
      </c>
      <c r="BE178" s="22">
        <f>IF('GA55 Main'!$C$4='Other Ded.'!B178,IF('GA55 Main'!$E$6="No",40000,100000),0)</f>
        <v>0</v>
      </c>
    </row>
    <row r="179" spans="1:57" ht="15.5">
      <c r="A179" s="32">
        <v>175</v>
      </c>
      <c r="B179" s="33">
        <f>Master!B178</f>
        <v>0</v>
      </c>
      <c r="C179" s="116"/>
      <c r="D179" s="116"/>
      <c r="E179" s="116"/>
      <c r="F179" s="31">
        <f t="shared" si="22"/>
        <v>0</v>
      </c>
      <c r="G179" s="31">
        <f t="shared" si="16"/>
        <v>0</v>
      </c>
      <c r="H179" s="116"/>
      <c r="I179" s="116"/>
      <c r="J179" s="116"/>
      <c r="K179" s="116"/>
      <c r="L179" s="116"/>
      <c r="M179" s="116"/>
      <c r="N179" s="116"/>
      <c r="O179" s="116"/>
      <c r="P179" s="116"/>
      <c r="Q179" s="116"/>
      <c r="R179" s="116"/>
      <c r="S179" s="116"/>
      <c r="T179" s="116"/>
      <c r="U179" s="116"/>
      <c r="V179" s="116"/>
      <c r="W179" s="116"/>
      <c r="X179" s="116"/>
      <c r="Y179" s="116"/>
      <c r="Z179" s="116"/>
      <c r="AA179" s="116"/>
      <c r="AB179" s="116"/>
      <c r="AC179" s="116"/>
      <c r="AD179" s="116"/>
      <c r="AE179" s="116"/>
      <c r="AF179" s="116"/>
      <c r="AG179" s="116"/>
      <c r="AH179" s="116"/>
      <c r="AI179" s="116"/>
      <c r="AJ179" s="116"/>
      <c r="AK179" s="116"/>
      <c r="AL179" s="10"/>
      <c r="AM179" s="111">
        <f>IF('GA55 Main'!$C$4='Other Ded.'!B179,IF('GA55 Main'!$M$6="No",'GA55 Main'!$J$27,('GA55 Main'!$J$27+'GA55 Main'!$M$27)),0)</f>
        <v>0</v>
      </c>
      <c r="AN179" s="111">
        <f>IF('GA55 Main'!$C$4='Other Ded.'!B179,'GA55 Main'!$W$27,0)</f>
        <v>0</v>
      </c>
      <c r="AO179" s="111">
        <f>IF('Tax Calculaton Old'!$D$3='Other Ded.'!B179,'Tax Calculaton Old'!$M$48,0)</f>
        <v>0</v>
      </c>
      <c r="AP179" s="111">
        <f>IF(Sheet1!$I$5='Other Ded.'!B179,Sheet1!$L$32,0)</f>
        <v>0</v>
      </c>
      <c r="AQ179" s="22">
        <f t="shared" si="17"/>
        <v>0</v>
      </c>
      <c r="AT179" s="22">
        <f>IF('GA55 Main'!$C$4='Other Ded.'!B179,'GA55 Main'!$E$27,0)</f>
        <v>0</v>
      </c>
      <c r="AU179" s="22">
        <f>IF('GA55 Main'!$C$4='Other Ded.'!B179,SUM('GA55 Main'!$C$8:$C$19,'GA55 Main'!$D$8:$D$19),0)</f>
        <v>0</v>
      </c>
      <c r="AV179" s="111">
        <f t="shared" si="18"/>
        <v>0</v>
      </c>
      <c r="AW179" s="111">
        <f t="shared" si="19"/>
        <v>0</v>
      </c>
      <c r="AX179" s="22">
        <f>IF('GA55 Main'!$C$4='Other Ded.'!B179,IF('GA55 Main'!$M$6="NO",0,'GA55 Main'!$M$27),0)</f>
        <v>0</v>
      </c>
      <c r="AY179" s="22">
        <f>IF('GA55 Main'!$C$4='Other Ded.'!B179,IF('GA55 Main'!$M$6="No",0,ROUND(10%*'GA55 Main'!$J$27,0)),0)</f>
        <v>0</v>
      </c>
      <c r="AZ179" s="22">
        <f t="shared" si="23"/>
        <v>0</v>
      </c>
      <c r="BA179" s="111">
        <f t="shared" si="20"/>
        <v>0</v>
      </c>
      <c r="BB179" s="22">
        <f t="shared" si="21"/>
        <v>0</v>
      </c>
      <c r="BC179" s="22">
        <f>IF('GA55 Main'!$C$4='Other Ded.'!B179,IF('GA55 Main'!$M$6="No",50000,IF($BB$5&gt;50000,50000,$BB$5)),0)</f>
        <v>0</v>
      </c>
      <c r="BD179" s="22">
        <f>IF('GA55 Main'!$C$4='Other Ded.'!B179,IF('GA55 Main'!$E$6="No",25000,50000),0)</f>
        <v>0</v>
      </c>
      <c r="BE179" s="22">
        <f>IF('GA55 Main'!$C$4='Other Ded.'!B179,IF('GA55 Main'!$E$6="No",40000,100000),0)</f>
        <v>0</v>
      </c>
    </row>
    <row r="180" spans="1:57" ht="15.5">
      <c r="A180" s="32">
        <v>176</v>
      </c>
      <c r="B180" s="33">
        <f>Master!B179</f>
        <v>0</v>
      </c>
      <c r="C180" s="116"/>
      <c r="D180" s="116"/>
      <c r="E180" s="116"/>
      <c r="F180" s="31">
        <f t="shared" si="22"/>
        <v>0</v>
      </c>
      <c r="G180" s="31">
        <f t="shared" si="16"/>
        <v>0</v>
      </c>
      <c r="H180" s="116"/>
      <c r="I180" s="116"/>
      <c r="J180" s="116"/>
      <c r="K180" s="116"/>
      <c r="L180" s="116"/>
      <c r="M180" s="116"/>
      <c r="N180" s="116"/>
      <c r="O180" s="116"/>
      <c r="P180" s="116"/>
      <c r="Q180" s="116"/>
      <c r="R180" s="116"/>
      <c r="S180" s="116"/>
      <c r="T180" s="116"/>
      <c r="U180" s="116"/>
      <c r="V180" s="116"/>
      <c r="W180" s="116"/>
      <c r="X180" s="116"/>
      <c r="Y180" s="116"/>
      <c r="Z180" s="116"/>
      <c r="AA180" s="116"/>
      <c r="AB180" s="116"/>
      <c r="AC180" s="116"/>
      <c r="AD180" s="116"/>
      <c r="AE180" s="116"/>
      <c r="AF180" s="116"/>
      <c r="AG180" s="116"/>
      <c r="AH180" s="116"/>
      <c r="AI180" s="116"/>
      <c r="AJ180" s="116"/>
      <c r="AK180" s="116"/>
      <c r="AL180" s="10"/>
      <c r="AM180" s="111">
        <f>IF('GA55 Main'!$C$4='Other Ded.'!B180,IF('GA55 Main'!$M$6="No",'GA55 Main'!$J$27,('GA55 Main'!$J$27+'GA55 Main'!$M$27)),0)</f>
        <v>0</v>
      </c>
      <c r="AN180" s="111">
        <f>IF('GA55 Main'!$C$4='Other Ded.'!B180,'GA55 Main'!$W$27,0)</f>
        <v>0</v>
      </c>
      <c r="AO180" s="111">
        <f>IF('Tax Calculaton Old'!$D$3='Other Ded.'!B180,'Tax Calculaton Old'!$M$48,0)</f>
        <v>0</v>
      </c>
      <c r="AP180" s="111">
        <f>IF(Sheet1!$I$5='Other Ded.'!B180,Sheet1!$L$32,0)</f>
        <v>0</v>
      </c>
      <c r="AQ180" s="22">
        <f t="shared" si="17"/>
        <v>0</v>
      </c>
      <c r="AT180" s="22">
        <f>IF('GA55 Main'!$C$4='Other Ded.'!B180,'GA55 Main'!$E$27,0)</f>
        <v>0</v>
      </c>
      <c r="AU180" s="22">
        <f>IF('GA55 Main'!$C$4='Other Ded.'!B180,SUM('GA55 Main'!$C$8:$C$19,'GA55 Main'!$D$8:$D$19),0)</f>
        <v>0</v>
      </c>
      <c r="AV180" s="111">
        <f t="shared" si="18"/>
        <v>0</v>
      </c>
      <c r="AW180" s="111">
        <f t="shared" si="19"/>
        <v>0</v>
      </c>
      <c r="AX180" s="22">
        <f>IF('GA55 Main'!$C$4='Other Ded.'!B180,IF('GA55 Main'!$M$6="NO",0,'GA55 Main'!$M$27),0)</f>
        <v>0</v>
      </c>
      <c r="AY180" s="22">
        <f>IF('GA55 Main'!$C$4='Other Ded.'!B180,IF('GA55 Main'!$M$6="No",0,ROUND(10%*'GA55 Main'!$J$27,0)),0)</f>
        <v>0</v>
      </c>
      <c r="AZ180" s="22">
        <f t="shared" si="23"/>
        <v>0</v>
      </c>
      <c r="BA180" s="111">
        <f t="shared" si="20"/>
        <v>0</v>
      </c>
      <c r="BB180" s="22">
        <f t="shared" si="21"/>
        <v>0</v>
      </c>
      <c r="BC180" s="22">
        <f>IF('GA55 Main'!$C$4='Other Ded.'!B180,IF('GA55 Main'!$M$6="No",50000,IF($BB$5&gt;50000,50000,$BB$5)),0)</f>
        <v>0</v>
      </c>
      <c r="BD180" s="22">
        <f>IF('GA55 Main'!$C$4='Other Ded.'!B180,IF('GA55 Main'!$E$6="No",25000,50000),0)</f>
        <v>0</v>
      </c>
      <c r="BE180" s="22">
        <f>IF('GA55 Main'!$C$4='Other Ded.'!B180,IF('GA55 Main'!$E$6="No",40000,100000),0)</f>
        <v>0</v>
      </c>
    </row>
    <row r="181" spans="1:57" ht="15.5">
      <c r="A181" s="32">
        <v>177</v>
      </c>
      <c r="B181" s="33">
        <f>Master!B180</f>
        <v>0</v>
      </c>
      <c r="C181" s="116"/>
      <c r="D181" s="116"/>
      <c r="E181" s="116"/>
      <c r="F181" s="31">
        <f t="shared" si="22"/>
        <v>0</v>
      </c>
      <c r="G181" s="31">
        <f t="shared" si="16"/>
        <v>0</v>
      </c>
      <c r="H181" s="116"/>
      <c r="I181" s="116"/>
      <c r="J181" s="116"/>
      <c r="K181" s="116"/>
      <c r="L181" s="116"/>
      <c r="M181" s="116"/>
      <c r="N181" s="116"/>
      <c r="O181" s="116"/>
      <c r="P181" s="116"/>
      <c r="Q181" s="116"/>
      <c r="R181" s="116"/>
      <c r="S181" s="116"/>
      <c r="T181" s="116"/>
      <c r="U181" s="116"/>
      <c r="V181" s="116"/>
      <c r="W181" s="116"/>
      <c r="X181" s="116"/>
      <c r="Y181" s="116"/>
      <c r="Z181" s="116"/>
      <c r="AA181" s="116"/>
      <c r="AB181" s="116"/>
      <c r="AC181" s="116"/>
      <c r="AD181" s="116"/>
      <c r="AE181" s="116"/>
      <c r="AF181" s="116"/>
      <c r="AG181" s="116"/>
      <c r="AH181" s="116"/>
      <c r="AI181" s="116"/>
      <c r="AJ181" s="116"/>
      <c r="AK181" s="116"/>
      <c r="AL181" s="10"/>
      <c r="AM181" s="111">
        <f>IF('GA55 Main'!$C$4='Other Ded.'!B181,IF('GA55 Main'!$M$6="No",'GA55 Main'!$J$27,('GA55 Main'!$J$27+'GA55 Main'!$M$27)),0)</f>
        <v>0</v>
      </c>
      <c r="AN181" s="111">
        <f>IF('GA55 Main'!$C$4='Other Ded.'!B181,'GA55 Main'!$W$27,0)</f>
        <v>0</v>
      </c>
      <c r="AO181" s="111">
        <f>IF('Tax Calculaton Old'!$D$3='Other Ded.'!B181,'Tax Calculaton Old'!$M$48,0)</f>
        <v>0</v>
      </c>
      <c r="AP181" s="111">
        <f>IF(Sheet1!$I$5='Other Ded.'!B181,Sheet1!$L$32,0)</f>
        <v>0</v>
      </c>
      <c r="AQ181" s="22">
        <f t="shared" si="17"/>
        <v>0</v>
      </c>
      <c r="AT181" s="22">
        <f>IF('GA55 Main'!$C$4='Other Ded.'!B181,'GA55 Main'!$E$27,0)</f>
        <v>0</v>
      </c>
      <c r="AU181" s="22">
        <f>IF('GA55 Main'!$C$4='Other Ded.'!B181,SUM('GA55 Main'!$C$8:$C$19,'GA55 Main'!$D$8:$D$19),0)</f>
        <v>0</v>
      </c>
      <c r="AV181" s="111">
        <f t="shared" si="18"/>
        <v>0</v>
      </c>
      <c r="AW181" s="111">
        <f t="shared" si="19"/>
        <v>0</v>
      </c>
      <c r="AX181" s="22">
        <f>IF('GA55 Main'!$C$4='Other Ded.'!B181,IF('GA55 Main'!$M$6="NO",0,'GA55 Main'!$M$27),0)</f>
        <v>0</v>
      </c>
      <c r="AY181" s="22">
        <f>IF('GA55 Main'!$C$4='Other Ded.'!B181,IF('GA55 Main'!$M$6="No",0,ROUND(10%*'GA55 Main'!$J$27,0)),0)</f>
        <v>0</v>
      </c>
      <c r="AZ181" s="22">
        <f t="shared" si="23"/>
        <v>0</v>
      </c>
      <c r="BA181" s="111">
        <f t="shared" si="20"/>
        <v>0</v>
      </c>
      <c r="BB181" s="22">
        <f t="shared" si="21"/>
        <v>0</v>
      </c>
      <c r="BC181" s="22">
        <f>IF('GA55 Main'!$C$4='Other Ded.'!B181,IF('GA55 Main'!$M$6="No",50000,IF($BB$5&gt;50000,50000,$BB$5)),0)</f>
        <v>0</v>
      </c>
      <c r="BD181" s="22">
        <f>IF('GA55 Main'!$C$4='Other Ded.'!B181,IF('GA55 Main'!$E$6="No",25000,50000),0)</f>
        <v>0</v>
      </c>
      <c r="BE181" s="22">
        <f>IF('GA55 Main'!$C$4='Other Ded.'!B181,IF('GA55 Main'!$E$6="No",40000,100000),0)</f>
        <v>0</v>
      </c>
    </row>
    <row r="182" spans="1:57" ht="15.5">
      <c r="A182" s="32">
        <v>178</v>
      </c>
      <c r="B182" s="33">
        <f>Master!B181</f>
        <v>0</v>
      </c>
      <c r="C182" s="116"/>
      <c r="D182" s="116"/>
      <c r="E182" s="116"/>
      <c r="F182" s="31">
        <f t="shared" si="22"/>
        <v>0</v>
      </c>
      <c r="G182" s="31">
        <f t="shared" si="16"/>
        <v>0</v>
      </c>
      <c r="H182" s="116"/>
      <c r="I182" s="116"/>
      <c r="J182" s="116"/>
      <c r="K182" s="116"/>
      <c r="L182" s="116"/>
      <c r="M182" s="116"/>
      <c r="N182" s="116"/>
      <c r="O182" s="116"/>
      <c r="P182" s="116"/>
      <c r="Q182" s="116"/>
      <c r="R182" s="116"/>
      <c r="S182" s="116"/>
      <c r="T182" s="116"/>
      <c r="U182" s="116"/>
      <c r="V182" s="116"/>
      <c r="W182" s="116"/>
      <c r="X182" s="116"/>
      <c r="Y182" s="116"/>
      <c r="Z182" s="116"/>
      <c r="AA182" s="116"/>
      <c r="AB182" s="116"/>
      <c r="AC182" s="116"/>
      <c r="AD182" s="116"/>
      <c r="AE182" s="116"/>
      <c r="AF182" s="116"/>
      <c r="AG182" s="116"/>
      <c r="AH182" s="116"/>
      <c r="AI182" s="116"/>
      <c r="AJ182" s="116"/>
      <c r="AK182" s="116"/>
      <c r="AL182" s="10"/>
      <c r="AM182" s="111">
        <f>IF('GA55 Main'!$C$4='Other Ded.'!B182,IF('GA55 Main'!$M$6="No",'GA55 Main'!$J$27,('GA55 Main'!$J$27+'GA55 Main'!$M$27)),0)</f>
        <v>0</v>
      </c>
      <c r="AN182" s="111">
        <f>IF('GA55 Main'!$C$4='Other Ded.'!B182,'GA55 Main'!$W$27,0)</f>
        <v>0</v>
      </c>
      <c r="AO182" s="111">
        <f>IF('Tax Calculaton Old'!$D$3='Other Ded.'!B182,'Tax Calculaton Old'!$M$48,0)</f>
        <v>0</v>
      </c>
      <c r="AP182" s="111">
        <f>IF(Sheet1!$I$5='Other Ded.'!B182,Sheet1!$L$32,0)</f>
        <v>0</v>
      </c>
      <c r="AQ182" s="22">
        <f t="shared" si="17"/>
        <v>0</v>
      </c>
      <c r="AT182" s="22">
        <f>IF('GA55 Main'!$C$4='Other Ded.'!B182,'GA55 Main'!$E$27,0)</f>
        <v>0</v>
      </c>
      <c r="AU182" s="22">
        <f>IF('GA55 Main'!$C$4='Other Ded.'!B182,SUM('GA55 Main'!$C$8:$C$19,'GA55 Main'!$D$8:$D$19),0)</f>
        <v>0</v>
      </c>
      <c r="AV182" s="111">
        <f t="shared" si="18"/>
        <v>0</v>
      </c>
      <c r="AW182" s="111">
        <f t="shared" si="19"/>
        <v>0</v>
      </c>
      <c r="AX182" s="22">
        <f>IF('GA55 Main'!$C$4='Other Ded.'!B182,IF('GA55 Main'!$M$6="NO",0,'GA55 Main'!$M$27),0)</f>
        <v>0</v>
      </c>
      <c r="AY182" s="22">
        <f>IF('GA55 Main'!$C$4='Other Ded.'!B182,IF('GA55 Main'!$M$6="No",0,ROUND(10%*'GA55 Main'!$J$27,0)),0)</f>
        <v>0</v>
      </c>
      <c r="AZ182" s="22">
        <f t="shared" si="23"/>
        <v>0</v>
      </c>
      <c r="BA182" s="111">
        <f t="shared" si="20"/>
        <v>0</v>
      </c>
      <c r="BB182" s="22">
        <f t="shared" si="21"/>
        <v>0</v>
      </c>
      <c r="BC182" s="22">
        <f>IF('GA55 Main'!$C$4='Other Ded.'!B182,IF('GA55 Main'!$M$6="No",50000,IF($BB$5&gt;50000,50000,$BB$5)),0)</f>
        <v>0</v>
      </c>
      <c r="BD182" s="22">
        <f>IF('GA55 Main'!$C$4='Other Ded.'!B182,IF('GA55 Main'!$E$6="No",25000,50000),0)</f>
        <v>0</v>
      </c>
      <c r="BE182" s="22">
        <f>IF('GA55 Main'!$C$4='Other Ded.'!B182,IF('GA55 Main'!$E$6="No",40000,100000),0)</f>
        <v>0</v>
      </c>
    </row>
    <row r="183" spans="1:57" ht="15.5">
      <c r="A183" s="32">
        <v>179</v>
      </c>
      <c r="B183" s="33">
        <f>Master!B182</f>
        <v>0</v>
      </c>
      <c r="C183" s="116"/>
      <c r="D183" s="116"/>
      <c r="E183" s="116"/>
      <c r="F183" s="31">
        <f t="shared" si="22"/>
        <v>0</v>
      </c>
      <c r="G183" s="31">
        <f t="shared" si="16"/>
        <v>0</v>
      </c>
      <c r="H183" s="116"/>
      <c r="I183" s="116"/>
      <c r="J183" s="116"/>
      <c r="K183" s="116"/>
      <c r="L183" s="116"/>
      <c r="M183" s="116"/>
      <c r="N183" s="116"/>
      <c r="O183" s="116"/>
      <c r="P183" s="116"/>
      <c r="Q183" s="116"/>
      <c r="R183" s="116"/>
      <c r="S183" s="116"/>
      <c r="T183" s="116"/>
      <c r="U183" s="116"/>
      <c r="V183" s="116"/>
      <c r="W183" s="116"/>
      <c r="X183" s="116"/>
      <c r="Y183" s="116"/>
      <c r="Z183" s="116"/>
      <c r="AA183" s="116"/>
      <c r="AB183" s="116"/>
      <c r="AC183" s="116"/>
      <c r="AD183" s="116"/>
      <c r="AE183" s="116"/>
      <c r="AF183" s="116"/>
      <c r="AG183" s="116"/>
      <c r="AH183" s="116"/>
      <c r="AI183" s="116"/>
      <c r="AJ183" s="116"/>
      <c r="AK183" s="116"/>
      <c r="AL183" s="10"/>
      <c r="AM183" s="111">
        <f>IF('GA55 Main'!$C$4='Other Ded.'!B183,IF('GA55 Main'!$M$6="No",'GA55 Main'!$J$27,('GA55 Main'!$J$27+'GA55 Main'!$M$27)),0)</f>
        <v>0</v>
      </c>
      <c r="AN183" s="111">
        <f>IF('GA55 Main'!$C$4='Other Ded.'!B183,'GA55 Main'!$W$27,0)</f>
        <v>0</v>
      </c>
      <c r="AO183" s="111">
        <f>IF('Tax Calculaton Old'!$D$3='Other Ded.'!B183,'Tax Calculaton Old'!$M$48,0)</f>
        <v>0</v>
      </c>
      <c r="AP183" s="111">
        <f>IF(Sheet1!$I$5='Other Ded.'!B183,Sheet1!$L$32,0)</f>
        <v>0</v>
      </c>
      <c r="AQ183" s="22">
        <f t="shared" si="17"/>
        <v>0</v>
      </c>
      <c r="AT183" s="22">
        <f>IF('GA55 Main'!$C$4='Other Ded.'!B183,'GA55 Main'!$E$27,0)</f>
        <v>0</v>
      </c>
      <c r="AU183" s="22">
        <f>IF('GA55 Main'!$C$4='Other Ded.'!B183,SUM('GA55 Main'!$C$8:$C$19,'GA55 Main'!$D$8:$D$19),0)</f>
        <v>0</v>
      </c>
      <c r="AV183" s="111">
        <f t="shared" si="18"/>
        <v>0</v>
      </c>
      <c r="AW183" s="111">
        <f t="shared" si="19"/>
        <v>0</v>
      </c>
      <c r="AX183" s="22">
        <f>IF('GA55 Main'!$C$4='Other Ded.'!B183,IF('GA55 Main'!$M$6="NO",0,'GA55 Main'!$M$27),0)</f>
        <v>0</v>
      </c>
      <c r="AY183" s="22">
        <f>IF('GA55 Main'!$C$4='Other Ded.'!B183,IF('GA55 Main'!$M$6="No",0,ROUND(10%*'GA55 Main'!$J$27,0)),0)</f>
        <v>0</v>
      </c>
      <c r="AZ183" s="22">
        <f t="shared" si="23"/>
        <v>0</v>
      </c>
      <c r="BA183" s="111">
        <f t="shared" si="20"/>
        <v>0</v>
      </c>
      <c r="BB183" s="22">
        <f t="shared" si="21"/>
        <v>0</v>
      </c>
      <c r="BC183" s="22">
        <f>IF('GA55 Main'!$C$4='Other Ded.'!B183,IF('GA55 Main'!$M$6="No",50000,IF($BB$5&gt;50000,50000,$BB$5)),0)</f>
        <v>0</v>
      </c>
      <c r="BD183" s="22">
        <f>IF('GA55 Main'!$C$4='Other Ded.'!B183,IF('GA55 Main'!$E$6="No",25000,50000),0)</f>
        <v>0</v>
      </c>
      <c r="BE183" s="22">
        <f>IF('GA55 Main'!$C$4='Other Ded.'!B183,IF('GA55 Main'!$E$6="No",40000,100000),0)</f>
        <v>0</v>
      </c>
    </row>
    <row r="184" spans="1:57" ht="15.5">
      <c r="A184" s="32">
        <v>180</v>
      </c>
      <c r="B184" s="33">
        <f>Master!B183</f>
        <v>0</v>
      </c>
      <c r="C184" s="116"/>
      <c r="D184" s="116"/>
      <c r="E184" s="116"/>
      <c r="F184" s="31">
        <f t="shared" si="22"/>
        <v>0</v>
      </c>
      <c r="G184" s="31">
        <f t="shared" si="16"/>
        <v>0</v>
      </c>
      <c r="H184" s="116"/>
      <c r="I184" s="116"/>
      <c r="J184" s="116"/>
      <c r="K184" s="116"/>
      <c r="L184" s="116"/>
      <c r="M184" s="116"/>
      <c r="N184" s="116"/>
      <c r="O184" s="116"/>
      <c r="P184" s="116"/>
      <c r="Q184" s="116"/>
      <c r="R184" s="116"/>
      <c r="S184" s="116"/>
      <c r="T184" s="116"/>
      <c r="U184" s="116"/>
      <c r="V184" s="116"/>
      <c r="W184" s="116"/>
      <c r="X184" s="116"/>
      <c r="Y184" s="116"/>
      <c r="Z184" s="116"/>
      <c r="AA184" s="116"/>
      <c r="AB184" s="116"/>
      <c r="AC184" s="116"/>
      <c r="AD184" s="116"/>
      <c r="AE184" s="116"/>
      <c r="AF184" s="116"/>
      <c r="AG184" s="116"/>
      <c r="AH184" s="116"/>
      <c r="AI184" s="116"/>
      <c r="AJ184" s="116"/>
      <c r="AK184" s="116"/>
      <c r="AL184" s="10"/>
      <c r="AM184" s="111">
        <f>IF('GA55 Main'!$C$4='Other Ded.'!B184,IF('GA55 Main'!$M$6="No",'GA55 Main'!$J$27,('GA55 Main'!$J$27+'GA55 Main'!$M$27)),0)</f>
        <v>0</v>
      </c>
      <c r="AN184" s="111">
        <f>IF('GA55 Main'!$C$4='Other Ded.'!B184,'GA55 Main'!$W$27,0)</f>
        <v>0</v>
      </c>
      <c r="AO184" s="111">
        <f>IF('Tax Calculaton Old'!$D$3='Other Ded.'!B184,'Tax Calculaton Old'!$M$48,0)</f>
        <v>0</v>
      </c>
      <c r="AP184" s="111">
        <f>IF(Sheet1!$I$5='Other Ded.'!B184,Sheet1!$L$32,0)</f>
        <v>0</v>
      </c>
      <c r="AQ184" s="22">
        <f t="shared" si="17"/>
        <v>0</v>
      </c>
      <c r="AT184" s="22">
        <f>IF('GA55 Main'!$C$4='Other Ded.'!B184,'GA55 Main'!$E$27,0)</f>
        <v>0</v>
      </c>
      <c r="AU184" s="22">
        <f>IF('GA55 Main'!$C$4='Other Ded.'!B184,SUM('GA55 Main'!$C$8:$C$19,'GA55 Main'!$D$8:$D$19),0)</f>
        <v>0</v>
      </c>
      <c r="AV184" s="111">
        <f t="shared" si="18"/>
        <v>0</v>
      </c>
      <c r="AW184" s="111">
        <f t="shared" si="19"/>
        <v>0</v>
      </c>
      <c r="AX184" s="22">
        <f>IF('GA55 Main'!$C$4='Other Ded.'!B184,IF('GA55 Main'!$M$6="NO",0,'GA55 Main'!$M$27),0)</f>
        <v>0</v>
      </c>
      <c r="AY184" s="22">
        <f>IF('GA55 Main'!$C$4='Other Ded.'!B184,IF('GA55 Main'!$M$6="No",0,ROUND(10%*'GA55 Main'!$J$27,0)),0)</f>
        <v>0</v>
      </c>
      <c r="AZ184" s="22">
        <f t="shared" si="23"/>
        <v>0</v>
      </c>
      <c r="BA184" s="111">
        <f t="shared" si="20"/>
        <v>0</v>
      </c>
      <c r="BB184" s="22">
        <f t="shared" si="21"/>
        <v>0</v>
      </c>
      <c r="BC184" s="22">
        <f>IF('GA55 Main'!$C$4='Other Ded.'!B184,IF('GA55 Main'!$M$6="No",50000,IF($BB$5&gt;50000,50000,$BB$5)),0)</f>
        <v>0</v>
      </c>
      <c r="BD184" s="22">
        <f>IF('GA55 Main'!$C$4='Other Ded.'!B184,IF('GA55 Main'!$E$6="No",25000,50000),0)</f>
        <v>0</v>
      </c>
      <c r="BE184" s="22">
        <f>IF('GA55 Main'!$C$4='Other Ded.'!B184,IF('GA55 Main'!$E$6="No",40000,100000),0)</f>
        <v>0</v>
      </c>
    </row>
    <row r="185" spans="1:57" ht="15.5">
      <c r="A185" s="32">
        <v>181</v>
      </c>
      <c r="B185" s="33">
        <f>Master!B184</f>
        <v>0</v>
      </c>
      <c r="C185" s="116"/>
      <c r="D185" s="116"/>
      <c r="E185" s="116"/>
      <c r="F185" s="31">
        <f t="shared" si="22"/>
        <v>0</v>
      </c>
      <c r="G185" s="31">
        <f t="shared" si="16"/>
        <v>0</v>
      </c>
      <c r="H185" s="116"/>
      <c r="I185" s="116"/>
      <c r="J185" s="116"/>
      <c r="K185" s="116"/>
      <c r="L185" s="116"/>
      <c r="M185" s="116"/>
      <c r="N185" s="116"/>
      <c r="O185" s="116"/>
      <c r="P185" s="116"/>
      <c r="Q185" s="116"/>
      <c r="R185" s="116"/>
      <c r="S185" s="116"/>
      <c r="T185" s="116"/>
      <c r="U185" s="116"/>
      <c r="V185" s="116"/>
      <c r="W185" s="116"/>
      <c r="X185" s="116"/>
      <c r="Y185" s="116"/>
      <c r="Z185" s="116"/>
      <c r="AA185" s="116"/>
      <c r="AB185" s="116"/>
      <c r="AC185" s="116"/>
      <c r="AD185" s="116"/>
      <c r="AE185" s="116"/>
      <c r="AF185" s="116"/>
      <c r="AG185" s="116"/>
      <c r="AH185" s="116"/>
      <c r="AI185" s="116"/>
      <c r="AJ185" s="116"/>
      <c r="AK185" s="116"/>
      <c r="AL185" s="10"/>
      <c r="AM185" s="111">
        <f>IF('GA55 Main'!$C$4='Other Ded.'!B185,IF('GA55 Main'!$M$6="No",'GA55 Main'!$J$27,('GA55 Main'!$J$27+'GA55 Main'!$M$27)),0)</f>
        <v>0</v>
      </c>
      <c r="AN185" s="111">
        <f>IF('GA55 Main'!$C$4='Other Ded.'!B185,'GA55 Main'!$W$27,0)</f>
        <v>0</v>
      </c>
      <c r="AO185" s="111">
        <f>IF('Tax Calculaton Old'!$D$3='Other Ded.'!B185,'Tax Calculaton Old'!$M$48,0)</f>
        <v>0</v>
      </c>
      <c r="AP185" s="111">
        <f>IF(Sheet1!$I$5='Other Ded.'!B185,Sheet1!$L$32,0)</f>
        <v>0</v>
      </c>
      <c r="AQ185" s="22">
        <f t="shared" si="17"/>
        <v>0</v>
      </c>
      <c r="AT185" s="22">
        <f>IF('GA55 Main'!$C$4='Other Ded.'!B185,'GA55 Main'!$E$27,0)</f>
        <v>0</v>
      </c>
      <c r="AU185" s="22">
        <f>IF('GA55 Main'!$C$4='Other Ded.'!B185,SUM('GA55 Main'!$C$8:$C$19,'GA55 Main'!$D$8:$D$19),0)</f>
        <v>0</v>
      </c>
      <c r="AV185" s="111">
        <f t="shared" si="18"/>
        <v>0</v>
      </c>
      <c r="AW185" s="111">
        <f t="shared" si="19"/>
        <v>0</v>
      </c>
      <c r="AX185" s="22">
        <f>IF('GA55 Main'!$C$4='Other Ded.'!B185,IF('GA55 Main'!$M$6="NO",0,'GA55 Main'!$M$27),0)</f>
        <v>0</v>
      </c>
      <c r="AY185" s="22">
        <f>IF('GA55 Main'!$C$4='Other Ded.'!B185,IF('GA55 Main'!$M$6="No",0,ROUND(10%*'GA55 Main'!$J$27,0)),0)</f>
        <v>0</v>
      </c>
      <c r="AZ185" s="22">
        <f t="shared" si="23"/>
        <v>0</v>
      </c>
      <c r="BA185" s="111">
        <f t="shared" si="20"/>
        <v>0</v>
      </c>
      <c r="BB185" s="22">
        <f t="shared" si="21"/>
        <v>0</v>
      </c>
      <c r="BC185" s="22">
        <f>IF('GA55 Main'!$C$4='Other Ded.'!B185,IF('GA55 Main'!$M$6="No",50000,IF($BB$5&gt;50000,50000,$BB$5)),0)</f>
        <v>0</v>
      </c>
      <c r="BD185" s="22">
        <f>IF('GA55 Main'!$C$4='Other Ded.'!B185,IF('GA55 Main'!$E$6="No",25000,50000),0)</f>
        <v>0</v>
      </c>
      <c r="BE185" s="22">
        <f>IF('GA55 Main'!$C$4='Other Ded.'!B185,IF('GA55 Main'!$E$6="No",40000,100000),0)</f>
        <v>0</v>
      </c>
    </row>
    <row r="186" spans="1:57" ht="15.5">
      <c r="A186" s="32">
        <v>182</v>
      </c>
      <c r="B186" s="33">
        <f>Master!B185</f>
        <v>0</v>
      </c>
      <c r="C186" s="116"/>
      <c r="D186" s="116"/>
      <c r="E186" s="116"/>
      <c r="F186" s="31">
        <f t="shared" si="22"/>
        <v>0</v>
      </c>
      <c r="G186" s="31">
        <f t="shared" si="16"/>
        <v>0</v>
      </c>
      <c r="H186" s="116"/>
      <c r="I186" s="116"/>
      <c r="J186" s="116"/>
      <c r="K186" s="116"/>
      <c r="L186" s="116"/>
      <c r="M186" s="116"/>
      <c r="N186" s="116"/>
      <c r="O186" s="116"/>
      <c r="P186" s="116"/>
      <c r="Q186" s="116"/>
      <c r="R186" s="116"/>
      <c r="S186" s="116"/>
      <c r="T186" s="116"/>
      <c r="U186" s="116"/>
      <c r="V186" s="116"/>
      <c r="W186" s="116"/>
      <c r="X186" s="116"/>
      <c r="Y186" s="116"/>
      <c r="Z186" s="116"/>
      <c r="AA186" s="116"/>
      <c r="AB186" s="116"/>
      <c r="AC186" s="116"/>
      <c r="AD186" s="116"/>
      <c r="AE186" s="116"/>
      <c r="AF186" s="116"/>
      <c r="AG186" s="116"/>
      <c r="AH186" s="116"/>
      <c r="AI186" s="116"/>
      <c r="AJ186" s="116"/>
      <c r="AK186" s="116"/>
      <c r="AL186" s="10"/>
      <c r="AM186" s="111">
        <f>IF('GA55 Main'!$C$4='Other Ded.'!B186,IF('GA55 Main'!$M$6="No",'GA55 Main'!$J$27,('GA55 Main'!$J$27+'GA55 Main'!$M$27)),0)</f>
        <v>0</v>
      </c>
      <c r="AN186" s="111">
        <f>IF('GA55 Main'!$C$4='Other Ded.'!B186,'GA55 Main'!$W$27,0)</f>
        <v>0</v>
      </c>
      <c r="AO186" s="111">
        <f>IF('Tax Calculaton Old'!$D$3='Other Ded.'!B186,'Tax Calculaton Old'!$M$48,0)</f>
        <v>0</v>
      </c>
      <c r="AP186" s="111">
        <f>IF(Sheet1!$I$5='Other Ded.'!B186,Sheet1!$L$32,0)</f>
        <v>0</v>
      </c>
      <c r="AQ186" s="22">
        <f t="shared" si="17"/>
        <v>0</v>
      </c>
      <c r="AT186" s="22">
        <f>IF('GA55 Main'!$C$4='Other Ded.'!B186,'GA55 Main'!$E$27,0)</f>
        <v>0</v>
      </c>
      <c r="AU186" s="22">
        <f>IF('GA55 Main'!$C$4='Other Ded.'!B186,SUM('GA55 Main'!$C$8:$C$19,'GA55 Main'!$D$8:$D$19),0)</f>
        <v>0</v>
      </c>
      <c r="AV186" s="111">
        <f t="shared" si="18"/>
        <v>0</v>
      </c>
      <c r="AW186" s="111">
        <f t="shared" si="19"/>
        <v>0</v>
      </c>
      <c r="AX186" s="22">
        <f>IF('GA55 Main'!$C$4='Other Ded.'!B186,IF('GA55 Main'!$M$6="NO",0,'GA55 Main'!$M$27),0)</f>
        <v>0</v>
      </c>
      <c r="AY186" s="22">
        <f>IF('GA55 Main'!$C$4='Other Ded.'!B186,IF('GA55 Main'!$M$6="No",0,ROUND(10%*'GA55 Main'!$J$27,0)),0)</f>
        <v>0</v>
      </c>
      <c r="AZ186" s="22">
        <f t="shared" si="23"/>
        <v>0</v>
      </c>
      <c r="BA186" s="111">
        <f t="shared" si="20"/>
        <v>0</v>
      </c>
      <c r="BB186" s="22">
        <f t="shared" si="21"/>
        <v>0</v>
      </c>
      <c r="BC186" s="22">
        <f>IF('GA55 Main'!$C$4='Other Ded.'!B186,IF('GA55 Main'!$M$6="No",50000,IF($BB$5&gt;50000,50000,$BB$5)),0)</f>
        <v>0</v>
      </c>
      <c r="BD186" s="22">
        <f>IF('GA55 Main'!$C$4='Other Ded.'!B186,IF('GA55 Main'!$E$6="No",25000,50000),0)</f>
        <v>0</v>
      </c>
      <c r="BE186" s="22">
        <f>IF('GA55 Main'!$C$4='Other Ded.'!B186,IF('GA55 Main'!$E$6="No",40000,100000),0)</f>
        <v>0</v>
      </c>
    </row>
    <row r="187" spans="1:57" ht="15.5">
      <c r="A187" s="32">
        <v>183</v>
      </c>
      <c r="B187" s="33">
        <f>Master!B186</f>
        <v>0</v>
      </c>
      <c r="C187" s="116"/>
      <c r="D187" s="116"/>
      <c r="E187" s="116"/>
      <c r="F187" s="31">
        <f t="shared" si="22"/>
        <v>0</v>
      </c>
      <c r="G187" s="31">
        <f t="shared" si="16"/>
        <v>0</v>
      </c>
      <c r="H187" s="116"/>
      <c r="I187" s="116"/>
      <c r="J187" s="116"/>
      <c r="K187" s="116"/>
      <c r="L187" s="116"/>
      <c r="M187" s="116"/>
      <c r="N187" s="116"/>
      <c r="O187" s="116"/>
      <c r="P187" s="116"/>
      <c r="Q187" s="116"/>
      <c r="R187" s="116"/>
      <c r="S187" s="116"/>
      <c r="T187" s="116"/>
      <c r="U187" s="116"/>
      <c r="V187" s="116"/>
      <c r="W187" s="116"/>
      <c r="X187" s="116"/>
      <c r="Y187" s="116"/>
      <c r="Z187" s="116"/>
      <c r="AA187" s="116"/>
      <c r="AB187" s="116"/>
      <c r="AC187" s="116"/>
      <c r="AD187" s="116"/>
      <c r="AE187" s="116"/>
      <c r="AF187" s="116"/>
      <c r="AG187" s="116"/>
      <c r="AH187" s="116"/>
      <c r="AI187" s="116"/>
      <c r="AJ187" s="116"/>
      <c r="AK187" s="116"/>
      <c r="AL187" s="10"/>
      <c r="AM187" s="111">
        <f>IF('GA55 Main'!$C$4='Other Ded.'!B187,IF('GA55 Main'!$M$6="No",'GA55 Main'!$J$27,('GA55 Main'!$J$27+'GA55 Main'!$M$27)),0)</f>
        <v>0</v>
      </c>
      <c r="AN187" s="111">
        <f>IF('GA55 Main'!$C$4='Other Ded.'!B187,'GA55 Main'!$W$27,0)</f>
        <v>0</v>
      </c>
      <c r="AO187" s="111">
        <f>IF('Tax Calculaton Old'!$D$3='Other Ded.'!B187,'Tax Calculaton Old'!$M$48,0)</f>
        <v>0</v>
      </c>
      <c r="AP187" s="111">
        <f>IF(Sheet1!$I$5='Other Ded.'!B187,Sheet1!$L$32,0)</f>
        <v>0</v>
      </c>
      <c r="AQ187" s="22">
        <f t="shared" si="17"/>
        <v>0</v>
      </c>
      <c r="AT187" s="22">
        <f>IF('GA55 Main'!$C$4='Other Ded.'!B187,'GA55 Main'!$E$27,0)</f>
        <v>0</v>
      </c>
      <c r="AU187" s="22">
        <f>IF('GA55 Main'!$C$4='Other Ded.'!B187,SUM('GA55 Main'!$C$8:$C$19,'GA55 Main'!$D$8:$D$19),0)</f>
        <v>0</v>
      </c>
      <c r="AV187" s="111">
        <f t="shared" si="18"/>
        <v>0</v>
      </c>
      <c r="AW187" s="111">
        <f t="shared" si="19"/>
        <v>0</v>
      </c>
      <c r="AX187" s="22">
        <f>IF('GA55 Main'!$C$4='Other Ded.'!B187,IF('GA55 Main'!$M$6="NO",0,'GA55 Main'!$M$27),0)</f>
        <v>0</v>
      </c>
      <c r="AY187" s="22">
        <f>IF('GA55 Main'!$C$4='Other Ded.'!B187,IF('GA55 Main'!$M$6="No",0,ROUND(10%*'GA55 Main'!$J$27,0)),0)</f>
        <v>0</v>
      </c>
      <c r="AZ187" s="22">
        <f t="shared" si="23"/>
        <v>0</v>
      </c>
      <c r="BA187" s="111">
        <f t="shared" si="20"/>
        <v>0</v>
      </c>
      <c r="BB187" s="22">
        <f t="shared" si="21"/>
        <v>0</v>
      </c>
      <c r="BC187" s="22">
        <f>IF('GA55 Main'!$C$4='Other Ded.'!B187,IF('GA55 Main'!$M$6="No",50000,IF($BB$5&gt;50000,50000,$BB$5)),0)</f>
        <v>0</v>
      </c>
      <c r="BD187" s="22">
        <f>IF('GA55 Main'!$C$4='Other Ded.'!B187,IF('GA55 Main'!$E$6="No",25000,50000),0)</f>
        <v>0</v>
      </c>
      <c r="BE187" s="22">
        <f>IF('GA55 Main'!$C$4='Other Ded.'!B187,IF('GA55 Main'!$E$6="No",40000,100000),0)</f>
        <v>0</v>
      </c>
    </row>
    <row r="188" spans="1:57" ht="15.5">
      <c r="A188" s="32">
        <v>184</v>
      </c>
      <c r="B188" s="33">
        <f>Master!B187</f>
        <v>0</v>
      </c>
      <c r="C188" s="116"/>
      <c r="D188" s="116"/>
      <c r="E188" s="116"/>
      <c r="F188" s="31">
        <f t="shared" si="22"/>
        <v>0</v>
      </c>
      <c r="G188" s="31">
        <f t="shared" si="16"/>
        <v>0</v>
      </c>
      <c r="H188" s="116"/>
      <c r="I188" s="116"/>
      <c r="J188" s="116"/>
      <c r="K188" s="116"/>
      <c r="L188" s="116"/>
      <c r="M188" s="116"/>
      <c r="N188" s="116"/>
      <c r="O188" s="116"/>
      <c r="P188" s="116"/>
      <c r="Q188" s="116"/>
      <c r="R188" s="116"/>
      <c r="S188" s="116"/>
      <c r="T188" s="116"/>
      <c r="U188" s="116"/>
      <c r="V188" s="116"/>
      <c r="W188" s="116"/>
      <c r="X188" s="116"/>
      <c r="Y188" s="116"/>
      <c r="Z188" s="116"/>
      <c r="AA188" s="116"/>
      <c r="AB188" s="116"/>
      <c r="AC188" s="116"/>
      <c r="AD188" s="116"/>
      <c r="AE188" s="116"/>
      <c r="AF188" s="116"/>
      <c r="AG188" s="116"/>
      <c r="AH188" s="116"/>
      <c r="AI188" s="116"/>
      <c r="AJ188" s="116"/>
      <c r="AK188" s="116"/>
      <c r="AL188" s="10"/>
      <c r="AM188" s="111">
        <f>IF('GA55 Main'!$C$4='Other Ded.'!B188,IF('GA55 Main'!$M$6="No",'GA55 Main'!$J$27,('GA55 Main'!$J$27+'GA55 Main'!$M$27)),0)</f>
        <v>0</v>
      </c>
      <c r="AN188" s="111">
        <f>IF('GA55 Main'!$C$4='Other Ded.'!B188,'GA55 Main'!$W$27,0)</f>
        <v>0</v>
      </c>
      <c r="AO188" s="111">
        <f>IF('Tax Calculaton Old'!$D$3='Other Ded.'!B188,'Tax Calculaton Old'!$M$48,0)</f>
        <v>0</v>
      </c>
      <c r="AP188" s="111">
        <f>IF(Sheet1!$I$5='Other Ded.'!B188,Sheet1!$L$32,0)</f>
        <v>0</v>
      </c>
      <c r="AQ188" s="22">
        <f t="shared" si="17"/>
        <v>0</v>
      </c>
      <c r="AT188" s="22">
        <f>IF('GA55 Main'!$C$4='Other Ded.'!B188,'GA55 Main'!$E$27,0)</f>
        <v>0</v>
      </c>
      <c r="AU188" s="22">
        <f>IF('GA55 Main'!$C$4='Other Ded.'!B188,SUM('GA55 Main'!$C$8:$C$19,'GA55 Main'!$D$8:$D$19),0)</f>
        <v>0</v>
      </c>
      <c r="AV188" s="111">
        <f t="shared" si="18"/>
        <v>0</v>
      </c>
      <c r="AW188" s="111">
        <f t="shared" si="19"/>
        <v>0</v>
      </c>
      <c r="AX188" s="22">
        <f>IF('GA55 Main'!$C$4='Other Ded.'!B188,IF('GA55 Main'!$M$6="NO",0,'GA55 Main'!$M$27),0)</f>
        <v>0</v>
      </c>
      <c r="AY188" s="22">
        <f>IF('GA55 Main'!$C$4='Other Ded.'!B188,IF('GA55 Main'!$M$6="No",0,ROUND(10%*'GA55 Main'!$J$27,0)),0)</f>
        <v>0</v>
      </c>
      <c r="AZ188" s="22">
        <f t="shared" si="23"/>
        <v>0</v>
      </c>
      <c r="BA188" s="111">
        <f t="shared" si="20"/>
        <v>0</v>
      </c>
      <c r="BB188" s="22">
        <f t="shared" si="21"/>
        <v>0</v>
      </c>
      <c r="BC188" s="22">
        <f>IF('GA55 Main'!$C$4='Other Ded.'!B188,IF('GA55 Main'!$M$6="No",50000,IF($BB$5&gt;50000,50000,$BB$5)),0)</f>
        <v>0</v>
      </c>
      <c r="BD188" s="22">
        <f>IF('GA55 Main'!$C$4='Other Ded.'!B188,IF('GA55 Main'!$E$6="No",25000,50000),0)</f>
        <v>0</v>
      </c>
      <c r="BE188" s="22">
        <f>IF('GA55 Main'!$C$4='Other Ded.'!B188,IF('GA55 Main'!$E$6="No",40000,100000),0)</f>
        <v>0</v>
      </c>
    </row>
    <row r="189" spans="1:57" ht="15.5">
      <c r="A189" s="32">
        <v>185</v>
      </c>
      <c r="B189" s="33">
        <f>Master!B188</f>
        <v>0</v>
      </c>
      <c r="C189" s="116"/>
      <c r="D189" s="116"/>
      <c r="E189" s="116"/>
      <c r="F189" s="31">
        <f t="shared" si="22"/>
        <v>0</v>
      </c>
      <c r="G189" s="31">
        <f t="shared" si="16"/>
        <v>0</v>
      </c>
      <c r="H189" s="116"/>
      <c r="I189" s="116"/>
      <c r="J189" s="116"/>
      <c r="K189" s="116"/>
      <c r="L189" s="116"/>
      <c r="M189" s="116"/>
      <c r="N189" s="116"/>
      <c r="O189" s="116"/>
      <c r="P189" s="116"/>
      <c r="Q189" s="116"/>
      <c r="R189" s="116"/>
      <c r="S189" s="116"/>
      <c r="T189" s="116"/>
      <c r="U189" s="116"/>
      <c r="V189" s="116"/>
      <c r="W189" s="116"/>
      <c r="X189" s="116"/>
      <c r="Y189" s="116"/>
      <c r="Z189" s="116"/>
      <c r="AA189" s="116"/>
      <c r="AB189" s="116"/>
      <c r="AC189" s="116"/>
      <c r="AD189" s="116"/>
      <c r="AE189" s="116"/>
      <c r="AF189" s="116"/>
      <c r="AG189" s="116"/>
      <c r="AH189" s="116"/>
      <c r="AI189" s="116"/>
      <c r="AJ189" s="116"/>
      <c r="AK189" s="116"/>
      <c r="AL189" s="10"/>
      <c r="AM189" s="111">
        <f>IF('GA55 Main'!$C$4='Other Ded.'!B189,IF('GA55 Main'!$M$6="No",'GA55 Main'!$J$27,('GA55 Main'!$J$27+'GA55 Main'!$M$27)),0)</f>
        <v>0</v>
      </c>
      <c r="AN189" s="111">
        <f>IF('GA55 Main'!$C$4='Other Ded.'!B189,'GA55 Main'!$W$27,0)</f>
        <v>0</v>
      </c>
      <c r="AO189" s="111">
        <f>IF('Tax Calculaton Old'!$D$3='Other Ded.'!B189,'Tax Calculaton Old'!$M$48,0)</f>
        <v>0</v>
      </c>
      <c r="AP189" s="111">
        <f>IF(Sheet1!$I$5='Other Ded.'!B189,Sheet1!$L$32,0)</f>
        <v>0</v>
      </c>
      <c r="AQ189" s="22">
        <f t="shared" si="17"/>
        <v>0</v>
      </c>
      <c r="AT189" s="22">
        <f>IF('GA55 Main'!$C$4='Other Ded.'!B189,'GA55 Main'!$E$27,0)</f>
        <v>0</v>
      </c>
      <c r="AU189" s="22">
        <f>IF('GA55 Main'!$C$4='Other Ded.'!B189,SUM('GA55 Main'!$C$8:$C$19,'GA55 Main'!$D$8:$D$19),0)</f>
        <v>0</v>
      </c>
      <c r="AV189" s="111">
        <f t="shared" si="18"/>
        <v>0</v>
      </c>
      <c r="AW189" s="111">
        <f t="shared" si="19"/>
        <v>0</v>
      </c>
      <c r="AX189" s="22">
        <f>IF('GA55 Main'!$C$4='Other Ded.'!B189,IF('GA55 Main'!$M$6="NO",0,'GA55 Main'!$M$27),0)</f>
        <v>0</v>
      </c>
      <c r="AY189" s="22">
        <f>IF('GA55 Main'!$C$4='Other Ded.'!B189,IF('GA55 Main'!$M$6="No",0,ROUND(10%*'GA55 Main'!$J$27,0)),0)</f>
        <v>0</v>
      </c>
      <c r="AZ189" s="22">
        <f t="shared" si="23"/>
        <v>0</v>
      </c>
      <c r="BA189" s="111">
        <f t="shared" si="20"/>
        <v>0</v>
      </c>
      <c r="BB189" s="22">
        <f t="shared" si="21"/>
        <v>0</v>
      </c>
      <c r="BC189" s="22">
        <f>IF('GA55 Main'!$C$4='Other Ded.'!B189,IF('GA55 Main'!$M$6="No",50000,IF($BB$5&gt;50000,50000,$BB$5)),0)</f>
        <v>0</v>
      </c>
      <c r="BD189" s="22">
        <f>IF('GA55 Main'!$C$4='Other Ded.'!B189,IF('GA55 Main'!$E$6="No",25000,50000),0)</f>
        <v>0</v>
      </c>
      <c r="BE189" s="22">
        <f>IF('GA55 Main'!$C$4='Other Ded.'!B189,IF('GA55 Main'!$E$6="No",40000,100000),0)</f>
        <v>0</v>
      </c>
    </row>
    <row r="190" spans="1:57" ht="15.5">
      <c r="A190" s="32">
        <v>186</v>
      </c>
      <c r="B190" s="33">
        <f>Master!B189</f>
        <v>0</v>
      </c>
      <c r="C190" s="116"/>
      <c r="D190" s="116"/>
      <c r="E190" s="116"/>
      <c r="F190" s="31">
        <f t="shared" si="22"/>
        <v>0</v>
      </c>
      <c r="G190" s="31">
        <f t="shared" si="16"/>
        <v>0</v>
      </c>
      <c r="H190" s="116"/>
      <c r="I190" s="116"/>
      <c r="J190" s="116"/>
      <c r="K190" s="116"/>
      <c r="L190" s="116"/>
      <c r="M190" s="116"/>
      <c r="N190" s="116"/>
      <c r="O190" s="116"/>
      <c r="P190" s="116"/>
      <c r="Q190" s="116"/>
      <c r="R190" s="116"/>
      <c r="S190" s="116"/>
      <c r="T190" s="116"/>
      <c r="U190" s="116"/>
      <c r="V190" s="116"/>
      <c r="W190" s="116"/>
      <c r="X190" s="116"/>
      <c r="Y190" s="116"/>
      <c r="Z190" s="116"/>
      <c r="AA190" s="116"/>
      <c r="AB190" s="116"/>
      <c r="AC190" s="116"/>
      <c r="AD190" s="116"/>
      <c r="AE190" s="116"/>
      <c r="AF190" s="116"/>
      <c r="AG190" s="116"/>
      <c r="AH190" s="116"/>
      <c r="AI190" s="116"/>
      <c r="AJ190" s="116"/>
      <c r="AK190" s="116"/>
      <c r="AL190" s="10"/>
      <c r="AM190" s="111">
        <f>IF('GA55 Main'!$C$4='Other Ded.'!B190,IF('GA55 Main'!$M$6="No",'GA55 Main'!$J$27,('GA55 Main'!$J$27+'GA55 Main'!$M$27)),0)</f>
        <v>0</v>
      </c>
      <c r="AN190" s="111">
        <f>IF('GA55 Main'!$C$4='Other Ded.'!B190,'GA55 Main'!$W$27,0)</f>
        <v>0</v>
      </c>
      <c r="AO190" s="111">
        <f>IF('Tax Calculaton Old'!$D$3='Other Ded.'!B190,'Tax Calculaton Old'!$M$48,0)</f>
        <v>0</v>
      </c>
      <c r="AP190" s="111">
        <f>IF(Sheet1!$I$5='Other Ded.'!B190,Sheet1!$L$32,0)</f>
        <v>0</v>
      </c>
      <c r="AQ190" s="22">
        <f t="shared" si="17"/>
        <v>0</v>
      </c>
      <c r="AT190" s="22">
        <f>IF('GA55 Main'!$C$4='Other Ded.'!B190,'GA55 Main'!$E$27,0)</f>
        <v>0</v>
      </c>
      <c r="AU190" s="22">
        <f>IF('GA55 Main'!$C$4='Other Ded.'!B190,SUM('GA55 Main'!$C$8:$C$19,'GA55 Main'!$D$8:$D$19),0)</f>
        <v>0</v>
      </c>
      <c r="AV190" s="111">
        <f t="shared" si="18"/>
        <v>0</v>
      </c>
      <c r="AW190" s="111">
        <f t="shared" si="19"/>
        <v>0</v>
      </c>
      <c r="AX190" s="22">
        <f>IF('GA55 Main'!$C$4='Other Ded.'!B190,IF('GA55 Main'!$M$6="NO",0,'GA55 Main'!$M$27),0)</f>
        <v>0</v>
      </c>
      <c r="AY190" s="22">
        <f>IF('GA55 Main'!$C$4='Other Ded.'!B190,IF('GA55 Main'!$M$6="No",0,ROUND(10%*'GA55 Main'!$J$27,0)),0)</f>
        <v>0</v>
      </c>
      <c r="AZ190" s="22">
        <f t="shared" si="23"/>
        <v>0</v>
      </c>
      <c r="BA190" s="111">
        <f t="shared" si="20"/>
        <v>0</v>
      </c>
      <c r="BB190" s="22">
        <f t="shared" si="21"/>
        <v>0</v>
      </c>
      <c r="BC190" s="22">
        <f>IF('GA55 Main'!$C$4='Other Ded.'!B190,IF('GA55 Main'!$M$6="No",50000,IF($BB$5&gt;50000,50000,$BB$5)),0)</f>
        <v>0</v>
      </c>
      <c r="BD190" s="22">
        <f>IF('GA55 Main'!$C$4='Other Ded.'!B190,IF('GA55 Main'!$E$6="No",25000,50000),0)</f>
        <v>0</v>
      </c>
      <c r="BE190" s="22">
        <f>IF('GA55 Main'!$C$4='Other Ded.'!B190,IF('GA55 Main'!$E$6="No",40000,100000),0)</f>
        <v>0</v>
      </c>
    </row>
    <row r="191" spans="1:57" ht="15.5">
      <c r="A191" s="32">
        <v>187</v>
      </c>
      <c r="B191" s="33">
        <f>Master!B190</f>
        <v>0</v>
      </c>
      <c r="C191" s="116"/>
      <c r="D191" s="116"/>
      <c r="E191" s="116"/>
      <c r="F191" s="31">
        <f t="shared" si="22"/>
        <v>0</v>
      </c>
      <c r="G191" s="31">
        <f t="shared" si="16"/>
        <v>0</v>
      </c>
      <c r="H191" s="116"/>
      <c r="I191" s="116"/>
      <c r="J191" s="116"/>
      <c r="K191" s="116"/>
      <c r="L191" s="116"/>
      <c r="M191" s="116"/>
      <c r="N191" s="116"/>
      <c r="O191" s="116"/>
      <c r="P191" s="116"/>
      <c r="Q191" s="116"/>
      <c r="R191" s="116"/>
      <c r="S191" s="116"/>
      <c r="T191" s="116"/>
      <c r="U191" s="116"/>
      <c r="V191" s="116"/>
      <c r="W191" s="116"/>
      <c r="X191" s="116"/>
      <c r="Y191" s="116"/>
      <c r="Z191" s="116"/>
      <c r="AA191" s="116"/>
      <c r="AB191" s="116"/>
      <c r="AC191" s="116"/>
      <c r="AD191" s="116"/>
      <c r="AE191" s="116"/>
      <c r="AF191" s="116"/>
      <c r="AG191" s="116"/>
      <c r="AH191" s="116"/>
      <c r="AI191" s="116"/>
      <c r="AJ191" s="116"/>
      <c r="AK191" s="116"/>
      <c r="AL191" s="10"/>
      <c r="AM191" s="111">
        <f>IF('GA55 Main'!$C$4='Other Ded.'!B191,IF('GA55 Main'!$M$6="No",'GA55 Main'!$J$27,('GA55 Main'!$J$27+'GA55 Main'!$M$27)),0)</f>
        <v>0</v>
      </c>
      <c r="AN191" s="111">
        <f>IF('GA55 Main'!$C$4='Other Ded.'!B191,'GA55 Main'!$W$27,0)</f>
        <v>0</v>
      </c>
      <c r="AO191" s="111">
        <f>IF('Tax Calculaton Old'!$D$3='Other Ded.'!B191,'Tax Calculaton Old'!$M$48,0)</f>
        <v>0</v>
      </c>
      <c r="AP191" s="111">
        <f>IF(Sheet1!$I$5='Other Ded.'!B191,Sheet1!$L$32,0)</f>
        <v>0</v>
      </c>
      <c r="AQ191" s="22">
        <f t="shared" si="17"/>
        <v>0</v>
      </c>
      <c r="AT191" s="22">
        <f>IF('GA55 Main'!$C$4='Other Ded.'!B191,'GA55 Main'!$E$27,0)</f>
        <v>0</v>
      </c>
      <c r="AU191" s="22">
        <f>IF('GA55 Main'!$C$4='Other Ded.'!B191,SUM('GA55 Main'!$C$8:$C$19,'GA55 Main'!$D$8:$D$19),0)</f>
        <v>0</v>
      </c>
      <c r="AV191" s="111">
        <f t="shared" si="18"/>
        <v>0</v>
      </c>
      <c r="AW191" s="111">
        <f t="shared" si="19"/>
        <v>0</v>
      </c>
      <c r="AX191" s="22">
        <f>IF('GA55 Main'!$C$4='Other Ded.'!B191,IF('GA55 Main'!$M$6="NO",0,'GA55 Main'!$M$27),0)</f>
        <v>0</v>
      </c>
      <c r="AY191" s="22">
        <f>IF('GA55 Main'!$C$4='Other Ded.'!B191,IF('GA55 Main'!$M$6="No",0,ROUND(10%*'GA55 Main'!$J$27,0)),0)</f>
        <v>0</v>
      </c>
      <c r="AZ191" s="22">
        <f t="shared" si="23"/>
        <v>0</v>
      </c>
      <c r="BA191" s="111">
        <f t="shared" si="20"/>
        <v>0</v>
      </c>
      <c r="BB191" s="22">
        <f t="shared" si="21"/>
        <v>0</v>
      </c>
      <c r="BC191" s="22">
        <f>IF('GA55 Main'!$C$4='Other Ded.'!B191,IF('GA55 Main'!$M$6="No",50000,IF($BB$5&gt;50000,50000,$BB$5)),0)</f>
        <v>0</v>
      </c>
      <c r="BD191" s="22">
        <f>IF('GA55 Main'!$C$4='Other Ded.'!B191,IF('GA55 Main'!$E$6="No",25000,50000),0)</f>
        <v>0</v>
      </c>
      <c r="BE191" s="22">
        <f>IF('GA55 Main'!$C$4='Other Ded.'!B191,IF('GA55 Main'!$E$6="No",40000,100000),0)</f>
        <v>0</v>
      </c>
    </row>
    <row r="192" spans="1:57" ht="15.5">
      <c r="A192" s="32">
        <v>188</v>
      </c>
      <c r="B192" s="33">
        <f>Master!B191</f>
        <v>0</v>
      </c>
      <c r="C192" s="116"/>
      <c r="D192" s="116"/>
      <c r="E192" s="116"/>
      <c r="F192" s="31">
        <f t="shared" si="22"/>
        <v>0</v>
      </c>
      <c r="G192" s="31">
        <f t="shared" si="16"/>
        <v>0</v>
      </c>
      <c r="H192" s="116"/>
      <c r="I192" s="116"/>
      <c r="J192" s="116"/>
      <c r="K192" s="116"/>
      <c r="L192" s="116"/>
      <c r="M192" s="116"/>
      <c r="N192" s="116"/>
      <c r="O192" s="116"/>
      <c r="P192" s="116"/>
      <c r="Q192" s="116"/>
      <c r="R192" s="116"/>
      <c r="S192" s="116"/>
      <c r="T192" s="116"/>
      <c r="U192" s="116"/>
      <c r="V192" s="116"/>
      <c r="W192" s="116"/>
      <c r="X192" s="116"/>
      <c r="Y192" s="116"/>
      <c r="Z192" s="116"/>
      <c r="AA192" s="116"/>
      <c r="AB192" s="116"/>
      <c r="AC192" s="116"/>
      <c r="AD192" s="116"/>
      <c r="AE192" s="116"/>
      <c r="AF192" s="116"/>
      <c r="AG192" s="116"/>
      <c r="AH192" s="116"/>
      <c r="AI192" s="116"/>
      <c r="AJ192" s="116"/>
      <c r="AK192" s="116"/>
      <c r="AL192" s="10"/>
      <c r="AM192" s="111">
        <f>IF('GA55 Main'!$C$4='Other Ded.'!B192,IF('GA55 Main'!$M$6="No",'GA55 Main'!$J$27,('GA55 Main'!$J$27+'GA55 Main'!$M$27)),0)</f>
        <v>0</v>
      </c>
      <c r="AN192" s="111">
        <f>IF('GA55 Main'!$C$4='Other Ded.'!B192,'GA55 Main'!$W$27,0)</f>
        <v>0</v>
      </c>
      <c r="AO192" s="111">
        <f>IF('Tax Calculaton Old'!$D$3='Other Ded.'!B192,'Tax Calculaton Old'!$M$48,0)</f>
        <v>0</v>
      </c>
      <c r="AP192" s="111">
        <f>IF(Sheet1!$I$5='Other Ded.'!B192,Sheet1!$L$32,0)</f>
        <v>0</v>
      </c>
      <c r="AQ192" s="22">
        <f t="shared" si="17"/>
        <v>0</v>
      </c>
      <c r="AT192" s="22">
        <f>IF('GA55 Main'!$C$4='Other Ded.'!B192,'GA55 Main'!$E$27,0)</f>
        <v>0</v>
      </c>
      <c r="AU192" s="22">
        <f>IF('GA55 Main'!$C$4='Other Ded.'!B192,SUM('GA55 Main'!$C$8:$C$19,'GA55 Main'!$D$8:$D$19),0)</f>
        <v>0</v>
      </c>
      <c r="AV192" s="111">
        <f t="shared" si="18"/>
        <v>0</v>
      </c>
      <c r="AW192" s="111">
        <f t="shared" si="19"/>
        <v>0</v>
      </c>
      <c r="AX192" s="22">
        <f>IF('GA55 Main'!$C$4='Other Ded.'!B192,IF('GA55 Main'!$M$6="NO",0,'GA55 Main'!$M$27),0)</f>
        <v>0</v>
      </c>
      <c r="AY192" s="22">
        <f>IF('GA55 Main'!$C$4='Other Ded.'!B192,IF('GA55 Main'!$M$6="No",0,ROUND(10%*'GA55 Main'!$J$27,0)),0)</f>
        <v>0</v>
      </c>
      <c r="AZ192" s="22">
        <f t="shared" si="23"/>
        <v>0</v>
      </c>
      <c r="BA192" s="111">
        <f t="shared" si="20"/>
        <v>0</v>
      </c>
      <c r="BB192" s="22">
        <f t="shared" si="21"/>
        <v>0</v>
      </c>
      <c r="BC192" s="22">
        <f>IF('GA55 Main'!$C$4='Other Ded.'!B192,IF('GA55 Main'!$M$6="No",50000,IF($BB$5&gt;50000,50000,$BB$5)),0)</f>
        <v>0</v>
      </c>
      <c r="BD192" s="22">
        <f>IF('GA55 Main'!$C$4='Other Ded.'!B192,IF('GA55 Main'!$E$6="No",25000,50000),0)</f>
        <v>0</v>
      </c>
      <c r="BE192" s="22">
        <f>IF('GA55 Main'!$C$4='Other Ded.'!B192,IF('GA55 Main'!$E$6="No",40000,100000),0)</f>
        <v>0</v>
      </c>
    </row>
    <row r="193" spans="1:57" ht="15.5">
      <c r="A193" s="32">
        <v>189</v>
      </c>
      <c r="B193" s="33">
        <f>Master!B192</f>
        <v>0</v>
      </c>
      <c r="C193" s="116"/>
      <c r="D193" s="116"/>
      <c r="E193" s="116"/>
      <c r="F193" s="31">
        <f t="shared" si="22"/>
        <v>0</v>
      </c>
      <c r="G193" s="31">
        <f t="shared" si="16"/>
        <v>0</v>
      </c>
      <c r="H193" s="116"/>
      <c r="I193" s="116"/>
      <c r="J193" s="116"/>
      <c r="K193" s="116"/>
      <c r="L193" s="116"/>
      <c r="M193" s="116"/>
      <c r="N193" s="116"/>
      <c r="O193" s="116"/>
      <c r="P193" s="116"/>
      <c r="Q193" s="116"/>
      <c r="R193" s="116"/>
      <c r="S193" s="116"/>
      <c r="T193" s="116"/>
      <c r="U193" s="116"/>
      <c r="V193" s="116"/>
      <c r="W193" s="116"/>
      <c r="X193" s="116"/>
      <c r="Y193" s="116"/>
      <c r="Z193" s="116"/>
      <c r="AA193" s="116"/>
      <c r="AB193" s="116"/>
      <c r="AC193" s="116"/>
      <c r="AD193" s="116"/>
      <c r="AE193" s="116"/>
      <c r="AF193" s="116"/>
      <c r="AG193" s="116"/>
      <c r="AH193" s="116"/>
      <c r="AI193" s="116"/>
      <c r="AJ193" s="116"/>
      <c r="AK193" s="116"/>
      <c r="AL193" s="10"/>
      <c r="AM193" s="111">
        <f>IF('GA55 Main'!$C$4='Other Ded.'!B193,IF('GA55 Main'!$M$6="No",'GA55 Main'!$J$27,('GA55 Main'!$J$27+'GA55 Main'!$M$27)),0)</f>
        <v>0</v>
      </c>
      <c r="AN193" s="111">
        <f>IF('GA55 Main'!$C$4='Other Ded.'!B193,'GA55 Main'!$W$27,0)</f>
        <v>0</v>
      </c>
      <c r="AO193" s="111">
        <f>IF('Tax Calculaton Old'!$D$3='Other Ded.'!B193,'Tax Calculaton Old'!$M$48,0)</f>
        <v>0</v>
      </c>
      <c r="AP193" s="111">
        <f>IF(Sheet1!$I$5='Other Ded.'!B193,Sheet1!$L$32,0)</f>
        <v>0</v>
      </c>
      <c r="AQ193" s="22">
        <f t="shared" si="17"/>
        <v>0</v>
      </c>
      <c r="AT193" s="22">
        <f>IF('GA55 Main'!$C$4='Other Ded.'!B193,'GA55 Main'!$E$27,0)</f>
        <v>0</v>
      </c>
      <c r="AU193" s="22">
        <f>IF('GA55 Main'!$C$4='Other Ded.'!B193,SUM('GA55 Main'!$C$8:$C$19,'GA55 Main'!$D$8:$D$19),0)</f>
        <v>0</v>
      </c>
      <c r="AV193" s="111">
        <f t="shared" si="18"/>
        <v>0</v>
      </c>
      <c r="AW193" s="111">
        <f t="shared" si="19"/>
        <v>0</v>
      </c>
      <c r="AX193" s="22">
        <f>IF('GA55 Main'!$C$4='Other Ded.'!B193,IF('GA55 Main'!$M$6="NO",0,'GA55 Main'!$M$27),0)</f>
        <v>0</v>
      </c>
      <c r="AY193" s="22">
        <f>IF('GA55 Main'!$C$4='Other Ded.'!B193,IF('GA55 Main'!$M$6="No",0,ROUND(10%*'GA55 Main'!$J$27,0)),0)</f>
        <v>0</v>
      </c>
      <c r="AZ193" s="22">
        <f t="shared" si="23"/>
        <v>0</v>
      </c>
      <c r="BA193" s="111">
        <f t="shared" si="20"/>
        <v>0</v>
      </c>
      <c r="BB193" s="22">
        <f t="shared" si="21"/>
        <v>0</v>
      </c>
      <c r="BC193" s="22">
        <f>IF('GA55 Main'!$C$4='Other Ded.'!B193,IF('GA55 Main'!$M$6="No",50000,IF($BB$5&gt;50000,50000,$BB$5)),0)</f>
        <v>0</v>
      </c>
      <c r="BD193" s="22">
        <f>IF('GA55 Main'!$C$4='Other Ded.'!B193,IF('GA55 Main'!$E$6="No",25000,50000),0)</f>
        <v>0</v>
      </c>
      <c r="BE193" s="22">
        <f>IF('GA55 Main'!$C$4='Other Ded.'!B193,IF('GA55 Main'!$E$6="No",40000,100000),0)</f>
        <v>0</v>
      </c>
    </row>
    <row r="194" spans="1:57" ht="15.5">
      <c r="A194" s="32">
        <v>190</v>
      </c>
      <c r="B194" s="33">
        <f>Master!B193</f>
        <v>0</v>
      </c>
      <c r="C194" s="116"/>
      <c r="D194" s="116"/>
      <c r="E194" s="116"/>
      <c r="F194" s="31">
        <f t="shared" si="22"/>
        <v>0</v>
      </c>
      <c r="G194" s="31">
        <f t="shared" si="16"/>
        <v>0</v>
      </c>
      <c r="H194" s="116"/>
      <c r="I194" s="116"/>
      <c r="J194" s="116"/>
      <c r="K194" s="116"/>
      <c r="L194" s="116"/>
      <c r="M194" s="116"/>
      <c r="N194" s="116"/>
      <c r="O194" s="116"/>
      <c r="P194" s="116"/>
      <c r="Q194" s="116"/>
      <c r="R194" s="116"/>
      <c r="S194" s="116"/>
      <c r="T194" s="116"/>
      <c r="U194" s="116"/>
      <c r="V194" s="116"/>
      <c r="W194" s="116"/>
      <c r="X194" s="116"/>
      <c r="Y194" s="116"/>
      <c r="Z194" s="116"/>
      <c r="AA194" s="116"/>
      <c r="AB194" s="116"/>
      <c r="AC194" s="116"/>
      <c r="AD194" s="116"/>
      <c r="AE194" s="116"/>
      <c r="AF194" s="116"/>
      <c r="AG194" s="116"/>
      <c r="AH194" s="116"/>
      <c r="AI194" s="116"/>
      <c r="AJ194" s="116"/>
      <c r="AK194" s="116"/>
      <c r="AL194" s="10"/>
      <c r="AM194" s="111">
        <f>IF('GA55 Main'!$C$4='Other Ded.'!B194,IF('GA55 Main'!$M$6="No",'GA55 Main'!$J$27,('GA55 Main'!$J$27+'GA55 Main'!$M$27)),0)</f>
        <v>0</v>
      </c>
      <c r="AN194" s="111">
        <f>IF('GA55 Main'!$C$4='Other Ded.'!B194,'GA55 Main'!$W$27,0)</f>
        <v>0</v>
      </c>
      <c r="AO194" s="111">
        <f>IF('Tax Calculaton Old'!$D$3='Other Ded.'!B194,'Tax Calculaton Old'!$M$48,0)</f>
        <v>0</v>
      </c>
      <c r="AP194" s="111">
        <f>IF(Sheet1!$I$5='Other Ded.'!B194,Sheet1!$L$32,0)</f>
        <v>0</v>
      </c>
      <c r="AQ194" s="22">
        <f t="shared" si="17"/>
        <v>0</v>
      </c>
      <c r="AT194" s="22">
        <f>IF('GA55 Main'!$C$4='Other Ded.'!B194,'GA55 Main'!$E$27,0)</f>
        <v>0</v>
      </c>
      <c r="AU194" s="22">
        <f>IF('GA55 Main'!$C$4='Other Ded.'!B194,SUM('GA55 Main'!$C$8:$C$19,'GA55 Main'!$D$8:$D$19),0)</f>
        <v>0</v>
      </c>
      <c r="AV194" s="111">
        <f t="shared" si="18"/>
        <v>0</v>
      </c>
      <c r="AW194" s="111">
        <f t="shared" si="19"/>
        <v>0</v>
      </c>
      <c r="AX194" s="22">
        <f>IF('GA55 Main'!$C$4='Other Ded.'!B194,IF('GA55 Main'!$M$6="NO",0,'GA55 Main'!$M$27),0)</f>
        <v>0</v>
      </c>
      <c r="AY194" s="22">
        <f>IF('GA55 Main'!$C$4='Other Ded.'!B194,IF('GA55 Main'!$M$6="No",0,ROUND(10%*'GA55 Main'!$J$27,0)),0)</f>
        <v>0</v>
      </c>
      <c r="AZ194" s="22">
        <f t="shared" si="23"/>
        <v>0</v>
      </c>
      <c r="BA194" s="111">
        <f t="shared" si="20"/>
        <v>0</v>
      </c>
      <c r="BB194" s="22">
        <f t="shared" si="21"/>
        <v>0</v>
      </c>
      <c r="BC194" s="22">
        <f>IF('GA55 Main'!$C$4='Other Ded.'!B194,IF('GA55 Main'!$M$6="No",50000,IF($BB$5&gt;50000,50000,$BB$5)),0)</f>
        <v>0</v>
      </c>
      <c r="BD194" s="22">
        <f>IF('GA55 Main'!$C$4='Other Ded.'!B194,IF('GA55 Main'!$E$6="No",25000,50000),0)</f>
        <v>0</v>
      </c>
      <c r="BE194" s="22">
        <f>IF('GA55 Main'!$C$4='Other Ded.'!B194,IF('GA55 Main'!$E$6="No",40000,100000),0)</f>
        <v>0</v>
      </c>
    </row>
    <row r="195" spans="1:57" ht="15.5">
      <c r="A195" s="32">
        <v>191</v>
      </c>
      <c r="B195" s="33">
        <f>Master!B194</f>
        <v>0</v>
      </c>
      <c r="C195" s="116"/>
      <c r="D195" s="116"/>
      <c r="E195" s="116"/>
      <c r="F195" s="31">
        <f t="shared" si="22"/>
        <v>0</v>
      </c>
      <c r="G195" s="31">
        <f t="shared" si="16"/>
        <v>0</v>
      </c>
      <c r="H195" s="116"/>
      <c r="I195" s="116"/>
      <c r="J195" s="116"/>
      <c r="K195" s="116"/>
      <c r="L195" s="116"/>
      <c r="M195" s="116"/>
      <c r="N195" s="116"/>
      <c r="O195" s="116"/>
      <c r="P195" s="116"/>
      <c r="Q195" s="116"/>
      <c r="R195" s="116"/>
      <c r="S195" s="116"/>
      <c r="T195" s="116"/>
      <c r="U195" s="116"/>
      <c r="V195" s="116"/>
      <c r="W195" s="116"/>
      <c r="X195" s="116"/>
      <c r="Y195" s="116"/>
      <c r="Z195" s="116"/>
      <c r="AA195" s="116"/>
      <c r="AB195" s="116"/>
      <c r="AC195" s="116"/>
      <c r="AD195" s="116"/>
      <c r="AE195" s="116"/>
      <c r="AF195" s="116"/>
      <c r="AG195" s="116"/>
      <c r="AH195" s="116"/>
      <c r="AI195" s="116"/>
      <c r="AJ195" s="116"/>
      <c r="AK195" s="116"/>
      <c r="AL195" s="10"/>
      <c r="AM195" s="111">
        <f>IF('GA55 Main'!$C$4='Other Ded.'!B195,IF('GA55 Main'!$M$6="No",'GA55 Main'!$J$27,('GA55 Main'!$J$27+'GA55 Main'!$M$27)),0)</f>
        <v>0</v>
      </c>
      <c r="AN195" s="111">
        <f>IF('GA55 Main'!$C$4='Other Ded.'!B195,'GA55 Main'!$W$27,0)</f>
        <v>0</v>
      </c>
      <c r="AO195" s="111">
        <f>IF('Tax Calculaton Old'!$D$3='Other Ded.'!B195,'Tax Calculaton Old'!$M$48,0)</f>
        <v>0</v>
      </c>
      <c r="AP195" s="111">
        <f>IF(Sheet1!$I$5='Other Ded.'!B195,Sheet1!$L$32,0)</f>
        <v>0</v>
      </c>
      <c r="AQ195" s="22">
        <f t="shared" si="17"/>
        <v>0</v>
      </c>
      <c r="AT195" s="22">
        <f>IF('GA55 Main'!$C$4='Other Ded.'!B195,'GA55 Main'!$E$27,0)</f>
        <v>0</v>
      </c>
      <c r="AU195" s="22">
        <f>IF('GA55 Main'!$C$4='Other Ded.'!B195,SUM('GA55 Main'!$C$8:$C$19,'GA55 Main'!$D$8:$D$19),0)</f>
        <v>0</v>
      </c>
      <c r="AV195" s="111">
        <f t="shared" si="18"/>
        <v>0</v>
      </c>
      <c r="AW195" s="111">
        <f t="shared" si="19"/>
        <v>0</v>
      </c>
      <c r="AX195" s="22">
        <f>IF('GA55 Main'!$C$4='Other Ded.'!B195,IF('GA55 Main'!$M$6="NO",0,'GA55 Main'!$M$27),0)</f>
        <v>0</v>
      </c>
      <c r="AY195" s="22">
        <f>IF('GA55 Main'!$C$4='Other Ded.'!B195,IF('GA55 Main'!$M$6="No",0,ROUND(10%*'GA55 Main'!$J$27,0)),0)</f>
        <v>0</v>
      </c>
      <c r="AZ195" s="22">
        <f t="shared" si="23"/>
        <v>0</v>
      </c>
      <c r="BA195" s="111">
        <f t="shared" si="20"/>
        <v>0</v>
      </c>
      <c r="BB195" s="22">
        <f t="shared" si="21"/>
        <v>0</v>
      </c>
      <c r="BC195" s="22">
        <f>IF('GA55 Main'!$C$4='Other Ded.'!B195,IF('GA55 Main'!$M$6="No",50000,IF($BB$5&gt;50000,50000,$BB$5)),0)</f>
        <v>0</v>
      </c>
      <c r="BD195" s="22">
        <f>IF('GA55 Main'!$C$4='Other Ded.'!B195,IF('GA55 Main'!$E$6="No",25000,50000),0)</f>
        <v>0</v>
      </c>
      <c r="BE195" s="22">
        <f>IF('GA55 Main'!$C$4='Other Ded.'!B195,IF('GA55 Main'!$E$6="No",40000,100000),0)</f>
        <v>0</v>
      </c>
    </row>
    <row r="196" spans="1:57" ht="15.5">
      <c r="A196" s="32">
        <v>192</v>
      </c>
      <c r="B196" s="33">
        <f>Master!B195</f>
        <v>0</v>
      </c>
      <c r="C196" s="116"/>
      <c r="D196" s="116"/>
      <c r="E196" s="116"/>
      <c r="F196" s="31">
        <f t="shared" si="22"/>
        <v>0</v>
      </c>
      <c r="G196" s="31">
        <f t="shared" si="16"/>
        <v>0</v>
      </c>
      <c r="H196" s="116"/>
      <c r="I196" s="116"/>
      <c r="J196" s="116"/>
      <c r="K196" s="116"/>
      <c r="L196" s="116"/>
      <c r="M196" s="116"/>
      <c r="N196" s="116"/>
      <c r="O196" s="116"/>
      <c r="P196" s="116"/>
      <c r="Q196" s="116"/>
      <c r="R196" s="116"/>
      <c r="S196" s="116"/>
      <c r="T196" s="116"/>
      <c r="U196" s="116"/>
      <c r="V196" s="116"/>
      <c r="W196" s="116"/>
      <c r="X196" s="116"/>
      <c r="Y196" s="116"/>
      <c r="Z196" s="116"/>
      <c r="AA196" s="116"/>
      <c r="AB196" s="116"/>
      <c r="AC196" s="116"/>
      <c r="AD196" s="116"/>
      <c r="AE196" s="116"/>
      <c r="AF196" s="116"/>
      <c r="AG196" s="116"/>
      <c r="AH196" s="116"/>
      <c r="AI196" s="116"/>
      <c r="AJ196" s="116"/>
      <c r="AK196" s="116"/>
      <c r="AL196" s="10"/>
      <c r="AM196" s="111">
        <f>IF('GA55 Main'!$C$4='Other Ded.'!B196,IF('GA55 Main'!$M$6="No",'GA55 Main'!$J$27,('GA55 Main'!$J$27+'GA55 Main'!$M$27)),0)</f>
        <v>0</v>
      </c>
      <c r="AN196" s="111">
        <f>IF('GA55 Main'!$C$4='Other Ded.'!B196,'GA55 Main'!$W$27,0)</f>
        <v>0</v>
      </c>
      <c r="AO196" s="111">
        <f>IF('Tax Calculaton Old'!$D$3='Other Ded.'!B196,'Tax Calculaton Old'!$M$48,0)</f>
        <v>0</v>
      </c>
      <c r="AP196" s="111">
        <f>IF(Sheet1!$I$5='Other Ded.'!B196,Sheet1!$L$32,0)</f>
        <v>0</v>
      </c>
      <c r="AQ196" s="22">
        <f t="shared" si="17"/>
        <v>0</v>
      </c>
      <c r="AT196" s="22">
        <f>IF('GA55 Main'!$C$4='Other Ded.'!B196,'GA55 Main'!$E$27,0)</f>
        <v>0</v>
      </c>
      <c r="AU196" s="22">
        <f>IF('GA55 Main'!$C$4='Other Ded.'!B196,SUM('GA55 Main'!$C$8:$C$19,'GA55 Main'!$D$8:$D$19),0)</f>
        <v>0</v>
      </c>
      <c r="AV196" s="111">
        <f t="shared" si="18"/>
        <v>0</v>
      </c>
      <c r="AW196" s="111">
        <f t="shared" si="19"/>
        <v>0</v>
      </c>
      <c r="AX196" s="22">
        <f>IF('GA55 Main'!$C$4='Other Ded.'!B196,IF('GA55 Main'!$M$6="NO",0,'GA55 Main'!$M$27),0)</f>
        <v>0</v>
      </c>
      <c r="AY196" s="22">
        <f>IF('GA55 Main'!$C$4='Other Ded.'!B196,IF('GA55 Main'!$M$6="No",0,ROUND(10%*'GA55 Main'!$J$27,0)),0)</f>
        <v>0</v>
      </c>
      <c r="AZ196" s="22">
        <f t="shared" si="23"/>
        <v>0</v>
      </c>
      <c r="BA196" s="111">
        <f t="shared" si="20"/>
        <v>0</v>
      </c>
      <c r="BB196" s="22">
        <f t="shared" si="21"/>
        <v>0</v>
      </c>
      <c r="BC196" s="22">
        <f>IF('GA55 Main'!$C$4='Other Ded.'!B196,IF('GA55 Main'!$M$6="No",50000,IF($BB$5&gt;50000,50000,$BB$5)),0)</f>
        <v>0</v>
      </c>
      <c r="BD196" s="22">
        <f>IF('GA55 Main'!$C$4='Other Ded.'!B196,IF('GA55 Main'!$E$6="No",25000,50000),0)</f>
        <v>0</v>
      </c>
      <c r="BE196" s="22">
        <f>IF('GA55 Main'!$C$4='Other Ded.'!B196,IF('GA55 Main'!$E$6="No",40000,100000),0)</f>
        <v>0</v>
      </c>
    </row>
    <row r="197" spans="1:57" ht="15.5">
      <c r="A197" s="32">
        <v>193</v>
      </c>
      <c r="B197" s="33">
        <f>Master!B196</f>
        <v>0</v>
      </c>
      <c r="C197" s="116"/>
      <c r="D197" s="116"/>
      <c r="E197" s="116"/>
      <c r="F197" s="31">
        <f t="shared" si="22"/>
        <v>0</v>
      </c>
      <c r="G197" s="31">
        <f t="shared" ref="G197:G254" si="24">IFERROR(VLOOKUP(B197,SI_GPF,19,0),0)</f>
        <v>0</v>
      </c>
      <c r="H197" s="116"/>
      <c r="I197" s="116"/>
      <c r="J197" s="116"/>
      <c r="K197" s="116"/>
      <c r="L197" s="116"/>
      <c r="M197" s="116"/>
      <c r="N197" s="116"/>
      <c r="O197" s="116"/>
      <c r="P197" s="116"/>
      <c r="Q197" s="116"/>
      <c r="R197" s="116"/>
      <c r="S197" s="116"/>
      <c r="T197" s="116"/>
      <c r="U197" s="116"/>
      <c r="V197" s="116"/>
      <c r="W197" s="116"/>
      <c r="X197" s="116"/>
      <c r="Y197" s="116"/>
      <c r="Z197" s="116"/>
      <c r="AA197" s="116"/>
      <c r="AB197" s="116"/>
      <c r="AC197" s="116"/>
      <c r="AD197" s="116"/>
      <c r="AE197" s="116"/>
      <c r="AF197" s="116"/>
      <c r="AG197" s="116"/>
      <c r="AH197" s="116"/>
      <c r="AI197" s="116"/>
      <c r="AJ197" s="116"/>
      <c r="AK197" s="116"/>
      <c r="AL197" s="10"/>
      <c r="AM197" s="111">
        <f>IF('GA55 Main'!$C$4='Other Ded.'!B197,IF('GA55 Main'!$M$6="No",'GA55 Main'!$J$27,('GA55 Main'!$J$27+'GA55 Main'!$M$27)),0)</f>
        <v>0</v>
      </c>
      <c r="AN197" s="111">
        <f>IF('GA55 Main'!$C$4='Other Ded.'!B197,'GA55 Main'!$W$27,0)</f>
        <v>0</v>
      </c>
      <c r="AO197" s="111">
        <f>IF('Tax Calculaton Old'!$D$3='Other Ded.'!B197,'Tax Calculaton Old'!$M$48,0)</f>
        <v>0</v>
      </c>
      <c r="AP197" s="111">
        <f>IF(Sheet1!$I$5='Other Ded.'!B197,Sheet1!$L$32,0)</f>
        <v>0</v>
      </c>
      <c r="AQ197" s="22">
        <f t="shared" ref="AQ197:AQ254" si="25">IF(C197=0,0,ROUND(0.1*AU197,0)+C197)</f>
        <v>0</v>
      </c>
      <c r="AT197" s="22">
        <f>IF('GA55 Main'!$C$4='Other Ded.'!B197,'GA55 Main'!$E$27,0)</f>
        <v>0</v>
      </c>
      <c r="AU197" s="22">
        <f>IF('GA55 Main'!$C$4='Other Ded.'!B197,SUM('GA55 Main'!$C$8:$C$19,'GA55 Main'!$D$8:$D$19),0)</f>
        <v>0</v>
      </c>
      <c r="AV197" s="111">
        <f t="shared" ref="AV197:AV254" si="26">S197+X197</f>
        <v>0</v>
      </c>
      <c r="AW197" s="111">
        <f t="shared" ref="AW197:AW254" si="27">S197+X197+Y197</f>
        <v>0</v>
      </c>
      <c r="AX197" s="22">
        <f>IF('GA55 Main'!$C$4='Other Ded.'!B197,IF('GA55 Main'!$M$6="NO",0,'GA55 Main'!$M$27),0)</f>
        <v>0</v>
      </c>
      <c r="AY197" s="22">
        <f>IF('GA55 Main'!$C$4='Other Ded.'!B197,IF('GA55 Main'!$M$6="No",0,ROUND(10%*'GA55 Main'!$J$27,0)),0)</f>
        <v>0</v>
      </c>
      <c r="AZ197" s="22">
        <f t="shared" si="23"/>
        <v>0</v>
      </c>
      <c r="BA197" s="111">
        <f t="shared" ref="BA197:BA254" si="28">AP197</f>
        <v>0</v>
      </c>
      <c r="BB197" s="22">
        <f t="shared" ref="BB197:BB254" si="29">IF($BA$5&gt;150000,$BA$5-150000,0)</f>
        <v>0</v>
      </c>
      <c r="BC197" s="22">
        <f>IF('GA55 Main'!$C$4='Other Ded.'!B197,IF('GA55 Main'!$M$6="No",50000,IF($BB$5&gt;50000,50000,$BB$5)),0)</f>
        <v>0</v>
      </c>
      <c r="BD197" s="22">
        <f>IF('GA55 Main'!$C$4='Other Ded.'!B197,IF('GA55 Main'!$E$6="No",25000,50000),0)</f>
        <v>0</v>
      </c>
      <c r="BE197" s="22">
        <f>IF('GA55 Main'!$C$4='Other Ded.'!B197,IF('GA55 Main'!$E$6="No",40000,100000),0)</f>
        <v>0</v>
      </c>
    </row>
    <row r="198" spans="1:57" ht="15.5">
      <c r="A198" s="32">
        <v>194</v>
      </c>
      <c r="B198" s="33">
        <f>Master!B197</f>
        <v>0</v>
      </c>
      <c r="C198" s="116"/>
      <c r="D198" s="116"/>
      <c r="E198" s="116"/>
      <c r="F198" s="31">
        <f t="shared" ref="F198:F254" si="30">IF(AZ198&gt;0,AZ198,0)</f>
        <v>0</v>
      </c>
      <c r="G198" s="31">
        <f t="shared" si="24"/>
        <v>0</v>
      </c>
      <c r="H198" s="116"/>
      <c r="I198" s="116"/>
      <c r="J198" s="116"/>
      <c r="K198" s="116"/>
      <c r="L198" s="116"/>
      <c r="M198" s="116"/>
      <c r="N198" s="116"/>
      <c r="O198" s="116"/>
      <c r="P198" s="116"/>
      <c r="Q198" s="116"/>
      <c r="R198" s="116"/>
      <c r="S198" s="116"/>
      <c r="T198" s="116"/>
      <c r="U198" s="116"/>
      <c r="V198" s="116"/>
      <c r="W198" s="116"/>
      <c r="X198" s="116"/>
      <c r="Y198" s="116"/>
      <c r="Z198" s="116"/>
      <c r="AA198" s="116"/>
      <c r="AB198" s="116"/>
      <c r="AC198" s="116"/>
      <c r="AD198" s="116"/>
      <c r="AE198" s="116"/>
      <c r="AF198" s="116"/>
      <c r="AG198" s="116"/>
      <c r="AH198" s="116"/>
      <c r="AI198" s="116"/>
      <c r="AJ198" s="116"/>
      <c r="AK198" s="116"/>
      <c r="AL198" s="10"/>
      <c r="AM198" s="111">
        <f>IF('GA55 Main'!$C$4='Other Ded.'!B198,IF('GA55 Main'!$M$6="No",'GA55 Main'!$J$27,('GA55 Main'!$J$27+'GA55 Main'!$M$27)),0)</f>
        <v>0</v>
      </c>
      <c r="AN198" s="111">
        <f>IF('GA55 Main'!$C$4='Other Ded.'!B198,'GA55 Main'!$W$27,0)</f>
        <v>0</v>
      </c>
      <c r="AO198" s="111">
        <f>IF('Tax Calculaton Old'!$D$3='Other Ded.'!B198,'Tax Calculaton Old'!$M$48,0)</f>
        <v>0</v>
      </c>
      <c r="AP198" s="111">
        <f>IF(Sheet1!$I$5='Other Ded.'!B198,Sheet1!$L$32,0)</f>
        <v>0</v>
      </c>
      <c r="AQ198" s="22">
        <f t="shared" si="25"/>
        <v>0</v>
      </c>
      <c r="AT198" s="22">
        <f>IF('GA55 Main'!$C$4='Other Ded.'!B198,'GA55 Main'!$E$27,0)</f>
        <v>0</v>
      </c>
      <c r="AU198" s="22">
        <f>IF('GA55 Main'!$C$4='Other Ded.'!B198,SUM('GA55 Main'!$C$8:$C$19,'GA55 Main'!$D$8:$D$19),0)</f>
        <v>0</v>
      </c>
      <c r="AV198" s="111">
        <f t="shared" si="26"/>
        <v>0</v>
      </c>
      <c r="AW198" s="111">
        <f t="shared" si="27"/>
        <v>0</v>
      </c>
      <c r="AX198" s="22">
        <f>IF('GA55 Main'!$C$4='Other Ded.'!B198,IF('GA55 Main'!$M$6="NO",0,'GA55 Main'!$M$27),0)</f>
        <v>0</v>
      </c>
      <c r="AY198" s="22">
        <f>IF('GA55 Main'!$C$4='Other Ded.'!B198,IF('GA55 Main'!$M$6="No",0,ROUND(10%*'GA55 Main'!$J$27,0)),0)</f>
        <v>0</v>
      </c>
      <c r="AZ198" s="22">
        <f t="shared" ref="AZ198:AZ254" si="31">IF(AX198&gt;AY198,AY198,AX198)</f>
        <v>0</v>
      </c>
      <c r="BA198" s="111">
        <f t="shared" si="28"/>
        <v>0</v>
      </c>
      <c r="BB198" s="22">
        <f t="shared" si="29"/>
        <v>0</v>
      </c>
      <c r="BC198" s="22">
        <f>IF('GA55 Main'!$C$4='Other Ded.'!B198,IF('GA55 Main'!$M$6="No",50000,IF($BB$5&gt;50000,50000,$BB$5)),0)</f>
        <v>0</v>
      </c>
      <c r="BD198" s="22">
        <f>IF('GA55 Main'!$C$4='Other Ded.'!B198,IF('GA55 Main'!$E$6="No",25000,50000),0)</f>
        <v>0</v>
      </c>
      <c r="BE198" s="22">
        <f>IF('GA55 Main'!$C$4='Other Ded.'!B198,IF('GA55 Main'!$E$6="No",40000,100000),0)</f>
        <v>0</v>
      </c>
    </row>
    <row r="199" spans="1:57" ht="15.5">
      <c r="A199" s="32">
        <v>195</v>
      </c>
      <c r="B199" s="33">
        <f>Master!B198</f>
        <v>0</v>
      </c>
      <c r="C199" s="116"/>
      <c r="D199" s="116"/>
      <c r="E199" s="116"/>
      <c r="F199" s="31">
        <f t="shared" si="30"/>
        <v>0</v>
      </c>
      <c r="G199" s="31">
        <f t="shared" si="24"/>
        <v>0</v>
      </c>
      <c r="H199" s="116"/>
      <c r="I199" s="116"/>
      <c r="J199" s="116"/>
      <c r="K199" s="116"/>
      <c r="L199" s="116"/>
      <c r="M199" s="116"/>
      <c r="N199" s="116"/>
      <c r="O199" s="116"/>
      <c r="P199" s="116"/>
      <c r="Q199" s="116"/>
      <c r="R199" s="116"/>
      <c r="S199" s="116"/>
      <c r="T199" s="116"/>
      <c r="U199" s="116"/>
      <c r="V199" s="116"/>
      <c r="W199" s="116"/>
      <c r="X199" s="116"/>
      <c r="Y199" s="116"/>
      <c r="Z199" s="116"/>
      <c r="AA199" s="116"/>
      <c r="AB199" s="116"/>
      <c r="AC199" s="116"/>
      <c r="AD199" s="116"/>
      <c r="AE199" s="116"/>
      <c r="AF199" s="116"/>
      <c r="AG199" s="116"/>
      <c r="AH199" s="116"/>
      <c r="AI199" s="116"/>
      <c r="AJ199" s="116"/>
      <c r="AK199" s="116"/>
      <c r="AL199" s="10"/>
      <c r="AM199" s="111">
        <f>IF('GA55 Main'!$C$4='Other Ded.'!B199,IF('GA55 Main'!$M$6="No",'GA55 Main'!$J$27,('GA55 Main'!$J$27+'GA55 Main'!$M$27)),0)</f>
        <v>0</v>
      </c>
      <c r="AN199" s="111">
        <f>IF('GA55 Main'!$C$4='Other Ded.'!B199,'GA55 Main'!$W$27,0)</f>
        <v>0</v>
      </c>
      <c r="AO199" s="111">
        <f>IF('Tax Calculaton Old'!$D$3='Other Ded.'!B199,'Tax Calculaton Old'!$M$48,0)</f>
        <v>0</v>
      </c>
      <c r="AP199" s="111">
        <f>IF(Sheet1!$I$5='Other Ded.'!B199,Sheet1!$L$32,0)</f>
        <v>0</v>
      </c>
      <c r="AQ199" s="22">
        <f t="shared" si="25"/>
        <v>0</v>
      </c>
      <c r="AT199" s="22">
        <f>IF('GA55 Main'!$C$4='Other Ded.'!B199,'GA55 Main'!$E$27,0)</f>
        <v>0</v>
      </c>
      <c r="AU199" s="22">
        <f>IF('GA55 Main'!$C$4='Other Ded.'!B199,SUM('GA55 Main'!$C$8:$C$19,'GA55 Main'!$D$8:$D$19),0)</f>
        <v>0</v>
      </c>
      <c r="AV199" s="111">
        <f t="shared" si="26"/>
        <v>0</v>
      </c>
      <c r="AW199" s="111">
        <f t="shared" si="27"/>
        <v>0</v>
      </c>
      <c r="AX199" s="22">
        <f>IF('GA55 Main'!$C$4='Other Ded.'!B199,IF('GA55 Main'!$M$6="NO",0,'GA55 Main'!$M$27),0)</f>
        <v>0</v>
      </c>
      <c r="AY199" s="22">
        <f>IF('GA55 Main'!$C$4='Other Ded.'!B199,IF('GA55 Main'!$M$6="No",0,ROUND(10%*'GA55 Main'!$J$27,0)),0)</f>
        <v>0</v>
      </c>
      <c r="AZ199" s="22">
        <f t="shared" si="31"/>
        <v>0</v>
      </c>
      <c r="BA199" s="111">
        <f t="shared" si="28"/>
        <v>0</v>
      </c>
      <c r="BB199" s="22">
        <f t="shared" si="29"/>
        <v>0</v>
      </c>
      <c r="BC199" s="22">
        <f>IF('GA55 Main'!$C$4='Other Ded.'!B199,IF('GA55 Main'!$M$6="No",50000,IF($BB$5&gt;50000,50000,$BB$5)),0)</f>
        <v>0</v>
      </c>
      <c r="BD199" s="22">
        <f>IF('GA55 Main'!$C$4='Other Ded.'!B199,IF('GA55 Main'!$E$6="No",25000,50000),0)</f>
        <v>0</v>
      </c>
      <c r="BE199" s="22">
        <f>IF('GA55 Main'!$C$4='Other Ded.'!B199,IF('GA55 Main'!$E$6="No",40000,100000),0)</f>
        <v>0</v>
      </c>
    </row>
    <row r="200" spans="1:57" ht="15.5">
      <c r="A200" s="32">
        <v>196</v>
      </c>
      <c r="B200" s="33">
        <f>Master!B199</f>
        <v>0</v>
      </c>
      <c r="C200" s="116"/>
      <c r="D200" s="116"/>
      <c r="E200" s="116"/>
      <c r="F200" s="31">
        <f t="shared" si="30"/>
        <v>0</v>
      </c>
      <c r="G200" s="31">
        <f t="shared" si="24"/>
        <v>0</v>
      </c>
      <c r="H200" s="116"/>
      <c r="I200" s="116"/>
      <c r="J200" s="116"/>
      <c r="K200" s="116"/>
      <c r="L200" s="116"/>
      <c r="M200" s="116"/>
      <c r="N200" s="116"/>
      <c r="O200" s="116"/>
      <c r="P200" s="116"/>
      <c r="Q200" s="116"/>
      <c r="R200" s="116"/>
      <c r="S200" s="116"/>
      <c r="T200" s="116"/>
      <c r="U200" s="116"/>
      <c r="V200" s="116"/>
      <c r="W200" s="116"/>
      <c r="X200" s="116"/>
      <c r="Y200" s="116"/>
      <c r="Z200" s="116"/>
      <c r="AA200" s="116"/>
      <c r="AB200" s="116"/>
      <c r="AC200" s="116"/>
      <c r="AD200" s="116"/>
      <c r="AE200" s="116"/>
      <c r="AF200" s="116"/>
      <c r="AG200" s="116"/>
      <c r="AH200" s="116"/>
      <c r="AI200" s="116"/>
      <c r="AJ200" s="116"/>
      <c r="AK200" s="116"/>
      <c r="AL200" s="10"/>
      <c r="AM200" s="111">
        <f>IF('GA55 Main'!$C$4='Other Ded.'!B200,IF('GA55 Main'!$M$6="No",'GA55 Main'!$J$27,('GA55 Main'!$J$27+'GA55 Main'!$M$27)),0)</f>
        <v>0</v>
      </c>
      <c r="AN200" s="111">
        <f>IF('GA55 Main'!$C$4='Other Ded.'!B200,'GA55 Main'!$W$27,0)</f>
        <v>0</v>
      </c>
      <c r="AO200" s="111">
        <f>IF('Tax Calculaton Old'!$D$3='Other Ded.'!B200,'Tax Calculaton Old'!$M$48,0)</f>
        <v>0</v>
      </c>
      <c r="AP200" s="111">
        <f>IF(Sheet1!$I$5='Other Ded.'!B200,Sheet1!$L$32,0)</f>
        <v>0</v>
      </c>
      <c r="AQ200" s="22">
        <f t="shared" si="25"/>
        <v>0</v>
      </c>
      <c r="AT200" s="22">
        <f>IF('GA55 Main'!$C$4='Other Ded.'!B200,'GA55 Main'!$E$27,0)</f>
        <v>0</v>
      </c>
      <c r="AU200" s="22">
        <f>IF('GA55 Main'!$C$4='Other Ded.'!B200,SUM('GA55 Main'!$C$8:$C$19,'GA55 Main'!$D$8:$D$19),0)</f>
        <v>0</v>
      </c>
      <c r="AV200" s="111">
        <f t="shared" si="26"/>
        <v>0</v>
      </c>
      <c r="AW200" s="111">
        <f t="shared" si="27"/>
        <v>0</v>
      </c>
      <c r="AX200" s="22">
        <f>IF('GA55 Main'!$C$4='Other Ded.'!B200,IF('GA55 Main'!$M$6="NO",0,'GA55 Main'!$M$27),0)</f>
        <v>0</v>
      </c>
      <c r="AY200" s="22">
        <f>IF('GA55 Main'!$C$4='Other Ded.'!B200,IF('GA55 Main'!$M$6="No",0,ROUND(10%*'GA55 Main'!$J$27,0)),0)</f>
        <v>0</v>
      </c>
      <c r="AZ200" s="22">
        <f t="shared" si="31"/>
        <v>0</v>
      </c>
      <c r="BA200" s="111">
        <f t="shared" si="28"/>
        <v>0</v>
      </c>
      <c r="BB200" s="22">
        <f t="shared" si="29"/>
        <v>0</v>
      </c>
      <c r="BC200" s="22">
        <f>IF('GA55 Main'!$C$4='Other Ded.'!B200,IF('GA55 Main'!$M$6="No",50000,IF($BB$5&gt;50000,50000,$BB$5)),0)</f>
        <v>0</v>
      </c>
      <c r="BD200" s="22">
        <f>IF('GA55 Main'!$C$4='Other Ded.'!B200,IF('GA55 Main'!$E$6="No",25000,50000),0)</f>
        <v>0</v>
      </c>
      <c r="BE200" s="22">
        <f>IF('GA55 Main'!$C$4='Other Ded.'!B200,IF('GA55 Main'!$E$6="No",40000,100000),0)</f>
        <v>0</v>
      </c>
    </row>
    <row r="201" spans="1:57" ht="15.5">
      <c r="A201" s="32">
        <v>197</v>
      </c>
      <c r="B201" s="33">
        <f>Master!B200</f>
        <v>0</v>
      </c>
      <c r="C201" s="116"/>
      <c r="D201" s="116"/>
      <c r="E201" s="116"/>
      <c r="F201" s="31">
        <f t="shared" si="30"/>
        <v>0</v>
      </c>
      <c r="G201" s="31">
        <f t="shared" si="24"/>
        <v>0</v>
      </c>
      <c r="H201" s="116"/>
      <c r="I201" s="116"/>
      <c r="J201" s="116"/>
      <c r="K201" s="116"/>
      <c r="L201" s="116"/>
      <c r="M201" s="116"/>
      <c r="N201" s="116"/>
      <c r="O201" s="116"/>
      <c r="P201" s="116"/>
      <c r="Q201" s="116"/>
      <c r="R201" s="116"/>
      <c r="S201" s="116"/>
      <c r="T201" s="116"/>
      <c r="U201" s="116"/>
      <c r="V201" s="116"/>
      <c r="W201" s="116"/>
      <c r="X201" s="116"/>
      <c r="Y201" s="116"/>
      <c r="Z201" s="116"/>
      <c r="AA201" s="116"/>
      <c r="AB201" s="116"/>
      <c r="AC201" s="116"/>
      <c r="AD201" s="116"/>
      <c r="AE201" s="116"/>
      <c r="AF201" s="116"/>
      <c r="AG201" s="116"/>
      <c r="AH201" s="116"/>
      <c r="AI201" s="116"/>
      <c r="AJ201" s="116"/>
      <c r="AK201" s="116"/>
      <c r="AL201" s="10"/>
      <c r="AM201" s="111">
        <f>IF('GA55 Main'!$C$4='Other Ded.'!B201,IF('GA55 Main'!$M$6="No",'GA55 Main'!$J$27,('GA55 Main'!$J$27+'GA55 Main'!$M$27)),0)</f>
        <v>0</v>
      </c>
      <c r="AN201" s="111">
        <f>IF('GA55 Main'!$C$4='Other Ded.'!B201,'GA55 Main'!$W$27,0)</f>
        <v>0</v>
      </c>
      <c r="AO201" s="111">
        <f>IF('Tax Calculaton Old'!$D$3='Other Ded.'!B201,'Tax Calculaton Old'!$M$48,0)</f>
        <v>0</v>
      </c>
      <c r="AP201" s="111">
        <f>IF(Sheet1!$I$5='Other Ded.'!B201,Sheet1!$L$32,0)</f>
        <v>0</v>
      </c>
      <c r="AQ201" s="22">
        <f t="shared" si="25"/>
        <v>0</v>
      </c>
      <c r="AT201" s="22">
        <f>IF('GA55 Main'!$C$4='Other Ded.'!B201,'GA55 Main'!$E$27,0)</f>
        <v>0</v>
      </c>
      <c r="AU201" s="22">
        <f>IF('GA55 Main'!$C$4='Other Ded.'!B201,SUM('GA55 Main'!$C$8:$C$19,'GA55 Main'!$D$8:$D$19),0)</f>
        <v>0</v>
      </c>
      <c r="AV201" s="111">
        <f t="shared" si="26"/>
        <v>0</v>
      </c>
      <c r="AW201" s="111">
        <f t="shared" si="27"/>
        <v>0</v>
      </c>
      <c r="AX201" s="22">
        <f>IF('GA55 Main'!$C$4='Other Ded.'!B201,IF('GA55 Main'!$M$6="NO",0,'GA55 Main'!$M$27),0)</f>
        <v>0</v>
      </c>
      <c r="AY201" s="22">
        <f>IF('GA55 Main'!$C$4='Other Ded.'!B201,IF('GA55 Main'!$M$6="No",0,ROUND(10%*'GA55 Main'!$J$27,0)),0)</f>
        <v>0</v>
      </c>
      <c r="AZ201" s="22">
        <f t="shared" si="31"/>
        <v>0</v>
      </c>
      <c r="BA201" s="111">
        <f t="shared" si="28"/>
        <v>0</v>
      </c>
      <c r="BB201" s="22">
        <f t="shared" si="29"/>
        <v>0</v>
      </c>
      <c r="BC201" s="22">
        <f>IF('GA55 Main'!$C$4='Other Ded.'!B201,IF('GA55 Main'!$M$6="No",50000,IF($BB$5&gt;50000,50000,$BB$5)),0)</f>
        <v>0</v>
      </c>
      <c r="BD201" s="22">
        <f>IF('GA55 Main'!$C$4='Other Ded.'!B201,IF('GA55 Main'!$E$6="No",25000,50000),0)</f>
        <v>0</v>
      </c>
      <c r="BE201" s="22">
        <f>IF('GA55 Main'!$C$4='Other Ded.'!B201,IF('GA55 Main'!$E$6="No",40000,100000),0)</f>
        <v>0</v>
      </c>
    </row>
    <row r="202" spans="1:57" ht="15.5">
      <c r="A202" s="32">
        <v>198</v>
      </c>
      <c r="B202" s="33">
        <f>Master!B201</f>
        <v>0</v>
      </c>
      <c r="C202" s="116"/>
      <c r="D202" s="116"/>
      <c r="E202" s="116"/>
      <c r="F202" s="31">
        <f t="shared" si="30"/>
        <v>0</v>
      </c>
      <c r="G202" s="31">
        <f t="shared" si="24"/>
        <v>0</v>
      </c>
      <c r="H202" s="116"/>
      <c r="I202" s="116"/>
      <c r="J202" s="116"/>
      <c r="K202" s="116"/>
      <c r="L202" s="116"/>
      <c r="M202" s="116"/>
      <c r="N202" s="116"/>
      <c r="O202" s="116"/>
      <c r="P202" s="116"/>
      <c r="Q202" s="116"/>
      <c r="R202" s="116"/>
      <c r="S202" s="116"/>
      <c r="T202" s="116"/>
      <c r="U202" s="116"/>
      <c r="V202" s="116"/>
      <c r="W202" s="116"/>
      <c r="X202" s="116"/>
      <c r="Y202" s="116"/>
      <c r="Z202" s="116"/>
      <c r="AA202" s="116"/>
      <c r="AB202" s="116"/>
      <c r="AC202" s="116"/>
      <c r="AD202" s="116"/>
      <c r="AE202" s="116"/>
      <c r="AF202" s="116"/>
      <c r="AG202" s="116"/>
      <c r="AH202" s="116"/>
      <c r="AI202" s="116"/>
      <c r="AJ202" s="116"/>
      <c r="AK202" s="116"/>
      <c r="AL202" s="10"/>
      <c r="AM202" s="111">
        <f>IF('GA55 Main'!$C$4='Other Ded.'!B202,IF('GA55 Main'!$M$6="No",'GA55 Main'!$J$27,('GA55 Main'!$J$27+'GA55 Main'!$M$27)),0)</f>
        <v>0</v>
      </c>
      <c r="AN202" s="111">
        <f>IF('GA55 Main'!$C$4='Other Ded.'!B202,'GA55 Main'!$W$27,0)</f>
        <v>0</v>
      </c>
      <c r="AO202" s="111">
        <f>IF('Tax Calculaton Old'!$D$3='Other Ded.'!B202,'Tax Calculaton Old'!$M$48,0)</f>
        <v>0</v>
      </c>
      <c r="AP202" s="111">
        <f>IF(Sheet1!$I$5='Other Ded.'!B202,Sheet1!$L$32,0)</f>
        <v>0</v>
      </c>
      <c r="AQ202" s="22">
        <f t="shared" si="25"/>
        <v>0</v>
      </c>
      <c r="AT202" s="22">
        <f>IF('GA55 Main'!$C$4='Other Ded.'!B202,'GA55 Main'!$E$27,0)</f>
        <v>0</v>
      </c>
      <c r="AU202" s="22">
        <f>IF('GA55 Main'!$C$4='Other Ded.'!B202,SUM('GA55 Main'!$C$8:$C$19,'GA55 Main'!$D$8:$D$19),0)</f>
        <v>0</v>
      </c>
      <c r="AV202" s="111">
        <f t="shared" si="26"/>
        <v>0</v>
      </c>
      <c r="AW202" s="111">
        <f t="shared" si="27"/>
        <v>0</v>
      </c>
      <c r="AX202" s="22">
        <f>IF('GA55 Main'!$C$4='Other Ded.'!B202,IF('GA55 Main'!$M$6="NO",0,'GA55 Main'!$M$27),0)</f>
        <v>0</v>
      </c>
      <c r="AY202" s="22">
        <f>IF('GA55 Main'!$C$4='Other Ded.'!B202,IF('GA55 Main'!$M$6="No",0,ROUND(10%*'GA55 Main'!$J$27,0)),0)</f>
        <v>0</v>
      </c>
      <c r="AZ202" s="22">
        <f t="shared" si="31"/>
        <v>0</v>
      </c>
      <c r="BA202" s="111">
        <f t="shared" si="28"/>
        <v>0</v>
      </c>
      <c r="BB202" s="22">
        <f t="shared" si="29"/>
        <v>0</v>
      </c>
      <c r="BC202" s="22">
        <f>IF('GA55 Main'!$C$4='Other Ded.'!B202,IF('GA55 Main'!$M$6="No",50000,IF($BB$5&gt;50000,50000,$BB$5)),0)</f>
        <v>0</v>
      </c>
      <c r="BD202" s="22">
        <f>IF('GA55 Main'!$C$4='Other Ded.'!B202,IF('GA55 Main'!$E$6="No",25000,50000),0)</f>
        <v>0</v>
      </c>
      <c r="BE202" s="22">
        <f>IF('GA55 Main'!$C$4='Other Ded.'!B202,IF('GA55 Main'!$E$6="No",40000,100000),0)</f>
        <v>0</v>
      </c>
    </row>
    <row r="203" spans="1:57" ht="15.5">
      <c r="A203" s="32">
        <v>199</v>
      </c>
      <c r="B203" s="33">
        <f>Master!B202</f>
        <v>0</v>
      </c>
      <c r="C203" s="116"/>
      <c r="D203" s="116"/>
      <c r="E203" s="116"/>
      <c r="F203" s="31">
        <f t="shared" si="30"/>
        <v>0</v>
      </c>
      <c r="G203" s="31">
        <f t="shared" si="24"/>
        <v>0</v>
      </c>
      <c r="H203" s="116"/>
      <c r="I203" s="116"/>
      <c r="J203" s="116"/>
      <c r="K203" s="116"/>
      <c r="L203" s="116"/>
      <c r="M203" s="116"/>
      <c r="N203" s="116"/>
      <c r="O203" s="116"/>
      <c r="P203" s="116"/>
      <c r="Q203" s="116"/>
      <c r="R203" s="116"/>
      <c r="S203" s="116"/>
      <c r="T203" s="116"/>
      <c r="U203" s="116"/>
      <c r="V203" s="116"/>
      <c r="W203" s="116"/>
      <c r="X203" s="116"/>
      <c r="Y203" s="116"/>
      <c r="Z203" s="116"/>
      <c r="AA203" s="116"/>
      <c r="AB203" s="116"/>
      <c r="AC203" s="116"/>
      <c r="AD203" s="116"/>
      <c r="AE203" s="116"/>
      <c r="AF203" s="116"/>
      <c r="AG203" s="116"/>
      <c r="AH203" s="116"/>
      <c r="AI203" s="116"/>
      <c r="AJ203" s="116"/>
      <c r="AK203" s="116"/>
      <c r="AL203" s="10"/>
      <c r="AM203" s="111">
        <f>IF('GA55 Main'!$C$4='Other Ded.'!B203,IF('GA55 Main'!$M$6="No",'GA55 Main'!$J$27,('GA55 Main'!$J$27+'GA55 Main'!$M$27)),0)</f>
        <v>0</v>
      </c>
      <c r="AN203" s="111">
        <f>IF('GA55 Main'!$C$4='Other Ded.'!B203,'GA55 Main'!$W$27,0)</f>
        <v>0</v>
      </c>
      <c r="AO203" s="111">
        <f>IF('Tax Calculaton Old'!$D$3='Other Ded.'!B203,'Tax Calculaton Old'!$M$48,0)</f>
        <v>0</v>
      </c>
      <c r="AP203" s="111">
        <f>IF(Sheet1!$I$5='Other Ded.'!B203,Sheet1!$L$32,0)</f>
        <v>0</v>
      </c>
      <c r="AQ203" s="22">
        <f t="shared" si="25"/>
        <v>0</v>
      </c>
      <c r="AT203" s="22">
        <f>IF('GA55 Main'!$C$4='Other Ded.'!B203,'GA55 Main'!$E$27,0)</f>
        <v>0</v>
      </c>
      <c r="AU203" s="22">
        <f>IF('GA55 Main'!$C$4='Other Ded.'!B203,SUM('GA55 Main'!$C$8:$C$19,'GA55 Main'!$D$8:$D$19),0)</f>
        <v>0</v>
      </c>
      <c r="AV203" s="111">
        <f t="shared" si="26"/>
        <v>0</v>
      </c>
      <c r="AW203" s="111">
        <f t="shared" si="27"/>
        <v>0</v>
      </c>
      <c r="AX203" s="22">
        <f>IF('GA55 Main'!$C$4='Other Ded.'!B203,IF('GA55 Main'!$M$6="NO",0,'GA55 Main'!$M$27),0)</f>
        <v>0</v>
      </c>
      <c r="AY203" s="22">
        <f>IF('GA55 Main'!$C$4='Other Ded.'!B203,IF('GA55 Main'!$M$6="No",0,ROUND(10%*'GA55 Main'!$J$27,0)),0)</f>
        <v>0</v>
      </c>
      <c r="AZ203" s="22">
        <f t="shared" si="31"/>
        <v>0</v>
      </c>
      <c r="BA203" s="111">
        <f t="shared" si="28"/>
        <v>0</v>
      </c>
      <c r="BB203" s="22">
        <f t="shared" si="29"/>
        <v>0</v>
      </c>
      <c r="BC203" s="22">
        <f>IF('GA55 Main'!$C$4='Other Ded.'!B203,IF('GA55 Main'!$M$6="No",50000,IF($BB$5&gt;50000,50000,$BB$5)),0)</f>
        <v>0</v>
      </c>
      <c r="BD203" s="22">
        <f>IF('GA55 Main'!$C$4='Other Ded.'!B203,IF('GA55 Main'!$E$6="No",25000,50000),0)</f>
        <v>0</v>
      </c>
      <c r="BE203" s="22">
        <f>IF('GA55 Main'!$C$4='Other Ded.'!B203,IF('GA55 Main'!$E$6="No",40000,100000),0)</f>
        <v>0</v>
      </c>
    </row>
    <row r="204" spans="1:57" ht="15.5">
      <c r="A204" s="32">
        <v>200</v>
      </c>
      <c r="B204" s="33">
        <f>Master!B203</f>
        <v>0</v>
      </c>
      <c r="C204" s="116"/>
      <c r="D204" s="116"/>
      <c r="E204" s="116"/>
      <c r="F204" s="31">
        <f t="shared" si="30"/>
        <v>0</v>
      </c>
      <c r="G204" s="31">
        <f t="shared" si="24"/>
        <v>0</v>
      </c>
      <c r="H204" s="116"/>
      <c r="I204" s="116"/>
      <c r="J204" s="116"/>
      <c r="K204" s="116"/>
      <c r="L204" s="116"/>
      <c r="M204" s="116"/>
      <c r="N204" s="116"/>
      <c r="O204" s="116"/>
      <c r="P204" s="116"/>
      <c r="Q204" s="116"/>
      <c r="R204" s="116"/>
      <c r="S204" s="116"/>
      <c r="T204" s="116"/>
      <c r="U204" s="116"/>
      <c r="V204" s="116"/>
      <c r="W204" s="116"/>
      <c r="X204" s="116"/>
      <c r="Y204" s="116"/>
      <c r="Z204" s="116"/>
      <c r="AA204" s="116"/>
      <c r="AB204" s="116"/>
      <c r="AC204" s="116"/>
      <c r="AD204" s="116"/>
      <c r="AE204" s="116"/>
      <c r="AF204" s="116"/>
      <c r="AG204" s="116"/>
      <c r="AH204" s="116"/>
      <c r="AI204" s="116"/>
      <c r="AJ204" s="116"/>
      <c r="AK204" s="116"/>
      <c r="AL204" s="10"/>
      <c r="AM204" s="111">
        <f>IF('GA55 Main'!$C$4='Other Ded.'!B204,IF('GA55 Main'!$M$6="No",'GA55 Main'!$J$27,('GA55 Main'!$J$27+'GA55 Main'!$M$27)),0)</f>
        <v>0</v>
      </c>
      <c r="AN204" s="111">
        <f>IF('GA55 Main'!$C$4='Other Ded.'!B204,'GA55 Main'!$W$27,0)</f>
        <v>0</v>
      </c>
      <c r="AO204" s="111">
        <f>IF('Tax Calculaton Old'!$D$3='Other Ded.'!B204,'Tax Calculaton Old'!$M$48,0)</f>
        <v>0</v>
      </c>
      <c r="AP204" s="111">
        <f>IF(Sheet1!$I$5='Other Ded.'!B204,Sheet1!$L$32,0)</f>
        <v>0</v>
      </c>
      <c r="AQ204" s="22">
        <f t="shared" si="25"/>
        <v>0</v>
      </c>
      <c r="AT204" s="22">
        <f>IF('GA55 Main'!$C$4='Other Ded.'!B204,'GA55 Main'!$E$27,0)</f>
        <v>0</v>
      </c>
      <c r="AU204" s="22">
        <f>IF('GA55 Main'!$C$4='Other Ded.'!B204,SUM('GA55 Main'!$C$8:$C$19,'GA55 Main'!$D$8:$D$19),0)</f>
        <v>0</v>
      </c>
      <c r="AV204" s="111">
        <f t="shared" si="26"/>
        <v>0</v>
      </c>
      <c r="AW204" s="111">
        <f t="shared" si="27"/>
        <v>0</v>
      </c>
      <c r="AX204" s="22">
        <f>IF('GA55 Main'!$C$4='Other Ded.'!B204,IF('GA55 Main'!$M$6="NO",0,'GA55 Main'!$M$27),0)</f>
        <v>0</v>
      </c>
      <c r="AY204" s="22">
        <f>IF('GA55 Main'!$C$4='Other Ded.'!B204,IF('GA55 Main'!$M$6="No",0,ROUND(10%*'GA55 Main'!$J$27,0)),0)</f>
        <v>0</v>
      </c>
      <c r="AZ204" s="22">
        <f t="shared" si="31"/>
        <v>0</v>
      </c>
      <c r="BA204" s="111">
        <f t="shared" si="28"/>
        <v>0</v>
      </c>
      <c r="BB204" s="22">
        <f t="shared" si="29"/>
        <v>0</v>
      </c>
      <c r="BC204" s="22">
        <f>IF('GA55 Main'!$C$4='Other Ded.'!B204,IF('GA55 Main'!$M$6="No",50000,IF($BB$5&gt;50000,50000,$BB$5)),0)</f>
        <v>0</v>
      </c>
      <c r="BD204" s="22">
        <f>IF('GA55 Main'!$C$4='Other Ded.'!B204,IF('GA55 Main'!$E$6="No",25000,50000),0)</f>
        <v>0</v>
      </c>
      <c r="BE204" s="22">
        <f>IF('GA55 Main'!$C$4='Other Ded.'!B204,IF('GA55 Main'!$E$6="No",40000,100000),0)</f>
        <v>0</v>
      </c>
    </row>
    <row r="205" spans="1:57" ht="15.5">
      <c r="A205" s="32">
        <v>201</v>
      </c>
      <c r="B205" s="33">
        <f>Master!B204</f>
        <v>0</v>
      </c>
      <c r="C205" s="116"/>
      <c r="D205" s="116"/>
      <c r="E205" s="116"/>
      <c r="F205" s="31">
        <f t="shared" si="30"/>
        <v>0</v>
      </c>
      <c r="G205" s="31">
        <f t="shared" si="24"/>
        <v>0</v>
      </c>
      <c r="H205" s="116"/>
      <c r="I205" s="116"/>
      <c r="J205" s="116"/>
      <c r="K205" s="116"/>
      <c r="L205" s="116"/>
      <c r="M205" s="116"/>
      <c r="N205" s="116"/>
      <c r="O205" s="116"/>
      <c r="P205" s="116"/>
      <c r="Q205" s="116"/>
      <c r="R205" s="116"/>
      <c r="S205" s="116"/>
      <c r="T205" s="116"/>
      <c r="U205" s="116"/>
      <c r="V205" s="116"/>
      <c r="W205" s="116"/>
      <c r="X205" s="116"/>
      <c r="Y205" s="116"/>
      <c r="Z205" s="116"/>
      <c r="AA205" s="116"/>
      <c r="AB205" s="116"/>
      <c r="AC205" s="116"/>
      <c r="AD205" s="116"/>
      <c r="AE205" s="116"/>
      <c r="AF205" s="116"/>
      <c r="AG205" s="116"/>
      <c r="AH205" s="116"/>
      <c r="AI205" s="116"/>
      <c r="AJ205" s="116"/>
      <c r="AK205" s="116"/>
      <c r="AL205" s="10"/>
      <c r="AM205" s="111">
        <f>IF('GA55 Main'!$C$4='Other Ded.'!B205,IF('GA55 Main'!$M$6="No",'GA55 Main'!$J$27,('GA55 Main'!$J$27+'GA55 Main'!$M$27)),0)</f>
        <v>0</v>
      </c>
      <c r="AN205" s="111">
        <f>IF('GA55 Main'!$C$4='Other Ded.'!B205,'GA55 Main'!$W$27,0)</f>
        <v>0</v>
      </c>
      <c r="AO205" s="111">
        <f>IF('Tax Calculaton Old'!$D$3='Other Ded.'!B205,'Tax Calculaton Old'!$M$48,0)</f>
        <v>0</v>
      </c>
      <c r="AP205" s="111">
        <f>IF(Sheet1!$I$5='Other Ded.'!B205,Sheet1!$L$32,0)</f>
        <v>0</v>
      </c>
      <c r="AQ205" s="22">
        <f t="shared" si="25"/>
        <v>0</v>
      </c>
      <c r="AT205" s="22">
        <f>IF('GA55 Main'!$C$4='Other Ded.'!B205,'GA55 Main'!$E$27,0)</f>
        <v>0</v>
      </c>
      <c r="AU205" s="22">
        <f>IF('GA55 Main'!$C$4='Other Ded.'!B205,SUM('GA55 Main'!$C$8:$C$19,'GA55 Main'!$D$8:$D$19),0)</f>
        <v>0</v>
      </c>
      <c r="AV205" s="111">
        <f t="shared" si="26"/>
        <v>0</v>
      </c>
      <c r="AW205" s="111">
        <f t="shared" si="27"/>
        <v>0</v>
      </c>
      <c r="AX205" s="22">
        <f>IF('GA55 Main'!$C$4='Other Ded.'!B205,IF('GA55 Main'!$M$6="NO",0,'GA55 Main'!$M$27),0)</f>
        <v>0</v>
      </c>
      <c r="AY205" s="22">
        <f>IF('GA55 Main'!$C$4='Other Ded.'!B205,IF('GA55 Main'!$M$6="No",0,ROUND(10%*'GA55 Main'!$J$27,0)),0)</f>
        <v>0</v>
      </c>
      <c r="AZ205" s="22">
        <f t="shared" si="31"/>
        <v>0</v>
      </c>
      <c r="BA205" s="111">
        <f t="shared" si="28"/>
        <v>0</v>
      </c>
      <c r="BB205" s="22">
        <f t="shared" si="29"/>
        <v>0</v>
      </c>
      <c r="BC205" s="22">
        <f>IF('GA55 Main'!$C$4='Other Ded.'!B205,IF('GA55 Main'!$M$6="No",50000,IF($BB$5&gt;50000,50000,$BB$5)),0)</f>
        <v>0</v>
      </c>
      <c r="BD205" s="22">
        <f>IF('GA55 Main'!$C$4='Other Ded.'!B205,IF('GA55 Main'!$E$6="No",25000,50000),0)</f>
        <v>0</v>
      </c>
      <c r="BE205" s="22">
        <f>IF('GA55 Main'!$C$4='Other Ded.'!B205,IF('GA55 Main'!$E$6="No",40000,100000),0)</f>
        <v>0</v>
      </c>
    </row>
    <row r="206" spans="1:57" ht="15.5">
      <c r="A206" s="32">
        <v>202</v>
      </c>
      <c r="B206" s="33">
        <f>Master!B205</f>
        <v>0</v>
      </c>
      <c r="C206" s="116"/>
      <c r="D206" s="116"/>
      <c r="E206" s="116"/>
      <c r="F206" s="31">
        <f t="shared" si="30"/>
        <v>0</v>
      </c>
      <c r="G206" s="31">
        <f t="shared" si="24"/>
        <v>0</v>
      </c>
      <c r="H206" s="116"/>
      <c r="I206" s="116"/>
      <c r="J206" s="116"/>
      <c r="K206" s="116"/>
      <c r="L206" s="116"/>
      <c r="M206" s="116"/>
      <c r="N206" s="116"/>
      <c r="O206" s="116"/>
      <c r="P206" s="116"/>
      <c r="Q206" s="116"/>
      <c r="R206" s="116"/>
      <c r="S206" s="116"/>
      <c r="T206" s="116"/>
      <c r="U206" s="116"/>
      <c r="V206" s="116"/>
      <c r="W206" s="116"/>
      <c r="X206" s="116"/>
      <c r="Y206" s="116"/>
      <c r="Z206" s="116"/>
      <c r="AA206" s="116"/>
      <c r="AB206" s="116"/>
      <c r="AC206" s="116"/>
      <c r="AD206" s="116"/>
      <c r="AE206" s="116"/>
      <c r="AF206" s="116"/>
      <c r="AG206" s="116"/>
      <c r="AH206" s="116"/>
      <c r="AI206" s="116"/>
      <c r="AJ206" s="116"/>
      <c r="AK206" s="116"/>
      <c r="AL206" s="10"/>
      <c r="AM206" s="111">
        <f>IF('GA55 Main'!$C$4='Other Ded.'!B206,IF('GA55 Main'!$M$6="No",'GA55 Main'!$J$27,('GA55 Main'!$J$27+'GA55 Main'!$M$27)),0)</f>
        <v>0</v>
      </c>
      <c r="AN206" s="111">
        <f>IF('GA55 Main'!$C$4='Other Ded.'!B206,'GA55 Main'!$W$27,0)</f>
        <v>0</v>
      </c>
      <c r="AO206" s="111">
        <f>IF('Tax Calculaton Old'!$D$3='Other Ded.'!B206,'Tax Calculaton Old'!$M$48,0)</f>
        <v>0</v>
      </c>
      <c r="AP206" s="111">
        <f>IF(Sheet1!$I$5='Other Ded.'!B206,Sheet1!$L$32,0)</f>
        <v>0</v>
      </c>
      <c r="AQ206" s="22">
        <f t="shared" si="25"/>
        <v>0</v>
      </c>
      <c r="AT206" s="22">
        <f>IF('GA55 Main'!$C$4='Other Ded.'!B206,'GA55 Main'!$E$27,0)</f>
        <v>0</v>
      </c>
      <c r="AU206" s="22">
        <f>IF('GA55 Main'!$C$4='Other Ded.'!B206,SUM('GA55 Main'!$C$8:$C$19,'GA55 Main'!$D$8:$D$19),0)</f>
        <v>0</v>
      </c>
      <c r="AV206" s="111">
        <f t="shared" si="26"/>
        <v>0</v>
      </c>
      <c r="AW206" s="111">
        <f t="shared" si="27"/>
        <v>0</v>
      </c>
      <c r="AX206" s="22">
        <f>IF('GA55 Main'!$C$4='Other Ded.'!B206,IF('GA55 Main'!$M$6="NO",0,'GA55 Main'!$M$27),0)</f>
        <v>0</v>
      </c>
      <c r="AY206" s="22">
        <f>IF('GA55 Main'!$C$4='Other Ded.'!B206,IF('GA55 Main'!$M$6="No",0,ROUND(10%*'GA55 Main'!$J$27,0)),0)</f>
        <v>0</v>
      </c>
      <c r="AZ206" s="22">
        <f t="shared" si="31"/>
        <v>0</v>
      </c>
      <c r="BA206" s="111">
        <f t="shared" si="28"/>
        <v>0</v>
      </c>
      <c r="BB206" s="22">
        <f t="shared" si="29"/>
        <v>0</v>
      </c>
      <c r="BC206" s="22">
        <f>IF('GA55 Main'!$C$4='Other Ded.'!B206,IF('GA55 Main'!$M$6="No",50000,IF($BB$5&gt;50000,50000,$BB$5)),0)</f>
        <v>0</v>
      </c>
      <c r="BD206" s="22">
        <f>IF('GA55 Main'!$C$4='Other Ded.'!B206,IF('GA55 Main'!$E$6="No",25000,50000),0)</f>
        <v>0</v>
      </c>
      <c r="BE206" s="22">
        <f>IF('GA55 Main'!$C$4='Other Ded.'!B206,IF('GA55 Main'!$E$6="No",40000,100000),0)</f>
        <v>0</v>
      </c>
    </row>
    <row r="207" spans="1:57" ht="15.5">
      <c r="A207" s="32">
        <v>203</v>
      </c>
      <c r="B207" s="33">
        <f>Master!B206</f>
        <v>0</v>
      </c>
      <c r="C207" s="116"/>
      <c r="D207" s="116"/>
      <c r="E207" s="116"/>
      <c r="F207" s="31">
        <f t="shared" si="30"/>
        <v>0</v>
      </c>
      <c r="G207" s="31">
        <f t="shared" si="24"/>
        <v>0</v>
      </c>
      <c r="H207" s="116"/>
      <c r="I207" s="116"/>
      <c r="J207" s="116"/>
      <c r="K207" s="116"/>
      <c r="L207" s="116"/>
      <c r="M207" s="116"/>
      <c r="N207" s="116"/>
      <c r="O207" s="116"/>
      <c r="P207" s="116"/>
      <c r="Q207" s="116"/>
      <c r="R207" s="116"/>
      <c r="S207" s="116"/>
      <c r="T207" s="116"/>
      <c r="U207" s="116"/>
      <c r="V207" s="116"/>
      <c r="W207" s="116"/>
      <c r="X207" s="116"/>
      <c r="Y207" s="116"/>
      <c r="Z207" s="116"/>
      <c r="AA207" s="116"/>
      <c r="AB207" s="116"/>
      <c r="AC207" s="116"/>
      <c r="AD207" s="116"/>
      <c r="AE207" s="116"/>
      <c r="AF207" s="116"/>
      <c r="AG207" s="116"/>
      <c r="AH207" s="116"/>
      <c r="AI207" s="116"/>
      <c r="AJ207" s="116"/>
      <c r="AK207" s="116"/>
      <c r="AL207" s="10"/>
      <c r="AM207" s="111">
        <f>IF('GA55 Main'!$C$4='Other Ded.'!B207,IF('GA55 Main'!$M$6="No",'GA55 Main'!$J$27,('GA55 Main'!$J$27+'GA55 Main'!$M$27)),0)</f>
        <v>0</v>
      </c>
      <c r="AN207" s="111">
        <f>IF('GA55 Main'!$C$4='Other Ded.'!B207,'GA55 Main'!$W$27,0)</f>
        <v>0</v>
      </c>
      <c r="AO207" s="111">
        <f>IF('Tax Calculaton Old'!$D$3='Other Ded.'!B207,'Tax Calculaton Old'!$M$48,0)</f>
        <v>0</v>
      </c>
      <c r="AP207" s="111">
        <f>IF(Sheet1!$I$5='Other Ded.'!B207,Sheet1!$L$32,0)</f>
        <v>0</v>
      </c>
      <c r="AQ207" s="22">
        <f t="shared" si="25"/>
        <v>0</v>
      </c>
      <c r="AT207" s="22">
        <f>IF('GA55 Main'!$C$4='Other Ded.'!B207,'GA55 Main'!$E$27,0)</f>
        <v>0</v>
      </c>
      <c r="AU207" s="22">
        <f>IF('GA55 Main'!$C$4='Other Ded.'!B207,SUM('GA55 Main'!$C$8:$C$19,'GA55 Main'!$D$8:$D$19),0)</f>
        <v>0</v>
      </c>
      <c r="AV207" s="111">
        <f t="shared" si="26"/>
        <v>0</v>
      </c>
      <c r="AW207" s="111">
        <f t="shared" si="27"/>
        <v>0</v>
      </c>
      <c r="AX207" s="22">
        <f>IF('GA55 Main'!$C$4='Other Ded.'!B207,IF('GA55 Main'!$M$6="NO",0,'GA55 Main'!$M$27),0)</f>
        <v>0</v>
      </c>
      <c r="AY207" s="22">
        <f>IF('GA55 Main'!$C$4='Other Ded.'!B207,IF('GA55 Main'!$M$6="No",0,ROUND(10%*'GA55 Main'!$J$27,0)),0)</f>
        <v>0</v>
      </c>
      <c r="AZ207" s="22">
        <f t="shared" si="31"/>
        <v>0</v>
      </c>
      <c r="BA207" s="111">
        <f t="shared" si="28"/>
        <v>0</v>
      </c>
      <c r="BB207" s="22">
        <f t="shared" si="29"/>
        <v>0</v>
      </c>
      <c r="BC207" s="22">
        <f>IF('GA55 Main'!$C$4='Other Ded.'!B207,IF('GA55 Main'!$M$6="No",50000,IF($BB$5&gt;50000,50000,$BB$5)),0)</f>
        <v>0</v>
      </c>
      <c r="BD207" s="22">
        <f>IF('GA55 Main'!$C$4='Other Ded.'!B207,IF('GA55 Main'!$E$6="No",25000,50000),0)</f>
        <v>0</v>
      </c>
      <c r="BE207" s="22">
        <f>IF('GA55 Main'!$C$4='Other Ded.'!B207,IF('GA55 Main'!$E$6="No",40000,100000),0)</f>
        <v>0</v>
      </c>
    </row>
    <row r="208" spans="1:57" ht="15.5">
      <c r="A208" s="32">
        <v>204</v>
      </c>
      <c r="B208" s="33">
        <f>Master!B207</f>
        <v>0</v>
      </c>
      <c r="C208" s="116"/>
      <c r="D208" s="116"/>
      <c r="E208" s="116"/>
      <c r="F208" s="31">
        <f t="shared" si="30"/>
        <v>0</v>
      </c>
      <c r="G208" s="31">
        <f t="shared" si="24"/>
        <v>0</v>
      </c>
      <c r="H208" s="116"/>
      <c r="I208" s="116"/>
      <c r="J208" s="116"/>
      <c r="K208" s="116"/>
      <c r="L208" s="116"/>
      <c r="M208" s="116"/>
      <c r="N208" s="116"/>
      <c r="O208" s="116"/>
      <c r="P208" s="116"/>
      <c r="Q208" s="116"/>
      <c r="R208" s="116"/>
      <c r="S208" s="116"/>
      <c r="T208" s="116"/>
      <c r="U208" s="116"/>
      <c r="V208" s="116"/>
      <c r="W208" s="116"/>
      <c r="X208" s="116"/>
      <c r="Y208" s="116"/>
      <c r="Z208" s="116"/>
      <c r="AA208" s="116"/>
      <c r="AB208" s="116"/>
      <c r="AC208" s="116"/>
      <c r="AD208" s="116"/>
      <c r="AE208" s="116"/>
      <c r="AF208" s="116"/>
      <c r="AG208" s="116"/>
      <c r="AH208" s="116"/>
      <c r="AI208" s="116"/>
      <c r="AJ208" s="116"/>
      <c r="AK208" s="116"/>
      <c r="AL208" s="10"/>
      <c r="AM208" s="111">
        <f>IF('GA55 Main'!$C$4='Other Ded.'!B208,IF('GA55 Main'!$M$6="No",'GA55 Main'!$J$27,('GA55 Main'!$J$27+'GA55 Main'!$M$27)),0)</f>
        <v>0</v>
      </c>
      <c r="AN208" s="111">
        <f>IF('GA55 Main'!$C$4='Other Ded.'!B208,'GA55 Main'!$W$27,0)</f>
        <v>0</v>
      </c>
      <c r="AO208" s="111">
        <f>IF('Tax Calculaton Old'!$D$3='Other Ded.'!B208,'Tax Calculaton Old'!$M$48,0)</f>
        <v>0</v>
      </c>
      <c r="AP208" s="111">
        <f>IF(Sheet1!$I$5='Other Ded.'!B208,Sheet1!$L$32,0)</f>
        <v>0</v>
      </c>
      <c r="AQ208" s="22">
        <f t="shared" si="25"/>
        <v>0</v>
      </c>
      <c r="AT208" s="22">
        <f>IF('GA55 Main'!$C$4='Other Ded.'!B208,'GA55 Main'!$E$27,0)</f>
        <v>0</v>
      </c>
      <c r="AU208" s="22">
        <f>IF('GA55 Main'!$C$4='Other Ded.'!B208,SUM('GA55 Main'!$C$8:$C$19,'GA55 Main'!$D$8:$D$19),0)</f>
        <v>0</v>
      </c>
      <c r="AV208" s="111">
        <f t="shared" si="26"/>
        <v>0</v>
      </c>
      <c r="AW208" s="111">
        <f t="shared" si="27"/>
        <v>0</v>
      </c>
      <c r="AX208" s="22">
        <f>IF('GA55 Main'!$C$4='Other Ded.'!B208,IF('GA55 Main'!$M$6="NO",0,'GA55 Main'!$M$27),0)</f>
        <v>0</v>
      </c>
      <c r="AY208" s="22">
        <f>IF('GA55 Main'!$C$4='Other Ded.'!B208,IF('GA55 Main'!$M$6="No",0,ROUND(10%*'GA55 Main'!$J$27,0)),0)</f>
        <v>0</v>
      </c>
      <c r="AZ208" s="22">
        <f t="shared" si="31"/>
        <v>0</v>
      </c>
      <c r="BA208" s="111">
        <f t="shared" si="28"/>
        <v>0</v>
      </c>
      <c r="BB208" s="22">
        <f t="shared" si="29"/>
        <v>0</v>
      </c>
      <c r="BC208" s="22">
        <f>IF('GA55 Main'!$C$4='Other Ded.'!B208,IF('GA55 Main'!$M$6="No",50000,IF($BB$5&gt;50000,50000,$BB$5)),0)</f>
        <v>0</v>
      </c>
      <c r="BD208" s="22">
        <f>IF('GA55 Main'!$C$4='Other Ded.'!B208,IF('GA55 Main'!$E$6="No",25000,50000),0)</f>
        <v>0</v>
      </c>
      <c r="BE208" s="22">
        <f>IF('GA55 Main'!$C$4='Other Ded.'!B208,IF('GA55 Main'!$E$6="No",40000,100000),0)</f>
        <v>0</v>
      </c>
    </row>
    <row r="209" spans="1:57" ht="15.5">
      <c r="A209" s="32">
        <v>205</v>
      </c>
      <c r="B209" s="33">
        <f>Master!B208</f>
        <v>0</v>
      </c>
      <c r="C209" s="116"/>
      <c r="D209" s="116"/>
      <c r="E209" s="116"/>
      <c r="F209" s="31">
        <f t="shared" si="30"/>
        <v>0</v>
      </c>
      <c r="G209" s="31">
        <f t="shared" si="24"/>
        <v>0</v>
      </c>
      <c r="H209" s="116"/>
      <c r="I209" s="116"/>
      <c r="J209" s="116"/>
      <c r="K209" s="116"/>
      <c r="L209" s="116"/>
      <c r="M209" s="116"/>
      <c r="N209" s="116"/>
      <c r="O209" s="116"/>
      <c r="P209" s="116"/>
      <c r="Q209" s="116"/>
      <c r="R209" s="116"/>
      <c r="S209" s="116"/>
      <c r="T209" s="116"/>
      <c r="U209" s="116"/>
      <c r="V209" s="116"/>
      <c r="W209" s="116"/>
      <c r="X209" s="116"/>
      <c r="Y209" s="116"/>
      <c r="Z209" s="116"/>
      <c r="AA209" s="116"/>
      <c r="AB209" s="116"/>
      <c r="AC209" s="116"/>
      <c r="AD209" s="116"/>
      <c r="AE209" s="116"/>
      <c r="AF209" s="116"/>
      <c r="AG209" s="116"/>
      <c r="AH209" s="116"/>
      <c r="AI209" s="116"/>
      <c r="AJ209" s="116"/>
      <c r="AK209" s="116"/>
      <c r="AL209" s="10"/>
      <c r="AM209" s="111">
        <f>IF('GA55 Main'!$C$4='Other Ded.'!B209,IF('GA55 Main'!$M$6="No",'GA55 Main'!$J$27,('GA55 Main'!$J$27+'GA55 Main'!$M$27)),0)</f>
        <v>0</v>
      </c>
      <c r="AN209" s="111">
        <f>IF('GA55 Main'!$C$4='Other Ded.'!B209,'GA55 Main'!$W$27,0)</f>
        <v>0</v>
      </c>
      <c r="AO209" s="111">
        <f>IF('Tax Calculaton Old'!$D$3='Other Ded.'!B209,'Tax Calculaton Old'!$M$48,0)</f>
        <v>0</v>
      </c>
      <c r="AP209" s="111">
        <f>IF(Sheet1!$I$5='Other Ded.'!B209,Sheet1!$L$32,0)</f>
        <v>0</v>
      </c>
      <c r="AQ209" s="22">
        <f t="shared" si="25"/>
        <v>0</v>
      </c>
      <c r="AT209" s="22">
        <f>IF('GA55 Main'!$C$4='Other Ded.'!B209,'GA55 Main'!$E$27,0)</f>
        <v>0</v>
      </c>
      <c r="AU209" s="22">
        <f>IF('GA55 Main'!$C$4='Other Ded.'!B209,SUM('GA55 Main'!$C$8:$C$19,'GA55 Main'!$D$8:$D$19),0)</f>
        <v>0</v>
      </c>
      <c r="AV209" s="111">
        <f t="shared" si="26"/>
        <v>0</v>
      </c>
      <c r="AW209" s="111">
        <f t="shared" si="27"/>
        <v>0</v>
      </c>
      <c r="AX209" s="22">
        <f>IF('GA55 Main'!$C$4='Other Ded.'!B209,IF('GA55 Main'!$M$6="NO",0,'GA55 Main'!$M$27),0)</f>
        <v>0</v>
      </c>
      <c r="AY209" s="22">
        <f>IF('GA55 Main'!$C$4='Other Ded.'!B209,IF('GA55 Main'!$M$6="No",0,ROUND(10%*'GA55 Main'!$J$27,0)),0)</f>
        <v>0</v>
      </c>
      <c r="AZ209" s="22">
        <f t="shared" si="31"/>
        <v>0</v>
      </c>
      <c r="BA209" s="111">
        <f t="shared" si="28"/>
        <v>0</v>
      </c>
      <c r="BB209" s="22">
        <f t="shared" si="29"/>
        <v>0</v>
      </c>
      <c r="BC209" s="22">
        <f>IF('GA55 Main'!$C$4='Other Ded.'!B209,IF('GA55 Main'!$M$6="No",50000,IF($BB$5&gt;50000,50000,$BB$5)),0)</f>
        <v>0</v>
      </c>
      <c r="BD209" s="22">
        <f>IF('GA55 Main'!$C$4='Other Ded.'!B209,IF('GA55 Main'!$E$6="No",25000,50000),0)</f>
        <v>0</v>
      </c>
      <c r="BE209" s="22">
        <f>IF('GA55 Main'!$C$4='Other Ded.'!B209,IF('GA55 Main'!$E$6="No",40000,100000),0)</f>
        <v>0</v>
      </c>
    </row>
    <row r="210" spans="1:57" ht="15.5">
      <c r="A210" s="32">
        <v>206</v>
      </c>
      <c r="B210" s="33">
        <f>Master!B209</f>
        <v>0</v>
      </c>
      <c r="C210" s="116"/>
      <c r="D210" s="116"/>
      <c r="E210" s="116"/>
      <c r="F210" s="31">
        <f t="shared" si="30"/>
        <v>0</v>
      </c>
      <c r="G210" s="31">
        <f t="shared" si="24"/>
        <v>0</v>
      </c>
      <c r="H210" s="116"/>
      <c r="I210" s="116"/>
      <c r="J210" s="116"/>
      <c r="K210" s="116"/>
      <c r="L210" s="116"/>
      <c r="M210" s="116"/>
      <c r="N210" s="116"/>
      <c r="O210" s="116"/>
      <c r="P210" s="116"/>
      <c r="Q210" s="116"/>
      <c r="R210" s="116"/>
      <c r="S210" s="116"/>
      <c r="T210" s="116"/>
      <c r="U210" s="116"/>
      <c r="V210" s="116"/>
      <c r="W210" s="116"/>
      <c r="X210" s="116"/>
      <c r="Y210" s="116"/>
      <c r="Z210" s="116"/>
      <c r="AA210" s="116"/>
      <c r="AB210" s="116"/>
      <c r="AC210" s="116"/>
      <c r="AD210" s="116"/>
      <c r="AE210" s="116"/>
      <c r="AF210" s="116"/>
      <c r="AG210" s="116"/>
      <c r="AH210" s="116"/>
      <c r="AI210" s="116"/>
      <c r="AJ210" s="116"/>
      <c r="AK210" s="116"/>
      <c r="AL210" s="10"/>
      <c r="AM210" s="111">
        <f>IF('GA55 Main'!$C$4='Other Ded.'!B210,IF('GA55 Main'!$M$6="No",'GA55 Main'!$J$27,('GA55 Main'!$J$27+'GA55 Main'!$M$27)),0)</f>
        <v>0</v>
      </c>
      <c r="AN210" s="111">
        <f>IF('GA55 Main'!$C$4='Other Ded.'!B210,'GA55 Main'!$W$27,0)</f>
        <v>0</v>
      </c>
      <c r="AO210" s="111">
        <f>IF('Tax Calculaton Old'!$D$3='Other Ded.'!B210,'Tax Calculaton Old'!$M$48,0)</f>
        <v>0</v>
      </c>
      <c r="AP210" s="111">
        <f>IF(Sheet1!$I$5='Other Ded.'!B210,Sheet1!$L$32,0)</f>
        <v>0</v>
      </c>
      <c r="AQ210" s="22">
        <f t="shared" si="25"/>
        <v>0</v>
      </c>
      <c r="AT210" s="22">
        <f>IF('GA55 Main'!$C$4='Other Ded.'!B210,'GA55 Main'!$E$27,0)</f>
        <v>0</v>
      </c>
      <c r="AU210" s="22">
        <f>IF('GA55 Main'!$C$4='Other Ded.'!B210,SUM('GA55 Main'!$C$8:$C$19,'GA55 Main'!$D$8:$D$19),0)</f>
        <v>0</v>
      </c>
      <c r="AV210" s="111">
        <f t="shared" si="26"/>
        <v>0</v>
      </c>
      <c r="AW210" s="111">
        <f t="shared" si="27"/>
        <v>0</v>
      </c>
      <c r="AX210" s="22">
        <f>IF('GA55 Main'!$C$4='Other Ded.'!B210,IF('GA55 Main'!$M$6="NO",0,'GA55 Main'!$M$27),0)</f>
        <v>0</v>
      </c>
      <c r="AY210" s="22">
        <f>IF('GA55 Main'!$C$4='Other Ded.'!B210,IF('GA55 Main'!$M$6="No",0,ROUND(10%*'GA55 Main'!$J$27,0)),0)</f>
        <v>0</v>
      </c>
      <c r="AZ210" s="22">
        <f t="shared" si="31"/>
        <v>0</v>
      </c>
      <c r="BA210" s="111">
        <f t="shared" si="28"/>
        <v>0</v>
      </c>
      <c r="BB210" s="22">
        <f t="shared" si="29"/>
        <v>0</v>
      </c>
      <c r="BC210" s="22">
        <f>IF('GA55 Main'!$C$4='Other Ded.'!B210,IF('GA55 Main'!$M$6="No",50000,IF($BB$5&gt;50000,50000,$BB$5)),0)</f>
        <v>0</v>
      </c>
      <c r="BD210" s="22">
        <f>IF('GA55 Main'!$C$4='Other Ded.'!B210,IF('GA55 Main'!$E$6="No",25000,50000),0)</f>
        <v>0</v>
      </c>
      <c r="BE210" s="22">
        <f>IF('GA55 Main'!$C$4='Other Ded.'!B210,IF('GA55 Main'!$E$6="No",40000,100000),0)</f>
        <v>0</v>
      </c>
    </row>
    <row r="211" spans="1:57" ht="15.5">
      <c r="A211" s="32">
        <v>207</v>
      </c>
      <c r="B211" s="33">
        <f>Master!B210</f>
        <v>0</v>
      </c>
      <c r="C211" s="116"/>
      <c r="D211" s="116"/>
      <c r="E211" s="116"/>
      <c r="F211" s="31">
        <f t="shared" si="30"/>
        <v>0</v>
      </c>
      <c r="G211" s="31">
        <f t="shared" si="24"/>
        <v>0</v>
      </c>
      <c r="H211" s="116"/>
      <c r="I211" s="116"/>
      <c r="J211" s="116"/>
      <c r="K211" s="116"/>
      <c r="L211" s="116"/>
      <c r="M211" s="116"/>
      <c r="N211" s="116"/>
      <c r="O211" s="116"/>
      <c r="P211" s="116"/>
      <c r="Q211" s="116"/>
      <c r="R211" s="116"/>
      <c r="S211" s="116"/>
      <c r="T211" s="116"/>
      <c r="U211" s="116"/>
      <c r="V211" s="116"/>
      <c r="W211" s="116"/>
      <c r="X211" s="116"/>
      <c r="Y211" s="116"/>
      <c r="Z211" s="116"/>
      <c r="AA211" s="116"/>
      <c r="AB211" s="116"/>
      <c r="AC211" s="116"/>
      <c r="AD211" s="116"/>
      <c r="AE211" s="116"/>
      <c r="AF211" s="116"/>
      <c r="AG211" s="116"/>
      <c r="AH211" s="116"/>
      <c r="AI211" s="116"/>
      <c r="AJ211" s="116"/>
      <c r="AK211" s="116"/>
      <c r="AL211" s="10"/>
      <c r="AM211" s="111">
        <f>IF('GA55 Main'!$C$4='Other Ded.'!B211,IF('GA55 Main'!$M$6="No",'GA55 Main'!$J$27,('GA55 Main'!$J$27+'GA55 Main'!$M$27)),0)</f>
        <v>0</v>
      </c>
      <c r="AN211" s="111">
        <f>IF('GA55 Main'!$C$4='Other Ded.'!B211,'GA55 Main'!$W$27,0)</f>
        <v>0</v>
      </c>
      <c r="AO211" s="111">
        <f>IF('Tax Calculaton Old'!$D$3='Other Ded.'!B211,'Tax Calculaton Old'!$M$48,0)</f>
        <v>0</v>
      </c>
      <c r="AP211" s="111">
        <f>IF(Sheet1!$I$5='Other Ded.'!B211,Sheet1!$L$32,0)</f>
        <v>0</v>
      </c>
      <c r="AQ211" s="22">
        <f t="shared" si="25"/>
        <v>0</v>
      </c>
      <c r="AT211" s="22">
        <f>IF('GA55 Main'!$C$4='Other Ded.'!B211,'GA55 Main'!$E$27,0)</f>
        <v>0</v>
      </c>
      <c r="AU211" s="22">
        <f>IF('GA55 Main'!$C$4='Other Ded.'!B211,SUM('GA55 Main'!$C$8:$C$19,'GA55 Main'!$D$8:$D$19),0)</f>
        <v>0</v>
      </c>
      <c r="AV211" s="111">
        <f t="shared" si="26"/>
        <v>0</v>
      </c>
      <c r="AW211" s="111">
        <f t="shared" si="27"/>
        <v>0</v>
      </c>
      <c r="AX211" s="22">
        <f>IF('GA55 Main'!$C$4='Other Ded.'!B211,IF('GA55 Main'!$M$6="NO",0,'GA55 Main'!$M$27),0)</f>
        <v>0</v>
      </c>
      <c r="AY211" s="22">
        <f>IF('GA55 Main'!$C$4='Other Ded.'!B211,IF('GA55 Main'!$M$6="No",0,ROUND(10%*'GA55 Main'!$J$27,0)),0)</f>
        <v>0</v>
      </c>
      <c r="AZ211" s="22">
        <f t="shared" si="31"/>
        <v>0</v>
      </c>
      <c r="BA211" s="111">
        <f t="shared" si="28"/>
        <v>0</v>
      </c>
      <c r="BB211" s="22">
        <f t="shared" si="29"/>
        <v>0</v>
      </c>
      <c r="BC211" s="22">
        <f>IF('GA55 Main'!$C$4='Other Ded.'!B211,IF('GA55 Main'!$M$6="No",50000,IF($BB$5&gt;50000,50000,$BB$5)),0)</f>
        <v>0</v>
      </c>
      <c r="BD211" s="22">
        <f>IF('GA55 Main'!$C$4='Other Ded.'!B211,IF('GA55 Main'!$E$6="No",25000,50000),0)</f>
        <v>0</v>
      </c>
      <c r="BE211" s="22">
        <f>IF('GA55 Main'!$C$4='Other Ded.'!B211,IF('GA55 Main'!$E$6="No",40000,100000),0)</f>
        <v>0</v>
      </c>
    </row>
    <row r="212" spans="1:57" ht="15.5">
      <c r="A212" s="32">
        <v>208</v>
      </c>
      <c r="B212" s="33">
        <f>Master!B211</f>
        <v>0</v>
      </c>
      <c r="C212" s="116"/>
      <c r="D212" s="116"/>
      <c r="E212" s="116"/>
      <c r="F212" s="31">
        <f t="shared" si="30"/>
        <v>0</v>
      </c>
      <c r="G212" s="31">
        <f t="shared" si="24"/>
        <v>0</v>
      </c>
      <c r="H212" s="116"/>
      <c r="I212" s="116"/>
      <c r="J212" s="116"/>
      <c r="K212" s="116"/>
      <c r="L212" s="116"/>
      <c r="M212" s="116"/>
      <c r="N212" s="116"/>
      <c r="O212" s="116"/>
      <c r="P212" s="116"/>
      <c r="Q212" s="116"/>
      <c r="R212" s="116"/>
      <c r="S212" s="116"/>
      <c r="T212" s="116"/>
      <c r="U212" s="116"/>
      <c r="V212" s="116"/>
      <c r="W212" s="116"/>
      <c r="X212" s="116"/>
      <c r="Y212" s="116"/>
      <c r="Z212" s="116"/>
      <c r="AA212" s="116"/>
      <c r="AB212" s="116"/>
      <c r="AC212" s="116"/>
      <c r="AD212" s="116"/>
      <c r="AE212" s="116"/>
      <c r="AF212" s="116"/>
      <c r="AG212" s="116"/>
      <c r="AH212" s="116"/>
      <c r="AI212" s="116"/>
      <c r="AJ212" s="116"/>
      <c r="AK212" s="116"/>
      <c r="AL212" s="10"/>
      <c r="AM212" s="111">
        <f>IF('GA55 Main'!$C$4='Other Ded.'!B212,IF('GA55 Main'!$M$6="No",'GA55 Main'!$J$27,('GA55 Main'!$J$27+'GA55 Main'!$M$27)),0)</f>
        <v>0</v>
      </c>
      <c r="AN212" s="111">
        <f>IF('GA55 Main'!$C$4='Other Ded.'!B212,'GA55 Main'!$W$27,0)</f>
        <v>0</v>
      </c>
      <c r="AO212" s="111">
        <f>IF('Tax Calculaton Old'!$D$3='Other Ded.'!B212,'Tax Calculaton Old'!$M$48,0)</f>
        <v>0</v>
      </c>
      <c r="AP212" s="111">
        <f>IF(Sheet1!$I$5='Other Ded.'!B212,Sheet1!$L$32,0)</f>
        <v>0</v>
      </c>
      <c r="AQ212" s="22">
        <f t="shared" si="25"/>
        <v>0</v>
      </c>
      <c r="AT212" s="22">
        <f>IF('GA55 Main'!$C$4='Other Ded.'!B212,'GA55 Main'!$E$27,0)</f>
        <v>0</v>
      </c>
      <c r="AU212" s="22">
        <f>IF('GA55 Main'!$C$4='Other Ded.'!B212,SUM('GA55 Main'!$C$8:$C$19,'GA55 Main'!$D$8:$D$19),0)</f>
        <v>0</v>
      </c>
      <c r="AV212" s="111">
        <f t="shared" si="26"/>
        <v>0</v>
      </c>
      <c r="AW212" s="111">
        <f t="shared" si="27"/>
        <v>0</v>
      </c>
      <c r="AX212" s="22">
        <f>IF('GA55 Main'!$C$4='Other Ded.'!B212,IF('GA55 Main'!$M$6="NO",0,'GA55 Main'!$M$27),0)</f>
        <v>0</v>
      </c>
      <c r="AY212" s="22">
        <f>IF('GA55 Main'!$C$4='Other Ded.'!B212,IF('GA55 Main'!$M$6="No",0,ROUND(10%*'GA55 Main'!$J$27,0)),0)</f>
        <v>0</v>
      </c>
      <c r="AZ212" s="22">
        <f t="shared" si="31"/>
        <v>0</v>
      </c>
      <c r="BA212" s="111">
        <f t="shared" si="28"/>
        <v>0</v>
      </c>
      <c r="BB212" s="22">
        <f t="shared" si="29"/>
        <v>0</v>
      </c>
      <c r="BC212" s="22">
        <f>IF('GA55 Main'!$C$4='Other Ded.'!B212,IF('GA55 Main'!$M$6="No",50000,IF($BB$5&gt;50000,50000,$BB$5)),0)</f>
        <v>0</v>
      </c>
      <c r="BD212" s="22">
        <f>IF('GA55 Main'!$C$4='Other Ded.'!B212,IF('GA55 Main'!$E$6="No",25000,50000),0)</f>
        <v>0</v>
      </c>
      <c r="BE212" s="22">
        <f>IF('GA55 Main'!$C$4='Other Ded.'!B212,IF('GA55 Main'!$E$6="No",40000,100000),0)</f>
        <v>0</v>
      </c>
    </row>
    <row r="213" spans="1:57" ht="15.5">
      <c r="A213" s="32">
        <v>209</v>
      </c>
      <c r="B213" s="33">
        <f>Master!B212</f>
        <v>0</v>
      </c>
      <c r="C213" s="116"/>
      <c r="D213" s="116"/>
      <c r="E213" s="116"/>
      <c r="F213" s="31">
        <f t="shared" si="30"/>
        <v>0</v>
      </c>
      <c r="G213" s="31">
        <f t="shared" si="24"/>
        <v>0</v>
      </c>
      <c r="H213" s="116"/>
      <c r="I213" s="116"/>
      <c r="J213" s="116"/>
      <c r="K213" s="116"/>
      <c r="L213" s="116"/>
      <c r="M213" s="116"/>
      <c r="N213" s="116"/>
      <c r="O213" s="116"/>
      <c r="P213" s="116"/>
      <c r="Q213" s="116"/>
      <c r="R213" s="116"/>
      <c r="S213" s="116"/>
      <c r="T213" s="116"/>
      <c r="U213" s="116"/>
      <c r="V213" s="116"/>
      <c r="W213" s="116"/>
      <c r="X213" s="116"/>
      <c r="Y213" s="116"/>
      <c r="Z213" s="116"/>
      <c r="AA213" s="116"/>
      <c r="AB213" s="116"/>
      <c r="AC213" s="116"/>
      <c r="AD213" s="116"/>
      <c r="AE213" s="116"/>
      <c r="AF213" s="116"/>
      <c r="AG213" s="116"/>
      <c r="AH213" s="116"/>
      <c r="AI213" s="116"/>
      <c r="AJ213" s="116"/>
      <c r="AK213" s="116"/>
      <c r="AL213" s="10"/>
      <c r="AM213" s="111">
        <f>IF('GA55 Main'!$C$4='Other Ded.'!B213,IF('GA55 Main'!$M$6="No",'GA55 Main'!$J$27,('GA55 Main'!$J$27+'GA55 Main'!$M$27)),0)</f>
        <v>0</v>
      </c>
      <c r="AN213" s="111">
        <f>IF('GA55 Main'!$C$4='Other Ded.'!B213,'GA55 Main'!$W$27,0)</f>
        <v>0</v>
      </c>
      <c r="AO213" s="111">
        <f>IF('Tax Calculaton Old'!$D$3='Other Ded.'!B213,'Tax Calculaton Old'!$M$48,0)</f>
        <v>0</v>
      </c>
      <c r="AP213" s="111">
        <f>IF(Sheet1!$I$5='Other Ded.'!B213,Sheet1!$L$32,0)</f>
        <v>0</v>
      </c>
      <c r="AQ213" s="22">
        <f t="shared" si="25"/>
        <v>0</v>
      </c>
      <c r="AT213" s="22">
        <f>IF('GA55 Main'!$C$4='Other Ded.'!B213,'GA55 Main'!$E$27,0)</f>
        <v>0</v>
      </c>
      <c r="AU213" s="22">
        <f>IF('GA55 Main'!$C$4='Other Ded.'!B213,SUM('GA55 Main'!$C$8:$C$19,'GA55 Main'!$D$8:$D$19),0)</f>
        <v>0</v>
      </c>
      <c r="AV213" s="111">
        <f t="shared" si="26"/>
        <v>0</v>
      </c>
      <c r="AW213" s="111">
        <f t="shared" si="27"/>
        <v>0</v>
      </c>
      <c r="AX213" s="22">
        <f>IF('GA55 Main'!$C$4='Other Ded.'!B213,IF('GA55 Main'!$M$6="NO",0,'GA55 Main'!$M$27),0)</f>
        <v>0</v>
      </c>
      <c r="AY213" s="22">
        <f>IF('GA55 Main'!$C$4='Other Ded.'!B213,IF('GA55 Main'!$M$6="No",0,ROUND(10%*'GA55 Main'!$J$27,0)),0)</f>
        <v>0</v>
      </c>
      <c r="AZ213" s="22">
        <f t="shared" si="31"/>
        <v>0</v>
      </c>
      <c r="BA213" s="111">
        <f t="shared" si="28"/>
        <v>0</v>
      </c>
      <c r="BB213" s="22">
        <f t="shared" si="29"/>
        <v>0</v>
      </c>
      <c r="BC213" s="22">
        <f>IF('GA55 Main'!$C$4='Other Ded.'!B213,IF('GA55 Main'!$M$6="No",50000,IF($BB$5&gt;50000,50000,$BB$5)),0)</f>
        <v>0</v>
      </c>
      <c r="BD213" s="22">
        <f>IF('GA55 Main'!$C$4='Other Ded.'!B213,IF('GA55 Main'!$E$6="No",25000,50000),0)</f>
        <v>0</v>
      </c>
      <c r="BE213" s="22">
        <f>IF('GA55 Main'!$C$4='Other Ded.'!B213,IF('GA55 Main'!$E$6="No",40000,100000),0)</f>
        <v>0</v>
      </c>
    </row>
    <row r="214" spans="1:57" ht="15.5">
      <c r="A214" s="32">
        <v>210</v>
      </c>
      <c r="B214" s="33">
        <f>Master!B213</f>
        <v>0</v>
      </c>
      <c r="C214" s="116"/>
      <c r="D214" s="116"/>
      <c r="E214" s="116"/>
      <c r="F214" s="31">
        <f t="shared" si="30"/>
        <v>0</v>
      </c>
      <c r="G214" s="31">
        <f t="shared" si="24"/>
        <v>0</v>
      </c>
      <c r="H214" s="116"/>
      <c r="I214" s="116"/>
      <c r="J214" s="116"/>
      <c r="K214" s="116"/>
      <c r="L214" s="116"/>
      <c r="M214" s="116"/>
      <c r="N214" s="116"/>
      <c r="O214" s="116"/>
      <c r="P214" s="116"/>
      <c r="Q214" s="116"/>
      <c r="R214" s="116"/>
      <c r="S214" s="116"/>
      <c r="T214" s="116"/>
      <c r="U214" s="116"/>
      <c r="V214" s="116"/>
      <c r="W214" s="116"/>
      <c r="X214" s="116"/>
      <c r="Y214" s="116"/>
      <c r="Z214" s="116"/>
      <c r="AA214" s="116"/>
      <c r="AB214" s="116"/>
      <c r="AC214" s="116"/>
      <c r="AD214" s="116"/>
      <c r="AE214" s="116"/>
      <c r="AF214" s="116"/>
      <c r="AG214" s="116"/>
      <c r="AH214" s="116"/>
      <c r="AI214" s="116"/>
      <c r="AJ214" s="116"/>
      <c r="AK214" s="116"/>
      <c r="AL214" s="10"/>
      <c r="AM214" s="111">
        <f>IF('GA55 Main'!$C$4='Other Ded.'!B214,IF('GA55 Main'!$M$6="No",'GA55 Main'!$J$27,('GA55 Main'!$J$27+'GA55 Main'!$M$27)),0)</f>
        <v>0</v>
      </c>
      <c r="AN214" s="111">
        <f>IF('GA55 Main'!$C$4='Other Ded.'!B214,'GA55 Main'!$W$27,0)</f>
        <v>0</v>
      </c>
      <c r="AO214" s="111">
        <f>IF('Tax Calculaton Old'!$D$3='Other Ded.'!B214,'Tax Calculaton Old'!$M$48,0)</f>
        <v>0</v>
      </c>
      <c r="AP214" s="111">
        <f>IF(Sheet1!$I$5='Other Ded.'!B214,Sheet1!$L$32,0)</f>
        <v>0</v>
      </c>
      <c r="AQ214" s="22">
        <f t="shared" si="25"/>
        <v>0</v>
      </c>
      <c r="AT214" s="22">
        <f>IF('GA55 Main'!$C$4='Other Ded.'!B214,'GA55 Main'!$E$27,0)</f>
        <v>0</v>
      </c>
      <c r="AU214" s="22">
        <f>IF('GA55 Main'!$C$4='Other Ded.'!B214,SUM('GA55 Main'!$C$8:$C$19,'GA55 Main'!$D$8:$D$19),0)</f>
        <v>0</v>
      </c>
      <c r="AV214" s="111">
        <f t="shared" si="26"/>
        <v>0</v>
      </c>
      <c r="AW214" s="111">
        <f t="shared" si="27"/>
        <v>0</v>
      </c>
      <c r="AX214" s="22">
        <f>IF('GA55 Main'!$C$4='Other Ded.'!B214,IF('GA55 Main'!$M$6="NO",0,'GA55 Main'!$M$27),0)</f>
        <v>0</v>
      </c>
      <c r="AY214" s="22">
        <f>IF('GA55 Main'!$C$4='Other Ded.'!B214,IF('GA55 Main'!$M$6="No",0,ROUND(10%*'GA55 Main'!$J$27,0)),0)</f>
        <v>0</v>
      </c>
      <c r="AZ214" s="22">
        <f t="shared" si="31"/>
        <v>0</v>
      </c>
      <c r="BA214" s="111">
        <f t="shared" si="28"/>
        <v>0</v>
      </c>
      <c r="BB214" s="22">
        <f t="shared" si="29"/>
        <v>0</v>
      </c>
      <c r="BC214" s="22">
        <f>IF('GA55 Main'!$C$4='Other Ded.'!B214,IF('GA55 Main'!$M$6="No",50000,IF($BB$5&gt;50000,50000,$BB$5)),0)</f>
        <v>0</v>
      </c>
      <c r="BD214" s="22">
        <f>IF('GA55 Main'!$C$4='Other Ded.'!B214,IF('GA55 Main'!$E$6="No",25000,50000),0)</f>
        <v>0</v>
      </c>
      <c r="BE214" s="22">
        <f>IF('GA55 Main'!$C$4='Other Ded.'!B214,IF('GA55 Main'!$E$6="No",40000,100000),0)</f>
        <v>0</v>
      </c>
    </row>
    <row r="215" spans="1:57" ht="15.5">
      <c r="A215" s="32">
        <v>211</v>
      </c>
      <c r="B215" s="33">
        <f>Master!B214</f>
        <v>0</v>
      </c>
      <c r="C215" s="116"/>
      <c r="D215" s="116"/>
      <c r="E215" s="116"/>
      <c r="F215" s="31">
        <f t="shared" si="30"/>
        <v>0</v>
      </c>
      <c r="G215" s="31">
        <f t="shared" si="24"/>
        <v>0</v>
      </c>
      <c r="H215" s="116"/>
      <c r="I215" s="116"/>
      <c r="J215" s="116"/>
      <c r="K215" s="116"/>
      <c r="L215" s="116"/>
      <c r="M215" s="116"/>
      <c r="N215" s="116"/>
      <c r="O215" s="116"/>
      <c r="P215" s="116"/>
      <c r="Q215" s="116"/>
      <c r="R215" s="116"/>
      <c r="S215" s="116"/>
      <c r="T215" s="116"/>
      <c r="U215" s="116"/>
      <c r="V215" s="116"/>
      <c r="W215" s="116"/>
      <c r="X215" s="116"/>
      <c r="Y215" s="116"/>
      <c r="Z215" s="116"/>
      <c r="AA215" s="116"/>
      <c r="AB215" s="116"/>
      <c r="AC215" s="116"/>
      <c r="AD215" s="116"/>
      <c r="AE215" s="116"/>
      <c r="AF215" s="116"/>
      <c r="AG215" s="116"/>
      <c r="AH215" s="116"/>
      <c r="AI215" s="116"/>
      <c r="AJ215" s="116"/>
      <c r="AK215" s="116"/>
      <c r="AL215" s="10"/>
      <c r="AM215" s="111">
        <f>IF('GA55 Main'!$C$4='Other Ded.'!B215,IF('GA55 Main'!$M$6="No",'GA55 Main'!$J$27,('GA55 Main'!$J$27+'GA55 Main'!$M$27)),0)</f>
        <v>0</v>
      </c>
      <c r="AN215" s="111">
        <f>IF('GA55 Main'!$C$4='Other Ded.'!B215,'GA55 Main'!$W$27,0)</f>
        <v>0</v>
      </c>
      <c r="AO215" s="111">
        <f>IF('Tax Calculaton Old'!$D$3='Other Ded.'!B215,'Tax Calculaton Old'!$M$48,0)</f>
        <v>0</v>
      </c>
      <c r="AP215" s="111">
        <f>IF(Sheet1!$I$5='Other Ded.'!B215,Sheet1!$L$32,0)</f>
        <v>0</v>
      </c>
      <c r="AQ215" s="22">
        <f t="shared" si="25"/>
        <v>0</v>
      </c>
      <c r="AT215" s="22">
        <f>IF('GA55 Main'!$C$4='Other Ded.'!B215,'GA55 Main'!$E$27,0)</f>
        <v>0</v>
      </c>
      <c r="AU215" s="22">
        <f>IF('GA55 Main'!$C$4='Other Ded.'!B215,SUM('GA55 Main'!$C$8:$C$19,'GA55 Main'!$D$8:$D$19),0)</f>
        <v>0</v>
      </c>
      <c r="AV215" s="111">
        <f t="shared" si="26"/>
        <v>0</v>
      </c>
      <c r="AW215" s="111">
        <f t="shared" si="27"/>
        <v>0</v>
      </c>
      <c r="AX215" s="22">
        <f>IF('GA55 Main'!$C$4='Other Ded.'!B215,IF('GA55 Main'!$M$6="NO",0,'GA55 Main'!$M$27),0)</f>
        <v>0</v>
      </c>
      <c r="AY215" s="22">
        <f>IF('GA55 Main'!$C$4='Other Ded.'!B215,IF('GA55 Main'!$M$6="No",0,ROUND(10%*'GA55 Main'!$J$27,0)),0)</f>
        <v>0</v>
      </c>
      <c r="AZ215" s="22">
        <f t="shared" si="31"/>
        <v>0</v>
      </c>
      <c r="BA215" s="111">
        <f t="shared" si="28"/>
        <v>0</v>
      </c>
      <c r="BB215" s="22">
        <f t="shared" si="29"/>
        <v>0</v>
      </c>
      <c r="BC215" s="22">
        <f>IF('GA55 Main'!$C$4='Other Ded.'!B215,IF('GA55 Main'!$M$6="No",50000,IF($BB$5&gt;50000,50000,$BB$5)),0)</f>
        <v>0</v>
      </c>
      <c r="BD215" s="22">
        <f>IF('GA55 Main'!$C$4='Other Ded.'!B215,IF('GA55 Main'!$E$6="No",25000,50000),0)</f>
        <v>0</v>
      </c>
      <c r="BE215" s="22">
        <f>IF('GA55 Main'!$C$4='Other Ded.'!B215,IF('GA55 Main'!$E$6="No",40000,100000),0)</f>
        <v>0</v>
      </c>
    </row>
    <row r="216" spans="1:57" ht="15.5">
      <c r="A216" s="32">
        <v>212</v>
      </c>
      <c r="B216" s="33">
        <f>Master!B215</f>
        <v>0</v>
      </c>
      <c r="C216" s="116"/>
      <c r="D216" s="116"/>
      <c r="E216" s="116"/>
      <c r="F216" s="31">
        <f t="shared" si="30"/>
        <v>0</v>
      </c>
      <c r="G216" s="31">
        <f t="shared" si="24"/>
        <v>0</v>
      </c>
      <c r="H216" s="116"/>
      <c r="I216" s="116"/>
      <c r="J216" s="116"/>
      <c r="K216" s="116"/>
      <c r="L216" s="116"/>
      <c r="M216" s="116"/>
      <c r="N216" s="116"/>
      <c r="O216" s="116"/>
      <c r="P216" s="116"/>
      <c r="Q216" s="116"/>
      <c r="R216" s="116"/>
      <c r="S216" s="116"/>
      <c r="T216" s="116"/>
      <c r="U216" s="116"/>
      <c r="V216" s="116"/>
      <c r="W216" s="116"/>
      <c r="X216" s="116"/>
      <c r="Y216" s="116"/>
      <c r="Z216" s="116"/>
      <c r="AA216" s="116"/>
      <c r="AB216" s="116"/>
      <c r="AC216" s="116"/>
      <c r="AD216" s="116"/>
      <c r="AE216" s="116"/>
      <c r="AF216" s="116"/>
      <c r="AG216" s="116"/>
      <c r="AH216" s="116"/>
      <c r="AI216" s="116"/>
      <c r="AJ216" s="116"/>
      <c r="AK216" s="116"/>
      <c r="AL216" s="10"/>
      <c r="AM216" s="111">
        <f>IF('GA55 Main'!$C$4='Other Ded.'!B216,IF('GA55 Main'!$M$6="No",'GA55 Main'!$J$27,('GA55 Main'!$J$27+'GA55 Main'!$M$27)),0)</f>
        <v>0</v>
      </c>
      <c r="AN216" s="111">
        <f>IF('GA55 Main'!$C$4='Other Ded.'!B216,'GA55 Main'!$W$27,0)</f>
        <v>0</v>
      </c>
      <c r="AO216" s="111">
        <f>IF('Tax Calculaton Old'!$D$3='Other Ded.'!B216,'Tax Calculaton Old'!$M$48,0)</f>
        <v>0</v>
      </c>
      <c r="AP216" s="111">
        <f>IF(Sheet1!$I$5='Other Ded.'!B216,Sheet1!$L$32,0)</f>
        <v>0</v>
      </c>
      <c r="AQ216" s="22">
        <f t="shared" si="25"/>
        <v>0</v>
      </c>
      <c r="AT216" s="22">
        <f>IF('GA55 Main'!$C$4='Other Ded.'!B216,'GA55 Main'!$E$27,0)</f>
        <v>0</v>
      </c>
      <c r="AU216" s="22">
        <f>IF('GA55 Main'!$C$4='Other Ded.'!B216,SUM('GA55 Main'!$C$8:$C$19,'GA55 Main'!$D$8:$D$19),0)</f>
        <v>0</v>
      </c>
      <c r="AV216" s="111">
        <f t="shared" si="26"/>
        <v>0</v>
      </c>
      <c r="AW216" s="111">
        <f t="shared" si="27"/>
        <v>0</v>
      </c>
      <c r="AX216" s="22">
        <f>IF('GA55 Main'!$C$4='Other Ded.'!B216,IF('GA55 Main'!$M$6="NO",0,'GA55 Main'!$M$27),0)</f>
        <v>0</v>
      </c>
      <c r="AY216" s="22">
        <f>IF('GA55 Main'!$C$4='Other Ded.'!B216,IF('GA55 Main'!$M$6="No",0,ROUND(10%*'GA55 Main'!$J$27,0)),0)</f>
        <v>0</v>
      </c>
      <c r="AZ216" s="22">
        <f t="shared" si="31"/>
        <v>0</v>
      </c>
      <c r="BA216" s="111">
        <f t="shared" si="28"/>
        <v>0</v>
      </c>
      <c r="BB216" s="22">
        <f t="shared" si="29"/>
        <v>0</v>
      </c>
      <c r="BC216" s="22">
        <f>IF('GA55 Main'!$C$4='Other Ded.'!B216,IF('GA55 Main'!$M$6="No",50000,IF($BB$5&gt;50000,50000,$BB$5)),0)</f>
        <v>0</v>
      </c>
      <c r="BD216" s="22">
        <f>IF('GA55 Main'!$C$4='Other Ded.'!B216,IF('GA55 Main'!$E$6="No",25000,50000),0)</f>
        <v>0</v>
      </c>
      <c r="BE216" s="22">
        <f>IF('GA55 Main'!$C$4='Other Ded.'!B216,IF('GA55 Main'!$E$6="No",40000,100000),0)</f>
        <v>0</v>
      </c>
    </row>
    <row r="217" spans="1:57" ht="15.5">
      <c r="A217" s="32">
        <v>213</v>
      </c>
      <c r="B217" s="33">
        <f>Master!B216</f>
        <v>0</v>
      </c>
      <c r="C217" s="116"/>
      <c r="D217" s="116"/>
      <c r="E217" s="116"/>
      <c r="F217" s="31">
        <f t="shared" si="30"/>
        <v>0</v>
      </c>
      <c r="G217" s="31">
        <f t="shared" si="24"/>
        <v>0</v>
      </c>
      <c r="H217" s="116"/>
      <c r="I217" s="116"/>
      <c r="J217" s="116"/>
      <c r="K217" s="116"/>
      <c r="L217" s="116"/>
      <c r="M217" s="116"/>
      <c r="N217" s="116"/>
      <c r="O217" s="116"/>
      <c r="P217" s="116"/>
      <c r="Q217" s="116"/>
      <c r="R217" s="116"/>
      <c r="S217" s="116"/>
      <c r="T217" s="116"/>
      <c r="U217" s="116"/>
      <c r="V217" s="116"/>
      <c r="W217" s="116"/>
      <c r="X217" s="116"/>
      <c r="Y217" s="116"/>
      <c r="Z217" s="116"/>
      <c r="AA217" s="116"/>
      <c r="AB217" s="116"/>
      <c r="AC217" s="116"/>
      <c r="AD217" s="116"/>
      <c r="AE217" s="116"/>
      <c r="AF217" s="116"/>
      <c r="AG217" s="116"/>
      <c r="AH217" s="116"/>
      <c r="AI217" s="116"/>
      <c r="AJ217" s="116"/>
      <c r="AK217" s="116"/>
      <c r="AL217" s="10"/>
      <c r="AM217" s="111">
        <f>IF('GA55 Main'!$C$4='Other Ded.'!B217,IF('GA55 Main'!$M$6="No",'GA55 Main'!$J$27,('GA55 Main'!$J$27+'GA55 Main'!$M$27)),0)</f>
        <v>0</v>
      </c>
      <c r="AN217" s="111">
        <f>IF('GA55 Main'!$C$4='Other Ded.'!B217,'GA55 Main'!$W$27,0)</f>
        <v>0</v>
      </c>
      <c r="AO217" s="111">
        <f>IF('Tax Calculaton Old'!$D$3='Other Ded.'!B217,'Tax Calculaton Old'!$M$48,0)</f>
        <v>0</v>
      </c>
      <c r="AP217" s="111">
        <f>IF(Sheet1!$I$5='Other Ded.'!B217,Sheet1!$L$32,0)</f>
        <v>0</v>
      </c>
      <c r="AQ217" s="22">
        <f t="shared" si="25"/>
        <v>0</v>
      </c>
      <c r="AT217" s="22">
        <f>IF('GA55 Main'!$C$4='Other Ded.'!B217,'GA55 Main'!$E$27,0)</f>
        <v>0</v>
      </c>
      <c r="AU217" s="22">
        <f>IF('GA55 Main'!$C$4='Other Ded.'!B217,SUM('GA55 Main'!$C$8:$C$19,'GA55 Main'!$D$8:$D$19),0)</f>
        <v>0</v>
      </c>
      <c r="AV217" s="111">
        <f t="shared" si="26"/>
        <v>0</v>
      </c>
      <c r="AW217" s="111">
        <f t="shared" si="27"/>
        <v>0</v>
      </c>
      <c r="AX217" s="22">
        <f>IF('GA55 Main'!$C$4='Other Ded.'!B217,IF('GA55 Main'!$M$6="NO",0,'GA55 Main'!$M$27),0)</f>
        <v>0</v>
      </c>
      <c r="AY217" s="22">
        <f>IF('GA55 Main'!$C$4='Other Ded.'!B217,IF('GA55 Main'!$M$6="No",0,ROUND(10%*'GA55 Main'!$J$27,0)),0)</f>
        <v>0</v>
      </c>
      <c r="AZ217" s="22">
        <f t="shared" si="31"/>
        <v>0</v>
      </c>
      <c r="BA217" s="111">
        <f t="shared" si="28"/>
        <v>0</v>
      </c>
      <c r="BB217" s="22">
        <f t="shared" si="29"/>
        <v>0</v>
      </c>
      <c r="BC217" s="22">
        <f>IF('GA55 Main'!$C$4='Other Ded.'!B217,IF('GA55 Main'!$M$6="No",50000,IF($BB$5&gt;50000,50000,$BB$5)),0)</f>
        <v>0</v>
      </c>
      <c r="BD217" s="22">
        <f>IF('GA55 Main'!$C$4='Other Ded.'!B217,IF('GA55 Main'!$E$6="No",25000,50000),0)</f>
        <v>0</v>
      </c>
      <c r="BE217" s="22">
        <f>IF('GA55 Main'!$C$4='Other Ded.'!B217,IF('GA55 Main'!$E$6="No",40000,100000),0)</f>
        <v>0</v>
      </c>
    </row>
    <row r="218" spans="1:57" ht="15.5">
      <c r="A218" s="32">
        <v>214</v>
      </c>
      <c r="B218" s="33">
        <f>Master!B217</f>
        <v>0</v>
      </c>
      <c r="C218" s="116"/>
      <c r="D218" s="116"/>
      <c r="E218" s="116"/>
      <c r="F218" s="31">
        <f t="shared" si="30"/>
        <v>0</v>
      </c>
      <c r="G218" s="31">
        <f t="shared" si="24"/>
        <v>0</v>
      </c>
      <c r="H218" s="116"/>
      <c r="I218" s="116"/>
      <c r="J218" s="116"/>
      <c r="K218" s="116"/>
      <c r="L218" s="116"/>
      <c r="M218" s="116"/>
      <c r="N218" s="116"/>
      <c r="O218" s="116"/>
      <c r="P218" s="116"/>
      <c r="Q218" s="116"/>
      <c r="R218" s="116"/>
      <c r="S218" s="116"/>
      <c r="T218" s="116"/>
      <c r="U218" s="116"/>
      <c r="V218" s="116"/>
      <c r="W218" s="116"/>
      <c r="X218" s="116"/>
      <c r="Y218" s="116"/>
      <c r="Z218" s="116"/>
      <c r="AA218" s="116"/>
      <c r="AB218" s="116"/>
      <c r="AC218" s="116"/>
      <c r="AD218" s="116"/>
      <c r="AE218" s="116"/>
      <c r="AF218" s="116"/>
      <c r="AG218" s="116"/>
      <c r="AH218" s="116"/>
      <c r="AI218" s="116"/>
      <c r="AJ218" s="116"/>
      <c r="AK218" s="116"/>
      <c r="AL218" s="10"/>
      <c r="AM218" s="111">
        <f>IF('GA55 Main'!$C$4='Other Ded.'!B218,IF('GA55 Main'!$M$6="No",'GA55 Main'!$J$27,('GA55 Main'!$J$27+'GA55 Main'!$M$27)),0)</f>
        <v>0</v>
      </c>
      <c r="AN218" s="111">
        <f>IF('GA55 Main'!$C$4='Other Ded.'!B218,'GA55 Main'!$W$27,0)</f>
        <v>0</v>
      </c>
      <c r="AO218" s="111">
        <f>IF('Tax Calculaton Old'!$D$3='Other Ded.'!B218,'Tax Calculaton Old'!$M$48,0)</f>
        <v>0</v>
      </c>
      <c r="AP218" s="111">
        <f>IF(Sheet1!$I$5='Other Ded.'!B218,Sheet1!$L$32,0)</f>
        <v>0</v>
      </c>
      <c r="AQ218" s="22">
        <f t="shared" si="25"/>
        <v>0</v>
      </c>
      <c r="AT218" s="22">
        <f>IF('GA55 Main'!$C$4='Other Ded.'!B218,'GA55 Main'!$E$27,0)</f>
        <v>0</v>
      </c>
      <c r="AU218" s="22">
        <f>IF('GA55 Main'!$C$4='Other Ded.'!B218,SUM('GA55 Main'!$C$8:$C$19,'GA55 Main'!$D$8:$D$19),0)</f>
        <v>0</v>
      </c>
      <c r="AV218" s="111">
        <f t="shared" si="26"/>
        <v>0</v>
      </c>
      <c r="AW218" s="111">
        <f t="shared" si="27"/>
        <v>0</v>
      </c>
      <c r="AX218" s="22">
        <f>IF('GA55 Main'!$C$4='Other Ded.'!B218,IF('GA55 Main'!$M$6="NO",0,'GA55 Main'!$M$27),0)</f>
        <v>0</v>
      </c>
      <c r="AY218" s="22">
        <f>IF('GA55 Main'!$C$4='Other Ded.'!B218,IF('GA55 Main'!$M$6="No",0,ROUND(10%*'GA55 Main'!$J$27,0)),0)</f>
        <v>0</v>
      </c>
      <c r="AZ218" s="22">
        <f t="shared" si="31"/>
        <v>0</v>
      </c>
      <c r="BA218" s="111">
        <f t="shared" si="28"/>
        <v>0</v>
      </c>
      <c r="BB218" s="22">
        <f t="shared" si="29"/>
        <v>0</v>
      </c>
      <c r="BC218" s="22">
        <f>IF('GA55 Main'!$C$4='Other Ded.'!B218,IF('GA55 Main'!$M$6="No",50000,IF($BB$5&gt;50000,50000,$BB$5)),0)</f>
        <v>0</v>
      </c>
      <c r="BD218" s="22">
        <f>IF('GA55 Main'!$C$4='Other Ded.'!B218,IF('GA55 Main'!$E$6="No",25000,50000),0)</f>
        <v>0</v>
      </c>
      <c r="BE218" s="22">
        <f>IF('GA55 Main'!$C$4='Other Ded.'!B218,IF('GA55 Main'!$E$6="No",40000,100000),0)</f>
        <v>0</v>
      </c>
    </row>
    <row r="219" spans="1:57" ht="15.5">
      <c r="A219" s="32">
        <v>215</v>
      </c>
      <c r="B219" s="33">
        <f>Master!B218</f>
        <v>0</v>
      </c>
      <c r="C219" s="116"/>
      <c r="D219" s="116"/>
      <c r="E219" s="116"/>
      <c r="F219" s="31">
        <f t="shared" si="30"/>
        <v>0</v>
      </c>
      <c r="G219" s="31">
        <f t="shared" si="24"/>
        <v>0</v>
      </c>
      <c r="H219" s="116"/>
      <c r="I219" s="116"/>
      <c r="J219" s="116"/>
      <c r="K219" s="116"/>
      <c r="L219" s="116"/>
      <c r="M219" s="116"/>
      <c r="N219" s="116"/>
      <c r="O219" s="116"/>
      <c r="P219" s="116"/>
      <c r="Q219" s="116"/>
      <c r="R219" s="116"/>
      <c r="S219" s="116"/>
      <c r="T219" s="116"/>
      <c r="U219" s="116"/>
      <c r="V219" s="116"/>
      <c r="W219" s="116"/>
      <c r="X219" s="116"/>
      <c r="Y219" s="116"/>
      <c r="Z219" s="116"/>
      <c r="AA219" s="116"/>
      <c r="AB219" s="116"/>
      <c r="AC219" s="116"/>
      <c r="AD219" s="116"/>
      <c r="AE219" s="116"/>
      <c r="AF219" s="116"/>
      <c r="AG219" s="116"/>
      <c r="AH219" s="116"/>
      <c r="AI219" s="116"/>
      <c r="AJ219" s="116"/>
      <c r="AK219" s="116"/>
      <c r="AL219" s="10"/>
      <c r="AM219" s="111">
        <f>IF('GA55 Main'!$C$4='Other Ded.'!B219,IF('GA55 Main'!$M$6="No",'GA55 Main'!$J$27,('GA55 Main'!$J$27+'GA55 Main'!$M$27)),0)</f>
        <v>0</v>
      </c>
      <c r="AN219" s="111">
        <f>IF('GA55 Main'!$C$4='Other Ded.'!B219,'GA55 Main'!$W$27,0)</f>
        <v>0</v>
      </c>
      <c r="AO219" s="111">
        <f>IF('Tax Calculaton Old'!$D$3='Other Ded.'!B219,'Tax Calculaton Old'!$M$48,0)</f>
        <v>0</v>
      </c>
      <c r="AP219" s="111">
        <f>IF(Sheet1!$I$5='Other Ded.'!B219,Sheet1!$L$32,0)</f>
        <v>0</v>
      </c>
      <c r="AQ219" s="22">
        <f t="shared" si="25"/>
        <v>0</v>
      </c>
      <c r="AT219" s="22">
        <f>IF('GA55 Main'!$C$4='Other Ded.'!B219,'GA55 Main'!$E$27,0)</f>
        <v>0</v>
      </c>
      <c r="AU219" s="22">
        <f>IF('GA55 Main'!$C$4='Other Ded.'!B219,SUM('GA55 Main'!$C$8:$C$19,'GA55 Main'!$D$8:$D$19),0)</f>
        <v>0</v>
      </c>
      <c r="AV219" s="111">
        <f t="shared" si="26"/>
        <v>0</v>
      </c>
      <c r="AW219" s="111">
        <f t="shared" si="27"/>
        <v>0</v>
      </c>
      <c r="AX219" s="22">
        <f>IF('GA55 Main'!$C$4='Other Ded.'!B219,IF('GA55 Main'!$M$6="NO",0,'GA55 Main'!$M$27),0)</f>
        <v>0</v>
      </c>
      <c r="AY219" s="22">
        <f>IF('GA55 Main'!$C$4='Other Ded.'!B219,IF('GA55 Main'!$M$6="No",0,ROUND(10%*'GA55 Main'!$J$27,0)),0)</f>
        <v>0</v>
      </c>
      <c r="AZ219" s="22">
        <f t="shared" si="31"/>
        <v>0</v>
      </c>
      <c r="BA219" s="111">
        <f t="shared" si="28"/>
        <v>0</v>
      </c>
      <c r="BB219" s="22">
        <f t="shared" si="29"/>
        <v>0</v>
      </c>
      <c r="BC219" s="22">
        <f>IF('GA55 Main'!$C$4='Other Ded.'!B219,IF('GA55 Main'!$M$6="No",50000,IF($BB$5&gt;50000,50000,$BB$5)),0)</f>
        <v>0</v>
      </c>
      <c r="BD219" s="22">
        <f>IF('GA55 Main'!$C$4='Other Ded.'!B219,IF('GA55 Main'!$E$6="No",25000,50000),0)</f>
        <v>0</v>
      </c>
      <c r="BE219" s="22">
        <f>IF('GA55 Main'!$C$4='Other Ded.'!B219,IF('GA55 Main'!$E$6="No",40000,100000),0)</f>
        <v>0</v>
      </c>
    </row>
    <row r="220" spans="1:57" ht="15.5">
      <c r="A220" s="32">
        <v>216</v>
      </c>
      <c r="B220" s="33">
        <f>Master!B219</f>
        <v>0</v>
      </c>
      <c r="C220" s="116"/>
      <c r="D220" s="116"/>
      <c r="E220" s="116"/>
      <c r="F220" s="31">
        <f t="shared" si="30"/>
        <v>0</v>
      </c>
      <c r="G220" s="31">
        <f t="shared" si="24"/>
        <v>0</v>
      </c>
      <c r="H220" s="116"/>
      <c r="I220" s="116"/>
      <c r="J220" s="116"/>
      <c r="K220" s="116"/>
      <c r="L220" s="116"/>
      <c r="M220" s="116"/>
      <c r="N220" s="116"/>
      <c r="O220" s="116"/>
      <c r="P220" s="116"/>
      <c r="Q220" s="116"/>
      <c r="R220" s="116"/>
      <c r="S220" s="116"/>
      <c r="T220" s="116"/>
      <c r="U220" s="116"/>
      <c r="V220" s="116"/>
      <c r="W220" s="116"/>
      <c r="X220" s="116"/>
      <c r="Y220" s="116"/>
      <c r="Z220" s="116"/>
      <c r="AA220" s="116"/>
      <c r="AB220" s="116"/>
      <c r="AC220" s="116"/>
      <c r="AD220" s="116"/>
      <c r="AE220" s="116"/>
      <c r="AF220" s="116"/>
      <c r="AG220" s="116"/>
      <c r="AH220" s="116"/>
      <c r="AI220" s="116"/>
      <c r="AJ220" s="116"/>
      <c r="AK220" s="116"/>
      <c r="AL220" s="10"/>
      <c r="AM220" s="111">
        <f>IF('GA55 Main'!$C$4='Other Ded.'!B220,IF('GA55 Main'!$M$6="No",'GA55 Main'!$J$27,('GA55 Main'!$J$27+'GA55 Main'!$M$27)),0)</f>
        <v>0</v>
      </c>
      <c r="AN220" s="111">
        <f>IF('GA55 Main'!$C$4='Other Ded.'!B220,'GA55 Main'!$W$27,0)</f>
        <v>0</v>
      </c>
      <c r="AO220" s="111">
        <f>IF('Tax Calculaton Old'!$D$3='Other Ded.'!B220,'Tax Calculaton Old'!$M$48,0)</f>
        <v>0</v>
      </c>
      <c r="AP220" s="111">
        <f>IF(Sheet1!$I$5='Other Ded.'!B220,Sheet1!$L$32,0)</f>
        <v>0</v>
      </c>
      <c r="AQ220" s="22">
        <f t="shared" si="25"/>
        <v>0</v>
      </c>
      <c r="AT220" s="22">
        <f>IF('GA55 Main'!$C$4='Other Ded.'!B220,'GA55 Main'!$E$27,0)</f>
        <v>0</v>
      </c>
      <c r="AU220" s="22">
        <f>IF('GA55 Main'!$C$4='Other Ded.'!B220,SUM('GA55 Main'!$C$8:$C$19,'GA55 Main'!$D$8:$D$19),0)</f>
        <v>0</v>
      </c>
      <c r="AV220" s="111">
        <f t="shared" si="26"/>
        <v>0</v>
      </c>
      <c r="AW220" s="111">
        <f t="shared" si="27"/>
        <v>0</v>
      </c>
      <c r="AX220" s="22">
        <f>IF('GA55 Main'!$C$4='Other Ded.'!B220,IF('GA55 Main'!$M$6="NO",0,'GA55 Main'!$M$27),0)</f>
        <v>0</v>
      </c>
      <c r="AY220" s="22">
        <f>IF('GA55 Main'!$C$4='Other Ded.'!B220,IF('GA55 Main'!$M$6="No",0,ROUND(10%*'GA55 Main'!$J$27,0)),0)</f>
        <v>0</v>
      </c>
      <c r="AZ220" s="22">
        <f t="shared" si="31"/>
        <v>0</v>
      </c>
      <c r="BA220" s="111">
        <f t="shared" si="28"/>
        <v>0</v>
      </c>
      <c r="BB220" s="22">
        <f t="shared" si="29"/>
        <v>0</v>
      </c>
      <c r="BC220" s="22">
        <f>IF('GA55 Main'!$C$4='Other Ded.'!B220,IF('GA55 Main'!$M$6="No",50000,IF($BB$5&gt;50000,50000,$BB$5)),0)</f>
        <v>0</v>
      </c>
      <c r="BD220" s="22">
        <f>IF('GA55 Main'!$C$4='Other Ded.'!B220,IF('GA55 Main'!$E$6="No",25000,50000),0)</f>
        <v>0</v>
      </c>
      <c r="BE220" s="22">
        <f>IF('GA55 Main'!$C$4='Other Ded.'!B220,IF('GA55 Main'!$E$6="No",40000,100000),0)</f>
        <v>0</v>
      </c>
    </row>
    <row r="221" spans="1:57" ht="15.5">
      <c r="A221" s="32">
        <v>217</v>
      </c>
      <c r="B221" s="33">
        <f>Master!B220</f>
        <v>0</v>
      </c>
      <c r="C221" s="116"/>
      <c r="D221" s="116"/>
      <c r="E221" s="116"/>
      <c r="F221" s="31">
        <f t="shared" si="30"/>
        <v>0</v>
      </c>
      <c r="G221" s="31">
        <f t="shared" si="24"/>
        <v>0</v>
      </c>
      <c r="H221" s="116"/>
      <c r="I221" s="116"/>
      <c r="J221" s="116"/>
      <c r="K221" s="116"/>
      <c r="L221" s="116"/>
      <c r="M221" s="116"/>
      <c r="N221" s="116"/>
      <c r="O221" s="116"/>
      <c r="P221" s="116"/>
      <c r="Q221" s="116"/>
      <c r="R221" s="116"/>
      <c r="S221" s="116"/>
      <c r="T221" s="116"/>
      <c r="U221" s="116"/>
      <c r="V221" s="116"/>
      <c r="W221" s="116"/>
      <c r="X221" s="116"/>
      <c r="Y221" s="116"/>
      <c r="Z221" s="116"/>
      <c r="AA221" s="116"/>
      <c r="AB221" s="116"/>
      <c r="AC221" s="116"/>
      <c r="AD221" s="116"/>
      <c r="AE221" s="116"/>
      <c r="AF221" s="116"/>
      <c r="AG221" s="116"/>
      <c r="AH221" s="116"/>
      <c r="AI221" s="116"/>
      <c r="AJ221" s="116"/>
      <c r="AK221" s="116"/>
      <c r="AL221" s="10"/>
      <c r="AM221" s="111">
        <f>IF('GA55 Main'!$C$4='Other Ded.'!B221,IF('GA55 Main'!$M$6="No",'GA55 Main'!$J$27,('GA55 Main'!$J$27+'GA55 Main'!$M$27)),0)</f>
        <v>0</v>
      </c>
      <c r="AN221" s="111">
        <f>IF('GA55 Main'!$C$4='Other Ded.'!B221,'GA55 Main'!$W$27,0)</f>
        <v>0</v>
      </c>
      <c r="AO221" s="111">
        <f>IF('Tax Calculaton Old'!$D$3='Other Ded.'!B221,'Tax Calculaton Old'!$M$48,0)</f>
        <v>0</v>
      </c>
      <c r="AP221" s="111">
        <f>IF(Sheet1!$I$5='Other Ded.'!B221,Sheet1!$L$32,0)</f>
        <v>0</v>
      </c>
      <c r="AQ221" s="22">
        <f t="shared" si="25"/>
        <v>0</v>
      </c>
      <c r="AT221" s="22">
        <f>IF('GA55 Main'!$C$4='Other Ded.'!B221,'GA55 Main'!$E$27,0)</f>
        <v>0</v>
      </c>
      <c r="AU221" s="22">
        <f>IF('GA55 Main'!$C$4='Other Ded.'!B221,SUM('GA55 Main'!$C$8:$C$19,'GA55 Main'!$D$8:$D$19),0)</f>
        <v>0</v>
      </c>
      <c r="AV221" s="111">
        <f t="shared" si="26"/>
        <v>0</v>
      </c>
      <c r="AW221" s="111">
        <f t="shared" si="27"/>
        <v>0</v>
      </c>
      <c r="AX221" s="22">
        <f>IF('GA55 Main'!$C$4='Other Ded.'!B221,IF('GA55 Main'!$M$6="NO",0,'GA55 Main'!$M$27),0)</f>
        <v>0</v>
      </c>
      <c r="AY221" s="22">
        <f>IF('GA55 Main'!$C$4='Other Ded.'!B221,IF('GA55 Main'!$M$6="No",0,ROUND(10%*'GA55 Main'!$J$27,0)),0)</f>
        <v>0</v>
      </c>
      <c r="AZ221" s="22">
        <f t="shared" si="31"/>
        <v>0</v>
      </c>
      <c r="BA221" s="111">
        <f t="shared" si="28"/>
        <v>0</v>
      </c>
      <c r="BB221" s="22">
        <f t="shared" si="29"/>
        <v>0</v>
      </c>
      <c r="BC221" s="22">
        <f>IF('GA55 Main'!$C$4='Other Ded.'!B221,IF('GA55 Main'!$M$6="No",50000,IF($BB$5&gt;50000,50000,$BB$5)),0)</f>
        <v>0</v>
      </c>
      <c r="BD221" s="22">
        <f>IF('GA55 Main'!$C$4='Other Ded.'!B221,IF('GA55 Main'!$E$6="No",25000,50000),0)</f>
        <v>0</v>
      </c>
      <c r="BE221" s="22">
        <f>IF('GA55 Main'!$C$4='Other Ded.'!B221,IF('GA55 Main'!$E$6="No",40000,100000),0)</f>
        <v>0</v>
      </c>
    </row>
    <row r="222" spans="1:57" ht="15.5">
      <c r="A222" s="32">
        <v>218</v>
      </c>
      <c r="B222" s="33">
        <f>Master!B221</f>
        <v>0</v>
      </c>
      <c r="C222" s="116"/>
      <c r="D222" s="116"/>
      <c r="E222" s="116"/>
      <c r="F222" s="31">
        <f t="shared" si="30"/>
        <v>0</v>
      </c>
      <c r="G222" s="31">
        <f t="shared" si="24"/>
        <v>0</v>
      </c>
      <c r="H222" s="116"/>
      <c r="I222" s="116"/>
      <c r="J222" s="116"/>
      <c r="K222" s="116"/>
      <c r="L222" s="116"/>
      <c r="M222" s="116"/>
      <c r="N222" s="116"/>
      <c r="O222" s="116"/>
      <c r="P222" s="116"/>
      <c r="Q222" s="116"/>
      <c r="R222" s="116"/>
      <c r="S222" s="116"/>
      <c r="T222" s="116"/>
      <c r="U222" s="116"/>
      <c r="V222" s="116"/>
      <c r="W222" s="116"/>
      <c r="X222" s="116"/>
      <c r="Y222" s="116"/>
      <c r="Z222" s="116"/>
      <c r="AA222" s="116"/>
      <c r="AB222" s="116"/>
      <c r="AC222" s="116"/>
      <c r="AD222" s="116"/>
      <c r="AE222" s="116"/>
      <c r="AF222" s="116"/>
      <c r="AG222" s="116"/>
      <c r="AH222" s="116"/>
      <c r="AI222" s="116"/>
      <c r="AJ222" s="116"/>
      <c r="AK222" s="116"/>
      <c r="AL222" s="10"/>
      <c r="AM222" s="111">
        <f>IF('GA55 Main'!$C$4='Other Ded.'!B222,IF('GA55 Main'!$M$6="No",'GA55 Main'!$J$27,('GA55 Main'!$J$27+'GA55 Main'!$M$27)),0)</f>
        <v>0</v>
      </c>
      <c r="AN222" s="111">
        <f>IF('GA55 Main'!$C$4='Other Ded.'!B222,'GA55 Main'!$W$27,0)</f>
        <v>0</v>
      </c>
      <c r="AO222" s="111">
        <f>IF('Tax Calculaton Old'!$D$3='Other Ded.'!B222,'Tax Calculaton Old'!$M$48,0)</f>
        <v>0</v>
      </c>
      <c r="AP222" s="111">
        <f>IF(Sheet1!$I$5='Other Ded.'!B222,Sheet1!$L$32,0)</f>
        <v>0</v>
      </c>
      <c r="AQ222" s="22">
        <f t="shared" si="25"/>
        <v>0</v>
      </c>
      <c r="AT222" s="22">
        <f>IF('GA55 Main'!$C$4='Other Ded.'!B222,'GA55 Main'!$E$27,0)</f>
        <v>0</v>
      </c>
      <c r="AU222" s="22">
        <f>IF('GA55 Main'!$C$4='Other Ded.'!B222,SUM('GA55 Main'!$C$8:$C$19,'GA55 Main'!$D$8:$D$19),0)</f>
        <v>0</v>
      </c>
      <c r="AV222" s="111">
        <f t="shared" si="26"/>
        <v>0</v>
      </c>
      <c r="AW222" s="111">
        <f t="shared" si="27"/>
        <v>0</v>
      </c>
      <c r="AX222" s="22">
        <f>IF('GA55 Main'!$C$4='Other Ded.'!B222,IF('GA55 Main'!$M$6="NO",0,'GA55 Main'!$M$27),0)</f>
        <v>0</v>
      </c>
      <c r="AY222" s="22">
        <f>IF('GA55 Main'!$C$4='Other Ded.'!B222,IF('GA55 Main'!$M$6="No",0,ROUND(10%*'GA55 Main'!$J$27,0)),0)</f>
        <v>0</v>
      </c>
      <c r="AZ222" s="22">
        <f t="shared" si="31"/>
        <v>0</v>
      </c>
      <c r="BA222" s="111">
        <f t="shared" si="28"/>
        <v>0</v>
      </c>
      <c r="BB222" s="22">
        <f t="shared" si="29"/>
        <v>0</v>
      </c>
      <c r="BC222" s="22">
        <f>IF('GA55 Main'!$C$4='Other Ded.'!B222,IF('GA55 Main'!$M$6="No",50000,IF($BB$5&gt;50000,50000,$BB$5)),0)</f>
        <v>0</v>
      </c>
      <c r="BD222" s="22">
        <f>IF('GA55 Main'!$C$4='Other Ded.'!B222,IF('GA55 Main'!$E$6="No",25000,50000),0)</f>
        <v>0</v>
      </c>
      <c r="BE222" s="22">
        <f>IF('GA55 Main'!$C$4='Other Ded.'!B222,IF('GA55 Main'!$E$6="No",40000,100000),0)</f>
        <v>0</v>
      </c>
    </row>
    <row r="223" spans="1:57" ht="15.5">
      <c r="A223" s="32">
        <v>219</v>
      </c>
      <c r="B223" s="33">
        <f>Master!B222</f>
        <v>0</v>
      </c>
      <c r="C223" s="116"/>
      <c r="D223" s="116"/>
      <c r="E223" s="116"/>
      <c r="F223" s="31">
        <f t="shared" si="30"/>
        <v>0</v>
      </c>
      <c r="G223" s="31">
        <f t="shared" si="24"/>
        <v>0</v>
      </c>
      <c r="H223" s="116"/>
      <c r="I223" s="116"/>
      <c r="J223" s="116"/>
      <c r="K223" s="116"/>
      <c r="L223" s="116"/>
      <c r="M223" s="116"/>
      <c r="N223" s="116"/>
      <c r="O223" s="116"/>
      <c r="P223" s="116"/>
      <c r="Q223" s="116"/>
      <c r="R223" s="116"/>
      <c r="S223" s="116"/>
      <c r="T223" s="116"/>
      <c r="U223" s="116"/>
      <c r="V223" s="116"/>
      <c r="W223" s="116"/>
      <c r="X223" s="116"/>
      <c r="Y223" s="116"/>
      <c r="Z223" s="116"/>
      <c r="AA223" s="116"/>
      <c r="AB223" s="116"/>
      <c r="AC223" s="116"/>
      <c r="AD223" s="116"/>
      <c r="AE223" s="116"/>
      <c r="AF223" s="116"/>
      <c r="AG223" s="116"/>
      <c r="AH223" s="116"/>
      <c r="AI223" s="116"/>
      <c r="AJ223" s="116"/>
      <c r="AK223" s="116"/>
      <c r="AL223" s="10"/>
      <c r="AM223" s="111">
        <f>IF('GA55 Main'!$C$4='Other Ded.'!B223,IF('GA55 Main'!$M$6="No",'GA55 Main'!$J$27,('GA55 Main'!$J$27+'GA55 Main'!$M$27)),0)</f>
        <v>0</v>
      </c>
      <c r="AN223" s="111">
        <f>IF('GA55 Main'!$C$4='Other Ded.'!B223,'GA55 Main'!$W$27,0)</f>
        <v>0</v>
      </c>
      <c r="AO223" s="111">
        <f>IF('Tax Calculaton Old'!$D$3='Other Ded.'!B223,'Tax Calculaton Old'!$M$48,0)</f>
        <v>0</v>
      </c>
      <c r="AP223" s="111">
        <f>IF(Sheet1!$I$5='Other Ded.'!B223,Sheet1!$L$32,0)</f>
        <v>0</v>
      </c>
      <c r="AQ223" s="22">
        <f t="shared" si="25"/>
        <v>0</v>
      </c>
      <c r="AT223" s="22">
        <f>IF('GA55 Main'!$C$4='Other Ded.'!B223,'GA55 Main'!$E$27,0)</f>
        <v>0</v>
      </c>
      <c r="AU223" s="22">
        <f>IF('GA55 Main'!$C$4='Other Ded.'!B223,SUM('GA55 Main'!$C$8:$C$19,'GA55 Main'!$D$8:$D$19),0)</f>
        <v>0</v>
      </c>
      <c r="AV223" s="111">
        <f t="shared" si="26"/>
        <v>0</v>
      </c>
      <c r="AW223" s="111">
        <f t="shared" si="27"/>
        <v>0</v>
      </c>
      <c r="AX223" s="22">
        <f>IF('GA55 Main'!$C$4='Other Ded.'!B223,IF('GA55 Main'!$M$6="NO",0,'GA55 Main'!$M$27),0)</f>
        <v>0</v>
      </c>
      <c r="AY223" s="22">
        <f>IF('GA55 Main'!$C$4='Other Ded.'!B223,IF('GA55 Main'!$M$6="No",0,ROUND(10%*'GA55 Main'!$J$27,0)),0)</f>
        <v>0</v>
      </c>
      <c r="AZ223" s="22">
        <f t="shared" si="31"/>
        <v>0</v>
      </c>
      <c r="BA223" s="111">
        <f t="shared" si="28"/>
        <v>0</v>
      </c>
      <c r="BB223" s="22">
        <f t="shared" si="29"/>
        <v>0</v>
      </c>
      <c r="BC223" s="22">
        <f>IF('GA55 Main'!$C$4='Other Ded.'!B223,IF('GA55 Main'!$M$6="No",50000,IF($BB$5&gt;50000,50000,$BB$5)),0)</f>
        <v>0</v>
      </c>
      <c r="BD223" s="22">
        <f>IF('GA55 Main'!$C$4='Other Ded.'!B223,IF('GA55 Main'!$E$6="No",25000,50000),0)</f>
        <v>0</v>
      </c>
      <c r="BE223" s="22">
        <f>IF('GA55 Main'!$C$4='Other Ded.'!B223,IF('GA55 Main'!$E$6="No",40000,100000),0)</f>
        <v>0</v>
      </c>
    </row>
    <row r="224" spans="1:57" ht="15.5">
      <c r="A224" s="32">
        <v>220</v>
      </c>
      <c r="B224" s="33">
        <f>Master!B223</f>
        <v>0</v>
      </c>
      <c r="C224" s="116"/>
      <c r="D224" s="116"/>
      <c r="E224" s="116"/>
      <c r="F224" s="31">
        <f t="shared" si="30"/>
        <v>0</v>
      </c>
      <c r="G224" s="31">
        <f t="shared" si="24"/>
        <v>0</v>
      </c>
      <c r="H224" s="116"/>
      <c r="I224" s="116"/>
      <c r="J224" s="116"/>
      <c r="K224" s="116"/>
      <c r="L224" s="116"/>
      <c r="M224" s="116"/>
      <c r="N224" s="116"/>
      <c r="O224" s="116"/>
      <c r="P224" s="116"/>
      <c r="Q224" s="116"/>
      <c r="R224" s="116"/>
      <c r="S224" s="116"/>
      <c r="T224" s="116"/>
      <c r="U224" s="116"/>
      <c r="V224" s="116"/>
      <c r="W224" s="116"/>
      <c r="X224" s="116"/>
      <c r="Y224" s="116"/>
      <c r="Z224" s="116"/>
      <c r="AA224" s="116"/>
      <c r="AB224" s="116"/>
      <c r="AC224" s="116"/>
      <c r="AD224" s="116"/>
      <c r="AE224" s="116"/>
      <c r="AF224" s="116"/>
      <c r="AG224" s="116"/>
      <c r="AH224" s="116"/>
      <c r="AI224" s="116"/>
      <c r="AJ224" s="116"/>
      <c r="AK224" s="116"/>
      <c r="AL224" s="10"/>
      <c r="AM224" s="111">
        <f>IF('GA55 Main'!$C$4='Other Ded.'!B224,IF('GA55 Main'!$M$6="No",'GA55 Main'!$J$27,('GA55 Main'!$J$27+'GA55 Main'!$M$27)),0)</f>
        <v>0</v>
      </c>
      <c r="AN224" s="111">
        <f>IF('GA55 Main'!$C$4='Other Ded.'!B224,'GA55 Main'!$W$27,0)</f>
        <v>0</v>
      </c>
      <c r="AO224" s="111">
        <f>IF('Tax Calculaton Old'!$D$3='Other Ded.'!B224,'Tax Calculaton Old'!$M$48,0)</f>
        <v>0</v>
      </c>
      <c r="AP224" s="111">
        <f>IF(Sheet1!$I$5='Other Ded.'!B224,Sheet1!$L$32,0)</f>
        <v>0</v>
      </c>
      <c r="AQ224" s="22">
        <f t="shared" si="25"/>
        <v>0</v>
      </c>
      <c r="AT224" s="22">
        <f>IF('GA55 Main'!$C$4='Other Ded.'!B224,'GA55 Main'!$E$27,0)</f>
        <v>0</v>
      </c>
      <c r="AU224" s="22">
        <f>IF('GA55 Main'!$C$4='Other Ded.'!B224,SUM('GA55 Main'!$C$8:$C$19,'GA55 Main'!$D$8:$D$19),0)</f>
        <v>0</v>
      </c>
      <c r="AV224" s="111">
        <f t="shared" si="26"/>
        <v>0</v>
      </c>
      <c r="AW224" s="111">
        <f t="shared" si="27"/>
        <v>0</v>
      </c>
      <c r="AX224" s="22">
        <f>IF('GA55 Main'!$C$4='Other Ded.'!B224,IF('GA55 Main'!$M$6="NO",0,'GA55 Main'!$M$27),0)</f>
        <v>0</v>
      </c>
      <c r="AY224" s="22">
        <f>IF('GA55 Main'!$C$4='Other Ded.'!B224,IF('GA55 Main'!$M$6="No",0,ROUND(10%*'GA55 Main'!$J$27,0)),0)</f>
        <v>0</v>
      </c>
      <c r="AZ224" s="22">
        <f t="shared" si="31"/>
        <v>0</v>
      </c>
      <c r="BA224" s="111">
        <f t="shared" si="28"/>
        <v>0</v>
      </c>
      <c r="BB224" s="22">
        <f t="shared" si="29"/>
        <v>0</v>
      </c>
      <c r="BC224" s="22">
        <f>IF('GA55 Main'!$C$4='Other Ded.'!B224,IF('GA55 Main'!$M$6="No",50000,IF($BB$5&gt;50000,50000,$BB$5)),0)</f>
        <v>0</v>
      </c>
      <c r="BD224" s="22">
        <f>IF('GA55 Main'!$C$4='Other Ded.'!B224,IF('GA55 Main'!$E$6="No",25000,50000),0)</f>
        <v>0</v>
      </c>
      <c r="BE224" s="22">
        <f>IF('GA55 Main'!$C$4='Other Ded.'!B224,IF('GA55 Main'!$E$6="No",40000,100000),0)</f>
        <v>0</v>
      </c>
    </row>
    <row r="225" spans="1:57" ht="15.5">
      <c r="A225" s="32">
        <v>221</v>
      </c>
      <c r="B225" s="33">
        <f>Master!B224</f>
        <v>0</v>
      </c>
      <c r="C225" s="116"/>
      <c r="D225" s="116"/>
      <c r="E225" s="116"/>
      <c r="F225" s="31">
        <f t="shared" si="30"/>
        <v>0</v>
      </c>
      <c r="G225" s="31">
        <f t="shared" si="24"/>
        <v>0</v>
      </c>
      <c r="H225" s="116"/>
      <c r="I225" s="116"/>
      <c r="J225" s="116"/>
      <c r="K225" s="116"/>
      <c r="L225" s="116"/>
      <c r="M225" s="116"/>
      <c r="N225" s="116"/>
      <c r="O225" s="116"/>
      <c r="P225" s="116"/>
      <c r="Q225" s="116"/>
      <c r="R225" s="116"/>
      <c r="S225" s="116"/>
      <c r="T225" s="116"/>
      <c r="U225" s="116"/>
      <c r="V225" s="116"/>
      <c r="W225" s="116"/>
      <c r="X225" s="116"/>
      <c r="Y225" s="116"/>
      <c r="Z225" s="116"/>
      <c r="AA225" s="116"/>
      <c r="AB225" s="116"/>
      <c r="AC225" s="116"/>
      <c r="AD225" s="116"/>
      <c r="AE225" s="116"/>
      <c r="AF225" s="116"/>
      <c r="AG225" s="116"/>
      <c r="AH225" s="116"/>
      <c r="AI225" s="116"/>
      <c r="AJ225" s="116"/>
      <c r="AK225" s="116"/>
      <c r="AL225" s="10"/>
      <c r="AM225" s="111">
        <f>IF('GA55 Main'!$C$4='Other Ded.'!B225,IF('GA55 Main'!$M$6="No",'GA55 Main'!$J$27,('GA55 Main'!$J$27+'GA55 Main'!$M$27)),0)</f>
        <v>0</v>
      </c>
      <c r="AN225" s="111">
        <f>IF('GA55 Main'!$C$4='Other Ded.'!B225,'GA55 Main'!$W$27,0)</f>
        <v>0</v>
      </c>
      <c r="AO225" s="111">
        <f>IF('Tax Calculaton Old'!$D$3='Other Ded.'!B225,'Tax Calculaton Old'!$M$48,0)</f>
        <v>0</v>
      </c>
      <c r="AP225" s="111">
        <f>IF(Sheet1!$I$5='Other Ded.'!B225,Sheet1!$L$32,0)</f>
        <v>0</v>
      </c>
      <c r="AQ225" s="22">
        <f t="shared" si="25"/>
        <v>0</v>
      </c>
      <c r="AT225" s="22">
        <f>IF('GA55 Main'!$C$4='Other Ded.'!B225,'GA55 Main'!$E$27,0)</f>
        <v>0</v>
      </c>
      <c r="AU225" s="22">
        <f>IF('GA55 Main'!$C$4='Other Ded.'!B225,SUM('GA55 Main'!$C$8:$C$19,'GA55 Main'!$D$8:$D$19),0)</f>
        <v>0</v>
      </c>
      <c r="AV225" s="111">
        <f t="shared" si="26"/>
        <v>0</v>
      </c>
      <c r="AW225" s="111">
        <f t="shared" si="27"/>
        <v>0</v>
      </c>
      <c r="AX225" s="22">
        <f>IF('GA55 Main'!$C$4='Other Ded.'!B225,IF('GA55 Main'!$M$6="NO",0,'GA55 Main'!$M$27),0)</f>
        <v>0</v>
      </c>
      <c r="AY225" s="22">
        <f>IF('GA55 Main'!$C$4='Other Ded.'!B225,IF('GA55 Main'!$M$6="No",0,ROUND(10%*'GA55 Main'!$J$27,0)),0)</f>
        <v>0</v>
      </c>
      <c r="AZ225" s="22">
        <f t="shared" si="31"/>
        <v>0</v>
      </c>
      <c r="BA225" s="111">
        <f t="shared" si="28"/>
        <v>0</v>
      </c>
      <c r="BB225" s="22">
        <f t="shared" si="29"/>
        <v>0</v>
      </c>
      <c r="BC225" s="22">
        <f>IF('GA55 Main'!$C$4='Other Ded.'!B225,IF('GA55 Main'!$M$6="No",50000,IF($BB$5&gt;50000,50000,$BB$5)),0)</f>
        <v>0</v>
      </c>
      <c r="BD225" s="22">
        <f>IF('GA55 Main'!$C$4='Other Ded.'!B225,IF('GA55 Main'!$E$6="No",25000,50000),0)</f>
        <v>0</v>
      </c>
      <c r="BE225" s="22">
        <f>IF('GA55 Main'!$C$4='Other Ded.'!B225,IF('GA55 Main'!$E$6="No",40000,100000),0)</f>
        <v>0</v>
      </c>
    </row>
    <row r="226" spans="1:57" ht="15.5">
      <c r="A226" s="32">
        <v>222</v>
      </c>
      <c r="B226" s="33">
        <f>Master!B225</f>
        <v>0</v>
      </c>
      <c r="C226" s="116"/>
      <c r="D226" s="116"/>
      <c r="E226" s="116"/>
      <c r="F226" s="31">
        <f t="shared" si="30"/>
        <v>0</v>
      </c>
      <c r="G226" s="31">
        <f t="shared" si="24"/>
        <v>0</v>
      </c>
      <c r="H226" s="116"/>
      <c r="I226" s="116"/>
      <c r="J226" s="116"/>
      <c r="K226" s="116"/>
      <c r="L226" s="116"/>
      <c r="M226" s="116"/>
      <c r="N226" s="116"/>
      <c r="O226" s="116"/>
      <c r="P226" s="116"/>
      <c r="Q226" s="116"/>
      <c r="R226" s="116"/>
      <c r="S226" s="116"/>
      <c r="T226" s="116"/>
      <c r="U226" s="116"/>
      <c r="V226" s="116"/>
      <c r="W226" s="116"/>
      <c r="X226" s="116"/>
      <c r="Y226" s="116"/>
      <c r="Z226" s="116"/>
      <c r="AA226" s="116"/>
      <c r="AB226" s="116"/>
      <c r="AC226" s="116"/>
      <c r="AD226" s="116"/>
      <c r="AE226" s="116"/>
      <c r="AF226" s="116"/>
      <c r="AG226" s="116"/>
      <c r="AH226" s="116"/>
      <c r="AI226" s="116"/>
      <c r="AJ226" s="116"/>
      <c r="AK226" s="116"/>
      <c r="AL226" s="10"/>
      <c r="AM226" s="111">
        <f>IF('GA55 Main'!$C$4='Other Ded.'!B226,IF('GA55 Main'!$M$6="No",'GA55 Main'!$J$27,('GA55 Main'!$J$27+'GA55 Main'!$M$27)),0)</f>
        <v>0</v>
      </c>
      <c r="AN226" s="111">
        <f>IF('GA55 Main'!$C$4='Other Ded.'!B226,'GA55 Main'!$W$27,0)</f>
        <v>0</v>
      </c>
      <c r="AO226" s="111">
        <f>IF('Tax Calculaton Old'!$D$3='Other Ded.'!B226,'Tax Calculaton Old'!$M$48,0)</f>
        <v>0</v>
      </c>
      <c r="AP226" s="111">
        <f>IF(Sheet1!$I$5='Other Ded.'!B226,Sheet1!$L$32,0)</f>
        <v>0</v>
      </c>
      <c r="AQ226" s="22">
        <f t="shared" si="25"/>
        <v>0</v>
      </c>
      <c r="AT226" s="22">
        <f>IF('GA55 Main'!$C$4='Other Ded.'!B226,'GA55 Main'!$E$27,0)</f>
        <v>0</v>
      </c>
      <c r="AU226" s="22">
        <f>IF('GA55 Main'!$C$4='Other Ded.'!B226,SUM('GA55 Main'!$C$8:$C$19,'GA55 Main'!$D$8:$D$19),0)</f>
        <v>0</v>
      </c>
      <c r="AV226" s="111">
        <f t="shared" si="26"/>
        <v>0</v>
      </c>
      <c r="AW226" s="111">
        <f t="shared" si="27"/>
        <v>0</v>
      </c>
      <c r="AX226" s="22">
        <f>IF('GA55 Main'!$C$4='Other Ded.'!B226,IF('GA55 Main'!$M$6="NO",0,'GA55 Main'!$M$27),0)</f>
        <v>0</v>
      </c>
      <c r="AY226" s="22">
        <f>IF('GA55 Main'!$C$4='Other Ded.'!B226,IF('GA55 Main'!$M$6="No",0,ROUND(10%*'GA55 Main'!$J$27,0)),0)</f>
        <v>0</v>
      </c>
      <c r="AZ226" s="22">
        <f t="shared" si="31"/>
        <v>0</v>
      </c>
      <c r="BA226" s="111">
        <f t="shared" si="28"/>
        <v>0</v>
      </c>
      <c r="BB226" s="22">
        <f t="shared" si="29"/>
        <v>0</v>
      </c>
      <c r="BC226" s="22">
        <f>IF('GA55 Main'!$C$4='Other Ded.'!B226,IF('GA55 Main'!$M$6="No",50000,IF($BB$5&gt;50000,50000,$BB$5)),0)</f>
        <v>0</v>
      </c>
      <c r="BD226" s="22">
        <f>IF('GA55 Main'!$C$4='Other Ded.'!B226,IF('GA55 Main'!$E$6="No",25000,50000),0)</f>
        <v>0</v>
      </c>
      <c r="BE226" s="22">
        <f>IF('GA55 Main'!$C$4='Other Ded.'!B226,IF('GA55 Main'!$E$6="No",40000,100000),0)</f>
        <v>0</v>
      </c>
    </row>
    <row r="227" spans="1:57" ht="15.5">
      <c r="A227" s="32">
        <v>223</v>
      </c>
      <c r="B227" s="33">
        <f>Master!B226</f>
        <v>0</v>
      </c>
      <c r="C227" s="116"/>
      <c r="D227" s="116"/>
      <c r="E227" s="116"/>
      <c r="F227" s="31">
        <f t="shared" si="30"/>
        <v>0</v>
      </c>
      <c r="G227" s="31">
        <f t="shared" si="24"/>
        <v>0</v>
      </c>
      <c r="H227" s="116"/>
      <c r="I227" s="116"/>
      <c r="J227" s="116"/>
      <c r="K227" s="116"/>
      <c r="L227" s="116"/>
      <c r="M227" s="116"/>
      <c r="N227" s="116"/>
      <c r="O227" s="116"/>
      <c r="P227" s="116"/>
      <c r="Q227" s="116"/>
      <c r="R227" s="116"/>
      <c r="S227" s="116"/>
      <c r="T227" s="116"/>
      <c r="U227" s="116"/>
      <c r="V227" s="116"/>
      <c r="W227" s="116"/>
      <c r="X227" s="116"/>
      <c r="Y227" s="116"/>
      <c r="Z227" s="116"/>
      <c r="AA227" s="116"/>
      <c r="AB227" s="116"/>
      <c r="AC227" s="116"/>
      <c r="AD227" s="116"/>
      <c r="AE227" s="116"/>
      <c r="AF227" s="116"/>
      <c r="AG227" s="116"/>
      <c r="AH227" s="116"/>
      <c r="AI227" s="116"/>
      <c r="AJ227" s="116"/>
      <c r="AK227" s="116"/>
      <c r="AL227" s="10"/>
      <c r="AM227" s="111">
        <f>IF('GA55 Main'!$C$4='Other Ded.'!B227,IF('GA55 Main'!$M$6="No",'GA55 Main'!$J$27,('GA55 Main'!$J$27+'GA55 Main'!$M$27)),0)</f>
        <v>0</v>
      </c>
      <c r="AN227" s="111">
        <f>IF('GA55 Main'!$C$4='Other Ded.'!B227,'GA55 Main'!$W$27,0)</f>
        <v>0</v>
      </c>
      <c r="AO227" s="111">
        <f>IF('Tax Calculaton Old'!$D$3='Other Ded.'!B227,'Tax Calculaton Old'!$M$48,0)</f>
        <v>0</v>
      </c>
      <c r="AP227" s="111">
        <f>IF(Sheet1!$I$5='Other Ded.'!B227,Sheet1!$L$32,0)</f>
        <v>0</v>
      </c>
      <c r="AQ227" s="22">
        <f t="shared" si="25"/>
        <v>0</v>
      </c>
      <c r="AT227" s="22">
        <f>IF('GA55 Main'!$C$4='Other Ded.'!B227,'GA55 Main'!$E$27,0)</f>
        <v>0</v>
      </c>
      <c r="AU227" s="22">
        <f>IF('GA55 Main'!$C$4='Other Ded.'!B227,SUM('GA55 Main'!$C$8:$C$19,'GA55 Main'!$D$8:$D$19),0)</f>
        <v>0</v>
      </c>
      <c r="AV227" s="111">
        <f t="shared" si="26"/>
        <v>0</v>
      </c>
      <c r="AW227" s="111">
        <f t="shared" si="27"/>
        <v>0</v>
      </c>
      <c r="AX227" s="22">
        <f>IF('GA55 Main'!$C$4='Other Ded.'!B227,IF('GA55 Main'!$M$6="NO",0,'GA55 Main'!$M$27),0)</f>
        <v>0</v>
      </c>
      <c r="AY227" s="22">
        <f>IF('GA55 Main'!$C$4='Other Ded.'!B227,IF('GA55 Main'!$M$6="No",0,ROUND(10%*'GA55 Main'!$J$27,0)),0)</f>
        <v>0</v>
      </c>
      <c r="AZ227" s="22">
        <f t="shared" si="31"/>
        <v>0</v>
      </c>
      <c r="BA227" s="111">
        <f t="shared" si="28"/>
        <v>0</v>
      </c>
      <c r="BB227" s="22">
        <f t="shared" si="29"/>
        <v>0</v>
      </c>
      <c r="BC227" s="22">
        <f>IF('GA55 Main'!$C$4='Other Ded.'!B227,IF('GA55 Main'!$M$6="No",50000,IF($BB$5&gt;50000,50000,$BB$5)),0)</f>
        <v>0</v>
      </c>
      <c r="BD227" s="22">
        <f>IF('GA55 Main'!$C$4='Other Ded.'!B227,IF('GA55 Main'!$E$6="No",25000,50000),0)</f>
        <v>0</v>
      </c>
      <c r="BE227" s="22">
        <f>IF('GA55 Main'!$C$4='Other Ded.'!B227,IF('GA55 Main'!$E$6="No",40000,100000),0)</f>
        <v>0</v>
      </c>
    </row>
    <row r="228" spans="1:57" ht="15.5">
      <c r="A228" s="32">
        <v>224</v>
      </c>
      <c r="B228" s="33">
        <f>Master!B227</f>
        <v>0</v>
      </c>
      <c r="C228" s="116"/>
      <c r="D228" s="116"/>
      <c r="E228" s="116"/>
      <c r="F228" s="31">
        <f t="shared" si="30"/>
        <v>0</v>
      </c>
      <c r="G228" s="31">
        <f t="shared" si="24"/>
        <v>0</v>
      </c>
      <c r="H228" s="116"/>
      <c r="I228" s="116"/>
      <c r="J228" s="116"/>
      <c r="K228" s="116"/>
      <c r="L228" s="116"/>
      <c r="M228" s="116"/>
      <c r="N228" s="116"/>
      <c r="O228" s="116"/>
      <c r="P228" s="116"/>
      <c r="Q228" s="116"/>
      <c r="R228" s="116"/>
      <c r="S228" s="116"/>
      <c r="T228" s="116"/>
      <c r="U228" s="116"/>
      <c r="V228" s="116"/>
      <c r="W228" s="116"/>
      <c r="X228" s="116"/>
      <c r="Y228" s="116"/>
      <c r="Z228" s="116"/>
      <c r="AA228" s="116"/>
      <c r="AB228" s="116"/>
      <c r="AC228" s="116"/>
      <c r="AD228" s="116"/>
      <c r="AE228" s="116"/>
      <c r="AF228" s="116"/>
      <c r="AG228" s="116"/>
      <c r="AH228" s="116"/>
      <c r="AI228" s="116"/>
      <c r="AJ228" s="116"/>
      <c r="AK228" s="116"/>
      <c r="AL228" s="10"/>
      <c r="AM228" s="111">
        <f>IF('GA55 Main'!$C$4='Other Ded.'!B228,IF('GA55 Main'!$M$6="No",'GA55 Main'!$J$27,('GA55 Main'!$J$27+'GA55 Main'!$M$27)),0)</f>
        <v>0</v>
      </c>
      <c r="AN228" s="111">
        <f>IF('GA55 Main'!$C$4='Other Ded.'!B228,'GA55 Main'!$W$27,0)</f>
        <v>0</v>
      </c>
      <c r="AO228" s="111">
        <f>IF('Tax Calculaton Old'!$D$3='Other Ded.'!B228,'Tax Calculaton Old'!$M$48,0)</f>
        <v>0</v>
      </c>
      <c r="AP228" s="111">
        <f>IF(Sheet1!$I$5='Other Ded.'!B228,Sheet1!$L$32,0)</f>
        <v>0</v>
      </c>
      <c r="AQ228" s="22">
        <f t="shared" si="25"/>
        <v>0</v>
      </c>
      <c r="AT228" s="22">
        <f>IF('GA55 Main'!$C$4='Other Ded.'!B228,'GA55 Main'!$E$27,0)</f>
        <v>0</v>
      </c>
      <c r="AU228" s="22">
        <f>IF('GA55 Main'!$C$4='Other Ded.'!B228,SUM('GA55 Main'!$C$8:$C$19,'GA55 Main'!$D$8:$D$19),0)</f>
        <v>0</v>
      </c>
      <c r="AV228" s="111">
        <f t="shared" si="26"/>
        <v>0</v>
      </c>
      <c r="AW228" s="111">
        <f t="shared" si="27"/>
        <v>0</v>
      </c>
      <c r="AX228" s="22">
        <f>IF('GA55 Main'!$C$4='Other Ded.'!B228,IF('GA55 Main'!$M$6="NO",0,'GA55 Main'!$M$27),0)</f>
        <v>0</v>
      </c>
      <c r="AY228" s="22">
        <f>IF('GA55 Main'!$C$4='Other Ded.'!B228,IF('GA55 Main'!$M$6="No",0,ROUND(10%*'GA55 Main'!$J$27,0)),0)</f>
        <v>0</v>
      </c>
      <c r="AZ228" s="22">
        <f t="shared" si="31"/>
        <v>0</v>
      </c>
      <c r="BA228" s="111">
        <f t="shared" si="28"/>
        <v>0</v>
      </c>
      <c r="BB228" s="22">
        <f t="shared" si="29"/>
        <v>0</v>
      </c>
      <c r="BC228" s="22">
        <f>IF('GA55 Main'!$C$4='Other Ded.'!B228,IF('GA55 Main'!$M$6="No",50000,IF($BB$5&gt;50000,50000,$BB$5)),0)</f>
        <v>0</v>
      </c>
      <c r="BD228" s="22">
        <f>IF('GA55 Main'!$C$4='Other Ded.'!B228,IF('GA55 Main'!$E$6="No",25000,50000),0)</f>
        <v>0</v>
      </c>
      <c r="BE228" s="22">
        <f>IF('GA55 Main'!$C$4='Other Ded.'!B228,IF('GA55 Main'!$E$6="No",40000,100000),0)</f>
        <v>0</v>
      </c>
    </row>
    <row r="229" spans="1:57" ht="15.5">
      <c r="A229" s="32">
        <v>225</v>
      </c>
      <c r="B229" s="33">
        <f>Master!B228</f>
        <v>0</v>
      </c>
      <c r="C229" s="116"/>
      <c r="D229" s="116"/>
      <c r="E229" s="116"/>
      <c r="F229" s="31">
        <f t="shared" si="30"/>
        <v>0</v>
      </c>
      <c r="G229" s="31">
        <f t="shared" si="24"/>
        <v>0</v>
      </c>
      <c r="H229" s="116"/>
      <c r="I229" s="116"/>
      <c r="J229" s="116"/>
      <c r="K229" s="116"/>
      <c r="L229" s="116"/>
      <c r="M229" s="116"/>
      <c r="N229" s="116"/>
      <c r="O229" s="116"/>
      <c r="P229" s="116"/>
      <c r="Q229" s="116"/>
      <c r="R229" s="116"/>
      <c r="S229" s="116"/>
      <c r="T229" s="116"/>
      <c r="U229" s="116"/>
      <c r="V229" s="116"/>
      <c r="W229" s="116"/>
      <c r="X229" s="116"/>
      <c r="Y229" s="116"/>
      <c r="Z229" s="116"/>
      <c r="AA229" s="116"/>
      <c r="AB229" s="116"/>
      <c r="AC229" s="116"/>
      <c r="AD229" s="116"/>
      <c r="AE229" s="116"/>
      <c r="AF229" s="116"/>
      <c r="AG229" s="116"/>
      <c r="AH229" s="116"/>
      <c r="AI229" s="116"/>
      <c r="AJ229" s="116"/>
      <c r="AK229" s="116"/>
      <c r="AL229" s="10"/>
      <c r="AM229" s="111">
        <f>IF('GA55 Main'!$C$4='Other Ded.'!B229,IF('GA55 Main'!$M$6="No",'GA55 Main'!$J$27,('GA55 Main'!$J$27+'GA55 Main'!$M$27)),0)</f>
        <v>0</v>
      </c>
      <c r="AN229" s="111">
        <f>IF('GA55 Main'!$C$4='Other Ded.'!B229,'GA55 Main'!$W$27,0)</f>
        <v>0</v>
      </c>
      <c r="AO229" s="111">
        <f>IF('Tax Calculaton Old'!$D$3='Other Ded.'!B229,'Tax Calculaton Old'!$M$48,0)</f>
        <v>0</v>
      </c>
      <c r="AP229" s="111">
        <f>IF(Sheet1!$I$5='Other Ded.'!B229,Sheet1!$L$32,0)</f>
        <v>0</v>
      </c>
      <c r="AQ229" s="22">
        <f t="shared" si="25"/>
        <v>0</v>
      </c>
      <c r="AT229" s="22">
        <f>IF('GA55 Main'!$C$4='Other Ded.'!B229,'GA55 Main'!$E$27,0)</f>
        <v>0</v>
      </c>
      <c r="AU229" s="22">
        <f>IF('GA55 Main'!$C$4='Other Ded.'!B229,SUM('GA55 Main'!$C$8:$C$19,'GA55 Main'!$D$8:$D$19),0)</f>
        <v>0</v>
      </c>
      <c r="AV229" s="111">
        <f t="shared" si="26"/>
        <v>0</v>
      </c>
      <c r="AW229" s="111">
        <f t="shared" si="27"/>
        <v>0</v>
      </c>
      <c r="AX229" s="22">
        <f>IF('GA55 Main'!$C$4='Other Ded.'!B229,IF('GA55 Main'!$M$6="NO",0,'GA55 Main'!$M$27),0)</f>
        <v>0</v>
      </c>
      <c r="AY229" s="22">
        <f>IF('GA55 Main'!$C$4='Other Ded.'!B229,IF('GA55 Main'!$M$6="No",0,ROUND(10%*'GA55 Main'!$J$27,0)),0)</f>
        <v>0</v>
      </c>
      <c r="AZ229" s="22">
        <f t="shared" si="31"/>
        <v>0</v>
      </c>
      <c r="BA229" s="111">
        <f t="shared" si="28"/>
        <v>0</v>
      </c>
      <c r="BB229" s="22">
        <f t="shared" si="29"/>
        <v>0</v>
      </c>
      <c r="BC229" s="22">
        <f>IF('GA55 Main'!$C$4='Other Ded.'!B229,IF('GA55 Main'!$M$6="No",50000,IF($BB$5&gt;50000,50000,$BB$5)),0)</f>
        <v>0</v>
      </c>
      <c r="BD229" s="22">
        <f>IF('GA55 Main'!$C$4='Other Ded.'!B229,IF('GA55 Main'!$E$6="No",25000,50000),0)</f>
        <v>0</v>
      </c>
      <c r="BE229" s="22">
        <f>IF('GA55 Main'!$C$4='Other Ded.'!B229,IF('GA55 Main'!$E$6="No",40000,100000),0)</f>
        <v>0</v>
      </c>
    </row>
    <row r="230" spans="1:57" ht="15.5">
      <c r="A230" s="32">
        <v>226</v>
      </c>
      <c r="B230" s="33">
        <f>Master!B229</f>
        <v>0</v>
      </c>
      <c r="C230" s="116"/>
      <c r="D230" s="116"/>
      <c r="E230" s="116"/>
      <c r="F230" s="31">
        <f t="shared" si="30"/>
        <v>0</v>
      </c>
      <c r="G230" s="31">
        <f t="shared" si="24"/>
        <v>0</v>
      </c>
      <c r="H230" s="116"/>
      <c r="I230" s="116"/>
      <c r="J230" s="116"/>
      <c r="K230" s="116"/>
      <c r="L230" s="116"/>
      <c r="M230" s="116"/>
      <c r="N230" s="116"/>
      <c r="O230" s="116"/>
      <c r="P230" s="116"/>
      <c r="Q230" s="116"/>
      <c r="R230" s="116"/>
      <c r="S230" s="116"/>
      <c r="T230" s="116"/>
      <c r="U230" s="116"/>
      <c r="V230" s="116"/>
      <c r="W230" s="116"/>
      <c r="X230" s="116"/>
      <c r="Y230" s="116"/>
      <c r="Z230" s="116"/>
      <c r="AA230" s="116"/>
      <c r="AB230" s="116"/>
      <c r="AC230" s="116"/>
      <c r="AD230" s="116"/>
      <c r="AE230" s="116"/>
      <c r="AF230" s="116"/>
      <c r="AG230" s="116"/>
      <c r="AH230" s="116"/>
      <c r="AI230" s="116"/>
      <c r="AJ230" s="116"/>
      <c r="AK230" s="116"/>
      <c r="AL230" s="10"/>
      <c r="AM230" s="111">
        <f>IF('GA55 Main'!$C$4='Other Ded.'!B230,IF('GA55 Main'!$M$6="No",'GA55 Main'!$J$27,('GA55 Main'!$J$27+'GA55 Main'!$M$27)),0)</f>
        <v>0</v>
      </c>
      <c r="AN230" s="111">
        <f>IF('GA55 Main'!$C$4='Other Ded.'!B230,'GA55 Main'!$W$27,0)</f>
        <v>0</v>
      </c>
      <c r="AO230" s="111">
        <f>IF('Tax Calculaton Old'!$D$3='Other Ded.'!B230,'Tax Calculaton Old'!$M$48,0)</f>
        <v>0</v>
      </c>
      <c r="AP230" s="111">
        <f>IF(Sheet1!$I$5='Other Ded.'!B230,Sheet1!$L$32,0)</f>
        <v>0</v>
      </c>
      <c r="AQ230" s="22">
        <f t="shared" si="25"/>
        <v>0</v>
      </c>
      <c r="AT230" s="22">
        <f>IF('GA55 Main'!$C$4='Other Ded.'!B230,'GA55 Main'!$E$27,0)</f>
        <v>0</v>
      </c>
      <c r="AU230" s="22">
        <f>IF('GA55 Main'!$C$4='Other Ded.'!B230,SUM('GA55 Main'!$C$8:$C$19,'GA55 Main'!$D$8:$D$19),0)</f>
        <v>0</v>
      </c>
      <c r="AV230" s="111">
        <f t="shared" si="26"/>
        <v>0</v>
      </c>
      <c r="AW230" s="111">
        <f t="shared" si="27"/>
        <v>0</v>
      </c>
      <c r="AX230" s="22">
        <f>IF('GA55 Main'!$C$4='Other Ded.'!B230,IF('GA55 Main'!$M$6="NO",0,'GA55 Main'!$M$27),0)</f>
        <v>0</v>
      </c>
      <c r="AY230" s="22">
        <f>IF('GA55 Main'!$C$4='Other Ded.'!B230,IF('GA55 Main'!$M$6="No",0,ROUND(10%*'GA55 Main'!$J$27,0)),0)</f>
        <v>0</v>
      </c>
      <c r="AZ230" s="22">
        <f t="shared" si="31"/>
        <v>0</v>
      </c>
      <c r="BA230" s="111">
        <f t="shared" si="28"/>
        <v>0</v>
      </c>
      <c r="BB230" s="22">
        <f t="shared" si="29"/>
        <v>0</v>
      </c>
      <c r="BC230" s="22">
        <f>IF('GA55 Main'!$C$4='Other Ded.'!B230,IF('GA55 Main'!$M$6="No",50000,IF($BB$5&gt;50000,50000,$BB$5)),0)</f>
        <v>0</v>
      </c>
      <c r="BD230" s="22">
        <f>IF('GA55 Main'!$C$4='Other Ded.'!B230,IF('GA55 Main'!$E$6="No",25000,50000),0)</f>
        <v>0</v>
      </c>
      <c r="BE230" s="22">
        <f>IF('GA55 Main'!$C$4='Other Ded.'!B230,IF('GA55 Main'!$E$6="No",40000,100000),0)</f>
        <v>0</v>
      </c>
    </row>
    <row r="231" spans="1:57" ht="15.5">
      <c r="A231" s="32">
        <v>227</v>
      </c>
      <c r="B231" s="33">
        <f>Master!B230</f>
        <v>0</v>
      </c>
      <c r="C231" s="116"/>
      <c r="D231" s="116"/>
      <c r="E231" s="116"/>
      <c r="F231" s="31">
        <f t="shared" si="30"/>
        <v>0</v>
      </c>
      <c r="G231" s="31">
        <f t="shared" si="24"/>
        <v>0</v>
      </c>
      <c r="H231" s="116"/>
      <c r="I231" s="116"/>
      <c r="J231" s="116"/>
      <c r="K231" s="116"/>
      <c r="L231" s="116"/>
      <c r="M231" s="116"/>
      <c r="N231" s="116"/>
      <c r="O231" s="116"/>
      <c r="P231" s="116"/>
      <c r="Q231" s="116"/>
      <c r="R231" s="116"/>
      <c r="S231" s="116"/>
      <c r="T231" s="116"/>
      <c r="U231" s="116"/>
      <c r="V231" s="116"/>
      <c r="W231" s="116"/>
      <c r="X231" s="116"/>
      <c r="Y231" s="116"/>
      <c r="Z231" s="116"/>
      <c r="AA231" s="116"/>
      <c r="AB231" s="116"/>
      <c r="AC231" s="116"/>
      <c r="AD231" s="116"/>
      <c r="AE231" s="116"/>
      <c r="AF231" s="116"/>
      <c r="AG231" s="116"/>
      <c r="AH231" s="116"/>
      <c r="AI231" s="116"/>
      <c r="AJ231" s="116"/>
      <c r="AK231" s="116"/>
      <c r="AL231" s="10"/>
      <c r="AM231" s="111">
        <f>IF('GA55 Main'!$C$4='Other Ded.'!B231,IF('GA55 Main'!$M$6="No",'GA55 Main'!$J$27,('GA55 Main'!$J$27+'GA55 Main'!$M$27)),0)</f>
        <v>0</v>
      </c>
      <c r="AN231" s="111">
        <f>IF('GA55 Main'!$C$4='Other Ded.'!B231,'GA55 Main'!$W$27,0)</f>
        <v>0</v>
      </c>
      <c r="AO231" s="111">
        <f>IF('Tax Calculaton Old'!$D$3='Other Ded.'!B231,'Tax Calculaton Old'!$M$48,0)</f>
        <v>0</v>
      </c>
      <c r="AP231" s="111">
        <f>IF(Sheet1!$I$5='Other Ded.'!B231,Sheet1!$L$32,0)</f>
        <v>0</v>
      </c>
      <c r="AQ231" s="22">
        <f t="shared" si="25"/>
        <v>0</v>
      </c>
      <c r="AT231" s="22">
        <f>IF('GA55 Main'!$C$4='Other Ded.'!B231,'GA55 Main'!$E$27,0)</f>
        <v>0</v>
      </c>
      <c r="AU231" s="22">
        <f>IF('GA55 Main'!$C$4='Other Ded.'!B231,SUM('GA55 Main'!$C$8:$C$19,'GA55 Main'!$D$8:$D$19),0)</f>
        <v>0</v>
      </c>
      <c r="AV231" s="111">
        <f t="shared" si="26"/>
        <v>0</v>
      </c>
      <c r="AW231" s="111">
        <f t="shared" si="27"/>
        <v>0</v>
      </c>
      <c r="AX231" s="22">
        <f>IF('GA55 Main'!$C$4='Other Ded.'!B231,IF('GA55 Main'!$M$6="NO",0,'GA55 Main'!$M$27),0)</f>
        <v>0</v>
      </c>
      <c r="AY231" s="22">
        <f>IF('GA55 Main'!$C$4='Other Ded.'!B231,IF('GA55 Main'!$M$6="No",0,ROUND(10%*'GA55 Main'!$J$27,0)),0)</f>
        <v>0</v>
      </c>
      <c r="AZ231" s="22">
        <f t="shared" si="31"/>
        <v>0</v>
      </c>
      <c r="BA231" s="111">
        <f t="shared" si="28"/>
        <v>0</v>
      </c>
      <c r="BB231" s="22">
        <f t="shared" si="29"/>
        <v>0</v>
      </c>
      <c r="BC231" s="22">
        <f>IF('GA55 Main'!$C$4='Other Ded.'!B231,IF('GA55 Main'!$M$6="No",50000,IF($BB$5&gt;50000,50000,$BB$5)),0)</f>
        <v>0</v>
      </c>
      <c r="BD231" s="22">
        <f>IF('GA55 Main'!$C$4='Other Ded.'!B231,IF('GA55 Main'!$E$6="No",25000,50000),0)</f>
        <v>0</v>
      </c>
      <c r="BE231" s="22">
        <f>IF('GA55 Main'!$C$4='Other Ded.'!B231,IF('GA55 Main'!$E$6="No",40000,100000),0)</f>
        <v>0</v>
      </c>
    </row>
    <row r="232" spans="1:57" ht="15.5">
      <c r="A232" s="32">
        <v>228</v>
      </c>
      <c r="B232" s="33">
        <f>Master!B231</f>
        <v>0</v>
      </c>
      <c r="C232" s="116"/>
      <c r="D232" s="116"/>
      <c r="E232" s="116"/>
      <c r="F232" s="31">
        <f t="shared" si="30"/>
        <v>0</v>
      </c>
      <c r="G232" s="31">
        <f t="shared" si="24"/>
        <v>0</v>
      </c>
      <c r="H232" s="116"/>
      <c r="I232" s="116"/>
      <c r="J232" s="116"/>
      <c r="K232" s="116"/>
      <c r="L232" s="116"/>
      <c r="M232" s="116"/>
      <c r="N232" s="116"/>
      <c r="O232" s="116"/>
      <c r="P232" s="116"/>
      <c r="Q232" s="116"/>
      <c r="R232" s="116"/>
      <c r="S232" s="116"/>
      <c r="T232" s="116"/>
      <c r="U232" s="116"/>
      <c r="V232" s="116"/>
      <c r="W232" s="116"/>
      <c r="X232" s="116"/>
      <c r="Y232" s="116"/>
      <c r="Z232" s="116"/>
      <c r="AA232" s="116"/>
      <c r="AB232" s="116"/>
      <c r="AC232" s="116"/>
      <c r="AD232" s="116"/>
      <c r="AE232" s="116"/>
      <c r="AF232" s="116"/>
      <c r="AG232" s="116"/>
      <c r="AH232" s="116"/>
      <c r="AI232" s="116"/>
      <c r="AJ232" s="116"/>
      <c r="AK232" s="116"/>
      <c r="AL232" s="10"/>
      <c r="AM232" s="111">
        <f>IF('GA55 Main'!$C$4='Other Ded.'!B232,IF('GA55 Main'!$M$6="No",'GA55 Main'!$J$27,('GA55 Main'!$J$27+'GA55 Main'!$M$27)),0)</f>
        <v>0</v>
      </c>
      <c r="AN232" s="111">
        <f>IF('GA55 Main'!$C$4='Other Ded.'!B232,'GA55 Main'!$W$27,0)</f>
        <v>0</v>
      </c>
      <c r="AO232" s="111">
        <f>IF('Tax Calculaton Old'!$D$3='Other Ded.'!B232,'Tax Calculaton Old'!$M$48,0)</f>
        <v>0</v>
      </c>
      <c r="AP232" s="111">
        <f>IF(Sheet1!$I$5='Other Ded.'!B232,Sheet1!$L$32,0)</f>
        <v>0</v>
      </c>
      <c r="AQ232" s="22">
        <f t="shared" si="25"/>
        <v>0</v>
      </c>
      <c r="AT232" s="22">
        <f>IF('GA55 Main'!$C$4='Other Ded.'!B232,'GA55 Main'!$E$27,0)</f>
        <v>0</v>
      </c>
      <c r="AU232" s="22">
        <f>IF('GA55 Main'!$C$4='Other Ded.'!B232,SUM('GA55 Main'!$C$8:$C$19,'GA55 Main'!$D$8:$D$19),0)</f>
        <v>0</v>
      </c>
      <c r="AV232" s="111">
        <f t="shared" si="26"/>
        <v>0</v>
      </c>
      <c r="AW232" s="111">
        <f t="shared" si="27"/>
        <v>0</v>
      </c>
      <c r="AX232" s="22">
        <f>IF('GA55 Main'!$C$4='Other Ded.'!B232,IF('GA55 Main'!$M$6="NO",0,'GA55 Main'!$M$27),0)</f>
        <v>0</v>
      </c>
      <c r="AY232" s="22">
        <f>IF('GA55 Main'!$C$4='Other Ded.'!B232,IF('GA55 Main'!$M$6="No",0,ROUND(10%*'GA55 Main'!$J$27,0)),0)</f>
        <v>0</v>
      </c>
      <c r="AZ232" s="22">
        <f t="shared" si="31"/>
        <v>0</v>
      </c>
      <c r="BA232" s="111">
        <f t="shared" si="28"/>
        <v>0</v>
      </c>
      <c r="BB232" s="22">
        <f t="shared" si="29"/>
        <v>0</v>
      </c>
      <c r="BC232" s="22">
        <f>IF('GA55 Main'!$C$4='Other Ded.'!B232,IF('GA55 Main'!$M$6="No",50000,IF($BB$5&gt;50000,50000,$BB$5)),0)</f>
        <v>0</v>
      </c>
      <c r="BD232" s="22">
        <f>IF('GA55 Main'!$C$4='Other Ded.'!B232,IF('GA55 Main'!$E$6="No",25000,50000),0)</f>
        <v>0</v>
      </c>
      <c r="BE232" s="22">
        <f>IF('GA55 Main'!$C$4='Other Ded.'!B232,IF('GA55 Main'!$E$6="No",40000,100000),0)</f>
        <v>0</v>
      </c>
    </row>
    <row r="233" spans="1:57" ht="15.5">
      <c r="A233" s="32">
        <v>229</v>
      </c>
      <c r="B233" s="33">
        <f>Master!B232</f>
        <v>0</v>
      </c>
      <c r="C233" s="116"/>
      <c r="D233" s="116"/>
      <c r="E233" s="116"/>
      <c r="F233" s="31">
        <f t="shared" si="30"/>
        <v>0</v>
      </c>
      <c r="G233" s="31">
        <f t="shared" si="24"/>
        <v>0</v>
      </c>
      <c r="H233" s="116"/>
      <c r="I233" s="116"/>
      <c r="J233" s="116"/>
      <c r="K233" s="116"/>
      <c r="L233" s="116"/>
      <c r="M233" s="116"/>
      <c r="N233" s="116"/>
      <c r="O233" s="116"/>
      <c r="P233" s="116"/>
      <c r="Q233" s="116"/>
      <c r="R233" s="116"/>
      <c r="S233" s="116"/>
      <c r="T233" s="116"/>
      <c r="U233" s="116"/>
      <c r="V233" s="116"/>
      <c r="W233" s="116"/>
      <c r="X233" s="116"/>
      <c r="Y233" s="116"/>
      <c r="Z233" s="116"/>
      <c r="AA233" s="116"/>
      <c r="AB233" s="116"/>
      <c r="AC233" s="116"/>
      <c r="AD233" s="116"/>
      <c r="AE233" s="116"/>
      <c r="AF233" s="116"/>
      <c r="AG233" s="116"/>
      <c r="AH233" s="116"/>
      <c r="AI233" s="116"/>
      <c r="AJ233" s="116"/>
      <c r="AK233" s="116"/>
      <c r="AL233" s="10"/>
      <c r="AM233" s="111">
        <f>IF('GA55 Main'!$C$4='Other Ded.'!B233,IF('GA55 Main'!$M$6="No",'GA55 Main'!$J$27,('GA55 Main'!$J$27+'GA55 Main'!$M$27)),0)</f>
        <v>0</v>
      </c>
      <c r="AN233" s="111">
        <f>IF('GA55 Main'!$C$4='Other Ded.'!B233,'GA55 Main'!$W$27,0)</f>
        <v>0</v>
      </c>
      <c r="AO233" s="111">
        <f>IF('Tax Calculaton Old'!$D$3='Other Ded.'!B233,'Tax Calculaton Old'!$M$48,0)</f>
        <v>0</v>
      </c>
      <c r="AP233" s="111">
        <f>IF(Sheet1!$I$5='Other Ded.'!B233,Sheet1!$L$32,0)</f>
        <v>0</v>
      </c>
      <c r="AQ233" s="22">
        <f t="shared" si="25"/>
        <v>0</v>
      </c>
      <c r="AT233" s="22">
        <f>IF('GA55 Main'!$C$4='Other Ded.'!B233,'GA55 Main'!$E$27,0)</f>
        <v>0</v>
      </c>
      <c r="AU233" s="22">
        <f>IF('GA55 Main'!$C$4='Other Ded.'!B233,SUM('GA55 Main'!$C$8:$C$19,'GA55 Main'!$D$8:$D$19),0)</f>
        <v>0</v>
      </c>
      <c r="AV233" s="111">
        <f t="shared" si="26"/>
        <v>0</v>
      </c>
      <c r="AW233" s="111">
        <f t="shared" si="27"/>
        <v>0</v>
      </c>
      <c r="AX233" s="22">
        <f>IF('GA55 Main'!$C$4='Other Ded.'!B233,IF('GA55 Main'!$M$6="NO",0,'GA55 Main'!$M$27),0)</f>
        <v>0</v>
      </c>
      <c r="AY233" s="22">
        <f>IF('GA55 Main'!$C$4='Other Ded.'!B233,IF('GA55 Main'!$M$6="No",0,ROUND(10%*'GA55 Main'!$J$27,0)),0)</f>
        <v>0</v>
      </c>
      <c r="AZ233" s="22">
        <f t="shared" si="31"/>
        <v>0</v>
      </c>
      <c r="BA233" s="111">
        <f t="shared" si="28"/>
        <v>0</v>
      </c>
      <c r="BB233" s="22">
        <f t="shared" si="29"/>
        <v>0</v>
      </c>
      <c r="BC233" s="22">
        <f>IF('GA55 Main'!$C$4='Other Ded.'!B233,IF('GA55 Main'!$M$6="No",50000,IF($BB$5&gt;50000,50000,$BB$5)),0)</f>
        <v>0</v>
      </c>
      <c r="BD233" s="22">
        <f>IF('GA55 Main'!$C$4='Other Ded.'!B233,IF('GA55 Main'!$E$6="No",25000,50000),0)</f>
        <v>0</v>
      </c>
      <c r="BE233" s="22">
        <f>IF('GA55 Main'!$C$4='Other Ded.'!B233,IF('GA55 Main'!$E$6="No",40000,100000),0)</f>
        <v>0</v>
      </c>
    </row>
    <row r="234" spans="1:57" ht="15.5">
      <c r="A234" s="32">
        <v>230</v>
      </c>
      <c r="B234" s="33">
        <f>Master!B233</f>
        <v>0</v>
      </c>
      <c r="C234" s="116"/>
      <c r="D234" s="116"/>
      <c r="E234" s="116"/>
      <c r="F234" s="31">
        <f t="shared" si="30"/>
        <v>0</v>
      </c>
      <c r="G234" s="31">
        <f t="shared" si="24"/>
        <v>0</v>
      </c>
      <c r="H234" s="116"/>
      <c r="I234" s="116"/>
      <c r="J234" s="116"/>
      <c r="K234" s="116"/>
      <c r="L234" s="116"/>
      <c r="M234" s="116"/>
      <c r="N234" s="116"/>
      <c r="O234" s="116"/>
      <c r="P234" s="116"/>
      <c r="Q234" s="116"/>
      <c r="R234" s="116"/>
      <c r="S234" s="116"/>
      <c r="T234" s="116"/>
      <c r="U234" s="116"/>
      <c r="V234" s="116"/>
      <c r="W234" s="116"/>
      <c r="X234" s="116"/>
      <c r="Y234" s="116"/>
      <c r="Z234" s="116"/>
      <c r="AA234" s="116"/>
      <c r="AB234" s="116"/>
      <c r="AC234" s="116"/>
      <c r="AD234" s="116"/>
      <c r="AE234" s="116"/>
      <c r="AF234" s="116"/>
      <c r="AG234" s="116"/>
      <c r="AH234" s="116"/>
      <c r="AI234" s="116"/>
      <c r="AJ234" s="116"/>
      <c r="AK234" s="116"/>
      <c r="AL234" s="10"/>
      <c r="AM234" s="111">
        <f>IF('GA55 Main'!$C$4='Other Ded.'!B234,IF('GA55 Main'!$M$6="No",'GA55 Main'!$J$27,('GA55 Main'!$J$27+'GA55 Main'!$M$27)),0)</f>
        <v>0</v>
      </c>
      <c r="AN234" s="111">
        <f>IF('GA55 Main'!$C$4='Other Ded.'!B234,'GA55 Main'!$W$27,0)</f>
        <v>0</v>
      </c>
      <c r="AO234" s="111">
        <f>IF('Tax Calculaton Old'!$D$3='Other Ded.'!B234,'Tax Calculaton Old'!$M$48,0)</f>
        <v>0</v>
      </c>
      <c r="AP234" s="111">
        <f>IF(Sheet1!$I$5='Other Ded.'!B234,Sheet1!$L$32,0)</f>
        <v>0</v>
      </c>
      <c r="AQ234" s="22">
        <f t="shared" si="25"/>
        <v>0</v>
      </c>
      <c r="AT234" s="22">
        <f>IF('GA55 Main'!$C$4='Other Ded.'!B234,'GA55 Main'!$E$27,0)</f>
        <v>0</v>
      </c>
      <c r="AU234" s="22">
        <f>IF('GA55 Main'!$C$4='Other Ded.'!B234,SUM('GA55 Main'!$C$8:$C$19,'GA55 Main'!$D$8:$D$19),0)</f>
        <v>0</v>
      </c>
      <c r="AV234" s="111">
        <f t="shared" si="26"/>
        <v>0</v>
      </c>
      <c r="AW234" s="111">
        <f t="shared" si="27"/>
        <v>0</v>
      </c>
      <c r="AX234" s="22">
        <f>IF('GA55 Main'!$C$4='Other Ded.'!B234,IF('GA55 Main'!$M$6="NO",0,'GA55 Main'!$M$27),0)</f>
        <v>0</v>
      </c>
      <c r="AY234" s="22">
        <f>IF('GA55 Main'!$C$4='Other Ded.'!B234,IF('GA55 Main'!$M$6="No",0,ROUND(10%*'GA55 Main'!$J$27,0)),0)</f>
        <v>0</v>
      </c>
      <c r="AZ234" s="22">
        <f t="shared" si="31"/>
        <v>0</v>
      </c>
      <c r="BA234" s="111">
        <f t="shared" si="28"/>
        <v>0</v>
      </c>
      <c r="BB234" s="22">
        <f t="shared" si="29"/>
        <v>0</v>
      </c>
      <c r="BC234" s="22">
        <f>IF('GA55 Main'!$C$4='Other Ded.'!B234,IF('GA55 Main'!$M$6="No",50000,IF($BB$5&gt;50000,50000,$BB$5)),0)</f>
        <v>0</v>
      </c>
      <c r="BD234" s="22">
        <f>IF('GA55 Main'!$C$4='Other Ded.'!B234,IF('GA55 Main'!$E$6="No",25000,50000),0)</f>
        <v>0</v>
      </c>
      <c r="BE234" s="22">
        <f>IF('GA55 Main'!$C$4='Other Ded.'!B234,IF('GA55 Main'!$E$6="No",40000,100000),0)</f>
        <v>0</v>
      </c>
    </row>
    <row r="235" spans="1:57" ht="15.5">
      <c r="A235" s="32">
        <v>231</v>
      </c>
      <c r="B235" s="33">
        <f>Master!B234</f>
        <v>0</v>
      </c>
      <c r="C235" s="116"/>
      <c r="D235" s="116"/>
      <c r="E235" s="116"/>
      <c r="F235" s="31">
        <f t="shared" si="30"/>
        <v>0</v>
      </c>
      <c r="G235" s="31">
        <f t="shared" si="24"/>
        <v>0</v>
      </c>
      <c r="H235" s="116"/>
      <c r="I235" s="116"/>
      <c r="J235" s="116"/>
      <c r="K235" s="116"/>
      <c r="L235" s="116"/>
      <c r="M235" s="116"/>
      <c r="N235" s="116"/>
      <c r="O235" s="116"/>
      <c r="P235" s="116"/>
      <c r="Q235" s="116"/>
      <c r="R235" s="116"/>
      <c r="S235" s="116"/>
      <c r="T235" s="116"/>
      <c r="U235" s="116"/>
      <c r="V235" s="116"/>
      <c r="W235" s="116"/>
      <c r="X235" s="116"/>
      <c r="Y235" s="116"/>
      <c r="Z235" s="116"/>
      <c r="AA235" s="116"/>
      <c r="AB235" s="116"/>
      <c r="AC235" s="116"/>
      <c r="AD235" s="116"/>
      <c r="AE235" s="116"/>
      <c r="AF235" s="116"/>
      <c r="AG235" s="116"/>
      <c r="AH235" s="116"/>
      <c r="AI235" s="116"/>
      <c r="AJ235" s="116"/>
      <c r="AK235" s="116"/>
      <c r="AL235" s="10"/>
      <c r="AM235" s="111">
        <f>IF('GA55 Main'!$C$4='Other Ded.'!B235,IF('GA55 Main'!$M$6="No",'GA55 Main'!$J$27,('GA55 Main'!$J$27+'GA55 Main'!$M$27)),0)</f>
        <v>0</v>
      </c>
      <c r="AN235" s="111">
        <f>IF('GA55 Main'!$C$4='Other Ded.'!B235,'GA55 Main'!$W$27,0)</f>
        <v>0</v>
      </c>
      <c r="AO235" s="111">
        <f>IF('Tax Calculaton Old'!$D$3='Other Ded.'!B235,'Tax Calculaton Old'!$M$48,0)</f>
        <v>0</v>
      </c>
      <c r="AP235" s="111">
        <f>IF(Sheet1!$I$5='Other Ded.'!B235,Sheet1!$L$32,0)</f>
        <v>0</v>
      </c>
      <c r="AQ235" s="22">
        <f t="shared" si="25"/>
        <v>0</v>
      </c>
      <c r="AT235" s="22">
        <f>IF('GA55 Main'!$C$4='Other Ded.'!B235,'GA55 Main'!$E$27,0)</f>
        <v>0</v>
      </c>
      <c r="AU235" s="22">
        <f>IF('GA55 Main'!$C$4='Other Ded.'!B235,SUM('GA55 Main'!$C$8:$C$19,'GA55 Main'!$D$8:$D$19),0)</f>
        <v>0</v>
      </c>
      <c r="AV235" s="111">
        <f t="shared" si="26"/>
        <v>0</v>
      </c>
      <c r="AW235" s="111">
        <f t="shared" si="27"/>
        <v>0</v>
      </c>
      <c r="AX235" s="22">
        <f>IF('GA55 Main'!$C$4='Other Ded.'!B235,IF('GA55 Main'!$M$6="NO",0,'GA55 Main'!$M$27),0)</f>
        <v>0</v>
      </c>
      <c r="AY235" s="22">
        <f>IF('GA55 Main'!$C$4='Other Ded.'!B235,IF('GA55 Main'!$M$6="No",0,ROUND(10%*'GA55 Main'!$J$27,0)),0)</f>
        <v>0</v>
      </c>
      <c r="AZ235" s="22">
        <f t="shared" si="31"/>
        <v>0</v>
      </c>
      <c r="BA235" s="111">
        <f t="shared" si="28"/>
        <v>0</v>
      </c>
      <c r="BB235" s="22">
        <f t="shared" si="29"/>
        <v>0</v>
      </c>
      <c r="BC235" s="22">
        <f>IF('GA55 Main'!$C$4='Other Ded.'!B235,IF('GA55 Main'!$M$6="No",50000,IF($BB$5&gt;50000,50000,$BB$5)),0)</f>
        <v>0</v>
      </c>
      <c r="BD235" s="22">
        <f>IF('GA55 Main'!$C$4='Other Ded.'!B235,IF('GA55 Main'!$E$6="No",25000,50000),0)</f>
        <v>0</v>
      </c>
      <c r="BE235" s="22">
        <f>IF('GA55 Main'!$C$4='Other Ded.'!B235,IF('GA55 Main'!$E$6="No",40000,100000),0)</f>
        <v>0</v>
      </c>
    </row>
    <row r="236" spans="1:57" ht="15.5">
      <c r="A236" s="32">
        <v>232</v>
      </c>
      <c r="B236" s="33">
        <f>Master!B235</f>
        <v>0</v>
      </c>
      <c r="C236" s="116"/>
      <c r="D236" s="116"/>
      <c r="E236" s="116"/>
      <c r="F236" s="31">
        <f t="shared" si="30"/>
        <v>0</v>
      </c>
      <c r="G236" s="31">
        <f t="shared" si="24"/>
        <v>0</v>
      </c>
      <c r="H236" s="116"/>
      <c r="I236" s="116"/>
      <c r="J236" s="116"/>
      <c r="K236" s="116"/>
      <c r="L236" s="116"/>
      <c r="M236" s="116"/>
      <c r="N236" s="116"/>
      <c r="O236" s="116"/>
      <c r="P236" s="116"/>
      <c r="Q236" s="116"/>
      <c r="R236" s="116"/>
      <c r="S236" s="116"/>
      <c r="T236" s="116"/>
      <c r="U236" s="116"/>
      <c r="V236" s="116"/>
      <c r="W236" s="116"/>
      <c r="X236" s="116"/>
      <c r="Y236" s="116"/>
      <c r="Z236" s="116"/>
      <c r="AA236" s="116"/>
      <c r="AB236" s="116"/>
      <c r="AC236" s="116"/>
      <c r="AD236" s="116"/>
      <c r="AE236" s="116"/>
      <c r="AF236" s="116"/>
      <c r="AG236" s="116"/>
      <c r="AH236" s="116"/>
      <c r="AI236" s="116"/>
      <c r="AJ236" s="116"/>
      <c r="AK236" s="116"/>
      <c r="AL236" s="10"/>
      <c r="AM236" s="111">
        <f>IF('GA55 Main'!$C$4='Other Ded.'!B236,IF('GA55 Main'!$M$6="No",'GA55 Main'!$J$27,('GA55 Main'!$J$27+'GA55 Main'!$M$27)),0)</f>
        <v>0</v>
      </c>
      <c r="AN236" s="111">
        <f>IF('GA55 Main'!$C$4='Other Ded.'!B236,'GA55 Main'!$W$27,0)</f>
        <v>0</v>
      </c>
      <c r="AO236" s="111">
        <f>IF('Tax Calculaton Old'!$D$3='Other Ded.'!B236,'Tax Calculaton Old'!$M$48,0)</f>
        <v>0</v>
      </c>
      <c r="AP236" s="111">
        <f>IF(Sheet1!$I$5='Other Ded.'!B236,Sheet1!$L$32,0)</f>
        <v>0</v>
      </c>
      <c r="AQ236" s="22">
        <f t="shared" si="25"/>
        <v>0</v>
      </c>
      <c r="AT236" s="22">
        <f>IF('GA55 Main'!$C$4='Other Ded.'!B236,'GA55 Main'!$E$27,0)</f>
        <v>0</v>
      </c>
      <c r="AU236" s="22">
        <f>IF('GA55 Main'!$C$4='Other Ded.'!B236,SUM('GA55 Main'!$C$8:$C$19,'GA55 Main'!$D$8:$D$19),0)</f>
        <v>0</v>
      </c>
      <c r="AV236" s="111">
        <f t="shared" si="26"/>
        <v>0</v>
      </c>
      <c r="AW236" s="111">
        <f t="shared" si="27"/>
        <v>0</v>
      </c>
      <c r="AX236" s="22">
        <f>IF('GA55 Main'!$C$4='Other Ded.'!B236,IF('GA55 Main'!$M$6="NO",0,'GA55 Main'!$M$27),0)</f>
        <v>0</v>
      </c>
      <c r="AY236" s="22">
        <f>IF('GA55 Main'!$C$4='Other Ded.'!B236,IF('GA55 Main'!$M$6="No",0,ROUND(10%*'GA55 Main'!$J$27,0)),0)</f>
        <v>0</v>
      </c>
      <c r="AZ236" s="22">
        <f t="shared" si="31"/>
        <v>0</v>
      </c>
      <c r="BA236" s="111">
        <f t="shared" si="28"/>
        <v>0</v>
      </c>
      <c r="BB236" s="22">
        <f t="shared" si="29"/>
        <v>0</v>
      </c>
      <c r="BC236" s="22">
        <f>IF('GA55 Main'!$C$4='Other Ded.'!B236,IF('GA55 Main'!$M$6="No",50000,IF($BB$5&gt;50000,50000,$BB$5)),0)</f>
        <v>0</v>
      </c>
      <c r="BD236" s="22">
        <f>IF('GA55 Main'!$C$4='Other Ded.'!B236,IF('GA55 Main'!$E$6="No",25000,50000),0)</f>
        <v>0</v>
      </c>
      <c r="BE236" s="22">
        <f>IF('GA55 Main'!$C$4='Other Ded.'!B236,IF('GA55 Main'!$E$6="No",40000,100000),0)</f>
        <v>0</v>
      </c>
    </row>
    <row r="237" spans="1:57" ht="15.5">
      <c r="A237" s="32">
        <v>233</v>
      </c>
      <c r="B237" s="33">
        <f>Master!B236</f>
        <v>0</v>
      </c>
      <c r="C237" s="116"/>
      <c r="D237" s="116"/>
      <c r="E237" s="116"/>
      <c r="F237" s="31">
        <f t="shared" si="30"/>
        <v>0</v>
      </c>
      <c r="G237" s="31">
        <f t="shared" si="24"/>
        <v>0</v>
      </c>
      <c r="H237" s="116"/>
      <c r="I237" s="116"/>
      <c r="J237" s="116"/>
      <c r="K237" s="116"/>
      <c r="L237" s="116"/>
      <c r="M237" s="116"/>
      <c r="N237" s="116"/>
      <c r="O237" s="116"/>
      <c r="P237" s="116"/>
      <c r="Q237" s="116"/>
      <c r="R237" s="116"/>
      <c r="S237" s="116"/>
      <c r="T237" s="116"/>
      <c r="U237" s="116"/>
      <c r="V237" s="116"/>
      <c r="W237" s="116"/>
      <c r="X237" s="116"/>
      <c r="Y237" s="116"/>
      <c r="Z237" s="116"/>
      <c r="AA237" s="116"/>
      <c r="AB237" s="116"/>
      <c r="AC237" s="116"/>
      <c r="AD237" s="116"/>
      <c r="AE237" s="116"/>
      <c r="AF237" s="116"/>
      <c r="AG237" s="116"/>
      <c r="AH237" s="116"/>
      <c r="AI237" s="116"/>
      <c r="AJ237" s="116"/>
      <c r="AK237" s="116"/>
      <c r="AL237" s="10"/>
      <c r="AM237" s="111">
        <f>IF('GA55 Main'!$C$4='Other Ded.'!B237,IF('GA55 Main'!$M$6="No",'GA55 Main'!$J$27,('GA55 Main'!$J$27+'GA55 Main'!$M$27)),0)</f>
        <v>0</v>
      </c>
      <c r="AN237" s="111">
        <f>IF('GA55 Main'!$C$4='Other Ded.'!B237,'GA55 Main'!$W$27,0)</f>
        <v>0</v>
      </c>
      <c r="AO237" s="111">
        <f>IF('Tax Calculaton Old'!$D$3='Other Ded.'!B237,'Tax Calculaton Old'!$M$48,0)</f>
        <v>0</v>
      </c>
      <c r="AP237" s="111">
        <f>IF(Sheet1!$I$5='Other Ded.'!B237,Sheet1!$L$32,0)</f>
        <v>0</v>
      </c>
      <c r="AQ237" s="22">
        <f t="shared" si="25"/>
        <v>0</v>
      </c>
      <c r="AT237" s="22">
        <f>IF('GA55 Main'!$C$4='Other Ded.'!B237,'GA55 Main'!$E$27,0)</f>
        <v>0</v>
      </c>
      <c r="AU237" s="22">
        <f>IF('GA55 Main'!$C$4='Other Ded.'!B237,SUM('GA55 Main'!$C$8:$C$19,'GA55 Main'!$D$8:$D$19),0)</f>
        <v>0</v>
      </c>
      <c r="AV237" s="111">
        <f t="shared" si="26"/>
        <v>0</v>
      </c>
      <c r="AW237" s="111">
        <f t="shared" si="27"/>
        <v>0</v>
      </c>
      <c r="AX237" s="22">
        <f>IF('GA55 Main'!$C$4='Other Ded.'!B237,IF('GA55 Main'!$M$6="NO",0,'GA55 Main'!$M$27),0)</f>
        <v>0</v>
      </c>
      <c r="AY237" s="22">
        <f>IF('GA55 Main'!$C$4='Other Ded.'!B237,IF('GA55 Main'!$M$6="No",0,ROUND(10%*'GA55 Main'!$J$27,0)),0)</f>
        <v>0</v>
      </c>
      <c r="AZ237" s="22">
        <f t="shared" si="31"/>
        <v>0</v>
      </c>
      <c r="BA237" s="111">
        <f t="shared" si="28"/>
        <v>0</v>
      </c>
      <c r="BB237" s="22">
        <f t="shared" si="29"/>
        <v>0</v>
      </c>
      <c r="BC237" s="22">
        <f>IF('GA55 Main'!$C$4='Other Ded.'!B237,IF('GA55 Main'!$M$6="No",50000,IF($BB$5&gt;50000,50000,$BB$5)),0)</f>
        <v>0</v>
      </c>
      <c r="BD237" s="22">
        <f>IF('GA55 Main'!$C$4='Other Ded.'!B237,IF('GA55 Main'!$E$6="No",25000,50000),0)</f>
        <v>0</v>
      </c>
      <c r="BE237" s="22">
        <f>IF('GA55 Main'!$C$4='Other Ded.'!B237,IF('GA55 Main'!$E$6="No",40000,100000),0)</f>
        <v>0</v>
      </c>
    </row>
    <row r="238" spans="1:57" ht="15.5">
      <c r="A238" s="32">
        <v>234</v>
      </c>
      <c r="B238" s="33">
        <f>Master!B237</f>
        <v>0</v>
      </c>
      <c r="C238" s="116"/>
      <c r="D238" s="116"/>
      <c r="E238" s="116"/>
      <c r="F238" s="31">
        <f t="shared" si="30"/>
        <v>0</v>
      </c>
      <c r="G238" s="31">
        <f t="shared" si="24"/>
        <v>0</v>
      </c>
      <c r="H238" s="116"/>
      <c r="I238" s="116"/>
      <c r="J238" s="116"/>
      <c r="K238" s="116"/>
      <c r="L238" s="116"/>
      <c r="M238" s="116"/>
      <c r="N238" s="116"/>
      <c r="O238" s="116"/>
      <c r="P238" s="116"/>
      <c r="Q238" s="116"/>
      <c r="R238" s="116"/>
      <c r="S238" s="116"/>
      <c r="T238" s="116"/>
      <c r="U238" s="116"/>
      <c r="V238" s="116"/>
      <c r="W238" s="116"/>
      <c r="X238" s="116"/>
      <c r="Y238" s="116"/>
      <c r="Z238" s="116"/>
      <c r="AA238" s="116"/>
      <c r="AB238" s="116"/>
      <c r="AC238" s="116"/>
      <c r="AD238" s="116"/>
      <c r="AE238" s="116"/>
      <c r="AF238" s="116"/>
      <c r="AG238" s="116"/>
      <c r="AH238" s="116"/>
      <c r="AI238" s="116"/>
      <c r="AJ238" s="116"/>
      <c r="AK238" s="116"/>
      <c r="AL238" s="10"/>
      <c r="AM238" s="111">
        <f>IF('GA55 Main'!$C$4='Other Ded.'!B238,IF('GA55 Main'!$M$6="No",'GA55 Main'!$J$27,('GA55 Main'!$J$27+'GA55 Main'!$M$27)),0)</f>
        <v>0</v>
      </c>
      <c r="AN238" s="111">
        <f>IF('GA55 Main'!$C$4='Other Ded.'!B238,'GA55 Main'!$W$27,0)</f>
        <v>0</v>
      </c>
      <c r="AO238" s="111">
        <f>IF('Tax Calculaton Old'!$D$3='Other Ded.'!B238,'Tax Calculaton Old'!$M$48,0)</f>
        <v>0</v>
      </c>
      <c r="AP238" s="111">
        <f>IF(Sheet1!$I$5='Other Ded.'!B238,Sheet1!$L$32,0)</f>
        <v>0</v>
      </c>
      <c r="AQ238" s="22">
        <f t="shared" si="25"/>
        <v>0</v>
      </c>
      <c r="AT238" s="22">
        <f>IF('GA55 Main'!$C$4='Other Ded.'!B238,'GA55 Main'!$E$27,0)</f>
        <v>0</v>
      </c>
      <c r="AU238" s="22">
        <f>IF('GA55 Main'!$C$4='Other Ded.'!B238,SUM('GA55 Main'!$C$8:$C$19,'GA55 Main'!$D$8:$D$19),0)</f>
        <v>0</v>
      </c>
      <c r="AV238" s="111">
        <f t="shared" si="26"/>
        <v>0</v>
      </c>
      <c r="AW238" s="111">
        <f t="shared" si="27"/>
        <v>0</v>
      </c>
      <c r="AX238" s="22">
        <f>IF('GA55 Main'!$C$4='Other Ded.'!B238,IF('GA55 Main'!$M$6="NO",0,'GA55 Main'!$M$27),0)</f>
        <v>0</v>
      </c>
      <c r="AY238" s="22">
        <f>IF('GA55 Main'!$C$4='Other Ded.'!B238,IF('GA55 Main'!$M$6="No",0,ROUND(10%*'GA55 Main'!$J$27,0)),0)</f>
        <v>0</v>
      </c>
      <c r="AZ238" s="22">
        <f t="shared" si="31"/>
        <v>0</v>
      </c>
      <c r="BA238" s="111">
        <f t="shared" si="28"/>
        <v>0</v>
      </c>
      <c r="BB238" s="22">
        <f t="shared" si="29"/>
        <v>0</v>
      </c>
      <c r="BC238" s="22">
        <f>IF('GA55 Main'!$C$4='Other Ded.'!B238,IF('GA55 Main'!$M$6="No",50000,IF($BB$5&gt;50000,50000,$BB$5)),0)</f>
        <v>0</v>
      </c>
      <c r="BD238" s="22">
        <f>IF('GA55 Main'!$C$4='Other Ded.'!B238,IF('GA55 Main'!$E$6="No",25000,50000),0)</f>
        <v>0</v>
      </c>
      <c r="BE238" s="22">
        <f>IF('GA55 Main'!$C$4='Other Ded.'!B238,IF('GA55 Main'!$E$6="No",40000,100000),0)</f>
        <v>0</v>
      </c>
    </row>
    <row r="239" spans="1:57" ht="15.5">
      <c r="A239" s="32">
        <v>235</v>
      </c>
      <c r="B239" s="33">
        <f>Master!B238</f>
        <v>0</v>
      </c>
      <c r="C239" s="116"/>
      <c r="D239" s="116"/>
      <c r="E239" s="116"/>
      <c r="F239" s="31">
        <f t="shared" si="30"/>
        <v>0</v>
      </c>
      <c r="G239" s="31">
        <f t="shared" si="24"/>
        <v>0</v>
      </c>
      <c r="H239" s="116"/>
      <c r="I239" s="116"/>
      <c r="J239" s="116"/>
      <c r="K239" s="116"/>
      <c r="L239" s="116"/>
      <c r="M239" s="116"/>
      <c r="N239" s="116"/>
      <c r="O239" s="116"/>
      <c r="P239" s="116"/>
      <c r="Q239" s="116"/>
      <c r="R239" s="116"/>
      <c r="S239" s="116"/>
      <c r="T239" s="116"/>
      <c r="U239" s="116"/>
      <c r="V239" s="116"/>
      <c r="W239" s="116"/>
      <c r="X239" s="116"/>
      <c r="Y239" s="116"/>
      <c r="Z239" s="116"/>
      <c r="AA239" s="116"/>
      <c r="AB239" s="116"/>
      <c r="AC239" s="116"/>
      <c r="AD239" s="116"/>
      <c r="AE239" s="116"/>
      <c r="AF239" s="116"/>
      <c r="AG239" s="116"/>
      <c r="AH239" s="116"/>
      <c r="AI239" s="116"/>
      <c r="AJ239" s="116"/>
      <c r="AK239" s="116"/>
      <c r="AL239" s="10"/>
      <c r="AM239" s="111">
        <f>IF('GA55 Main'!$C$4='Other Ded.'!B239,IF('GA55 Main'!$M$6="No",'GA55 Main'!$J$27,('GA55 Main'!$J$27+'GA55 Main'!$M$27)),0)</f>
        <v>0</v>
      </c>
      <c r="AN239" s="111">
        <f>IF('GA55 Main'!$C$4='Other Ded.'!B239,'GA55 Main'!$W$27,0)</f>
        <v>0</v>
      </c>
      <c r="AO239" s="111">
        <f>IF('Tax Calculaton Old'!$D$3='Other Ded.'!B239,'Tax Calculaton Old'!$M$48,0)</f>
        <v>0</v>
      </c>
      <c r="AP239" s="111">
        <f>IF(Sheet1!$I$5='Other Ded.'!B239,Sheet1!$L$32,0)</f>
        <v>0</v>
      </c>
      <c r="AQ239" s="22">
        <f t="shared" si="25"/>
        <v>0</v>
      </c>
      <c r="AT239" s="22">
        <f>IF('GA55 Main'!$C$4='Other Ded.'!B239,'GA55 Main'!$E$27,0)</f>
        <v>0</v>
      </c>
      <c r="AU239" s="22">
        <f>IF('GA55 Main'!$C$4='Other Ded.'!B239,SUM('GA55 Main'!$C$8:$C$19,'GA55 Main'!$D$8:$D$19),0)</f>
        <v>0</v>
      </c>
      <c r="AV239" s="111">
        <f t="shared" si="26"/>
        <v>0</v>
      </c>
      <c r="AW239" s="111">
        <f t="shared" si="27"/>
        <v>0</v>
      </c>
      <c r="AX239" s="22">
        <f>IF('GA55 Main'!$C$4='Other Ded.'!B239,IF('GA55 Main'!$M$6="NO",0,'GA55 Main'!$M$27),0)</f>
        <v>0</v>
      </c>
      <c r="AY239" s="22">
        <f>IF('GA55 Main'!$C$4='Other Ded.'!B239,IF('GA55 Main'!$M$6="No",0,ROUND(10%*'GA55 Main'!$J$27,0)),0)</f>
        <v>0</v>
      </c>
      <c r="AZ239" s="22">
        <f t="shared" si="31"/>
        <v>0</v>
      </c>
      <c r="BA239" s="111">
        <f t="shared" si="28"/>
        <v>0</v>
      </c>
      <c r="BB239" s="22">
        <f t="shared" si="29"/>
        <v>0</v>
      </c>
      <c r="BC239" s="22">
        <f>IF('GA55 Main'!$C$4='Other Ded.'!B239,IF('GA55 Main'!$M$6="No",50000,IF($BB$5&gt;50000,50000,$BB$5)),0)</f>
        <v>0</v>
      </c>
      <c r="BD239" s="22">
        <f>IF('GA55 Main'!$C$4='Other Ded.'!B239,IF('GA55 Main'!$E$6="No",25000,50000),0)</f>
        <v>0</v>
      </c>
      <c r="BE239" s="22">
        <f>IF('GA55 Main'!$C$4='Other Ded.'!B239,IF('GA55 Main'!$E$6="No",40000,100000),0)</f>
        <v>0</v>
      </c>
    </row>
    <row r="240" spans="1:57" ht="15.5">
      <c r="A240" s="32">
        <v>236</v>
      </c>
      <c r="B240" s="33">
        <f>Master!B239</f>
        <v>0</v>
      </c>
      <c r="C240" s="116"/>
      <c r="D240" s="116"/>
      <c r="E240" s="116"/>
      <c r="F240" s="31">
        <f t="shared" si="30"/>
        <v>0</v>
      </c>
      <c r="G240" s="31">
        <f t="shared" si="24"/>
        <v>0</v>
      </c>
      <c r="H240" s="116"/>
      <c r="I240" s="116"/>
      <c r="J240" s="116"/>
      <c r="K240" s="116"/>
      <c r="L240" s="116"/>
      <c r="M240" s="116"/>
      <c r="N240" s="116"/>
      <c r="O240" s="116"/>
      <c r="P240" s="116"/>
      <c r="Q240" s="116"/>
      <c r="R240" s="116"/>
      <c r="S240" s="116"/>
      <c r="T240" s="116"/>
      <c r="U240" s="116"/>
      <c r="V240" s="116"/>
      <c r="W240" s="116"/>
      <c r="X240" s="116"/>
      <c r="Y240" s="116"/>
      <c r="Z240" s="116"/>
      <c r="AA240" s="116"/>
      <c r="AB240" s="116"/>
      <c r="AC240" s="116"/>
      <c r="AD240" s="116"/>
      <c r="AE240" s="116"/>
      <c r="AF240" s="116"/>
      <c r="AG240" s="116"/>
      <c r="AH240" s="116"/>
      <c r="AI240" s="116"/>
      <c r="AJ240" s="116"/>
      <c r="AK240" s="116"/>
      <c r="AL240" s="10"/>
      <c r="AM240" s="111">
        <f>IF('GA55 Main'!$C$4='Other Ded.'!B240,IF('GA55 Main'!$M$6="No",'GA55 Main'!$J$27,('GA55 Main'!$J$27+'GA55 Main'!$M$27)),0)</f>
        <v>0</v>
      </c>
      <c r="AN240" s="111">
        <f>IF('GA55 Main'!$C$4='Other Ded.'!B240,'GA55 Main'!$W$27,0)</f>
        <v>0</v>
      </c>
      <c r="AO240" s="111">
        <f>IF('Tax Calculaton Old'!$D$3='Other Ded.'!B240,'Tax Calculaton Old'!$M$48,0)</f>
        <v>0</v>
      </c>
      <c r="AP240" s="111">
        <f>IF(Sheet1!$I$5='Other Ded.'!B240,Sheet1!$L$32,0)</f>
        <v>0</v>
      </c>
      <c r="AQ240" s="22">
        <f t="shared" si="25"/>
        <v>0</v>
      </c>
      <c r="AT240" s="22">
        <f>IF('GA55 Main'!$C$4='Other Ded.'!B240,'GA55 Main'!$E$27,0)</f>
        <v>0</v>
      </c>
      <c r="AU240" s="22">
        <f>IF('GA55 Main'!$C$4='Other Ded.'!B240,SUM('GA55 Main'!$C$8:$C$19,'GA55 Main'!$D$8:$D$19),0)</f>
        <v>0</v>
      </c>
      <c r="AV240" s="111">
        <f t="shared" si="26"/>
        <v>0</v>
      </c>
      <c r="AW240" s="111">
        <f t="shared" si="27"/>
        <v>0</v>
      </c>
      <c r="AX240" s="22">
        <f>IF('GA55 Main'!$C$4='Other Ded.'!B240,IF('GA55 Main'!$M$6="NO",0,'GA55 Main'!$M$27),0)</f>
        <v>0</v>
      </c>
      <c r="AY240" s="22">
        <f>IF('GA55 Main'!$C$4='Other Ded.'!B240,IF('GA55 Main'!$M$6="No",0,ROUND(10%*'GA55 Main'!$J$27,0)),0)</f>
        <v>0</v>
      </c>
      <c r="AZ240" s="22">
        <f t="shared" si="31"/>
        <v>0</v>
      </c>
      <c r="BA240" s="111">
        <f t="shared" si="28"/>
        <v>0</v>
      </c>
      <c r="BB240" s="22">
        <f t="shared" si="29"/>
        <v>0</v>
      </c>
      <c r="BC240" s="22">
        <f>IF('GA55 Main'!$C$4='Other Ded.'!B240,IF('GA55 Main'!$M$6="No",50000,IF($BB$5&gt;50000,50000,$BB$5)),0)</f>
        <v>0</v>
      </c>
      <c r="BD240" s="22">
        <f>IF('GA55 Main'!$C$4='Other Ded.'!B240,IF('GA55 Main'!$E$6="No",25000,50000),0)</f>
        <v>0</v>
      </c>
      <c r="BE240" s="22">
        <f>IF('GA55 Main'!$C$4='Other Ded.'!B240,IF('GA55 Main'!$E$6="No",40000,100000),0)</f>
        <v>0</v>
      </c>
    </row>
    <row r="241" spans="1:57" ht="15.5">
      <c r="A241" s="32">
        <v>237</v>
      </c>
      <c r="B241" s="33">
        <f>Master!B240</f>
        <v>0</v>
      </c>
      <c r="C241" s="116"/>
      <c r="D241" s="116"/>
      <c r="E241" s="116"/>
      <c r="F241" s="31">
        <f t="shared" si="30"/>
        <v>0</v>
      </c>
      <c r="G241" s="31">
        <f t="shared" si="24"/>
        <v>0</v>
      </c>
      <c r="H241" s="116"/>
      <c r="I241" s="116"/>
      <c r="J241" s="116"/>
      <c r="K241" s="116"/>
      <c r="L241" s="116"/>
      <c r="M241" s="116"/>
      <c r="N241" s="116"/>
      <c r="O241" s="116"/>
      <c r="P241" s="116"/>
      <c r="Q241" s="116"/>
      <c r="R241" s="116"/>
      <c r="S241" s="116"/>
      <c r="T241" s="116"/>
      <c r="U241" s="116"/>
      <c r="V241" s="116"/>
      <c r="W241" s="116"/>
      <c r="X241" s="116"/>
      <c r="Y241" s="116"/>
      <c r="Z241" s="116"/>
      <c r="AA241" s="116"/>
      <c r="AB241" s="116"/>
      <c r="AC241" s="116"/>
      <c r="AD241" s="116"/>
      <c r="AE241" s="116"/>
      <c r="AF241" s="116"/>
      <c r="AG241" s="116"/>
      <c r="AH241" s="116"/>
      <c r="AI241" s="116"/>
      <c r="AJ241" s="116"/>
      <c r="AK241" s="116"/>
      <c r="AL241" s="10"/>
      <c r="AM241" s="111">
        <f>IF('GA55 Main'!$C$4='Other Ded.'!B241,IF('GA55 Main'!$M$6="No",'GA55 Main'!$J$27,('GA55 Main'!$J$27+'GA55 Main'!$M$27)),0)</f>
        <v>0</v>
      </c>
      <c r="AN241" s="111">
        <f>IF('GA55 Main'!$C$4='Other Ded.'!B241,'GA55 Main'!$W$27,0)</f>
        <v>0</v>
      </c>
      <c r="AO241" s="111">
        <f>IF('Tax Calculaton Old'!$D$3='Other Ded.'!B241,'Tax Calculaton Old'!$M$48,0)</f>
        <v>0</v>
      </c>
      <c r="AP241" s="111">
        <f>IF(Sheet1!$I$5='Other Ded.'!B241,Sheet1!$L$32,0)</f>
        <v>0</v>
      </c>
      <c r="AQ241" s="22">
        <f t="shared" si="25"/>
        <v>0</v>
      </c>
      <c r="AT241" s="22">
        <f>IF('GA55 Main'!$C$4='Other Ded.'!B241,'GA55 Main'!$E$27,0)</f>
        <v>0</v>
      </c>
      <c r="AU241" s="22">
        <f>IF('GA55 Main'!$C$4='Other Ded.'!B241,SUM('GA55 Main'!$C$8:$C$19,'GA55 Main'!$D$8:$D$19),0)</f>
        <v>0</v>
      </c>
      <c r="AV241" s="111">
        <f t="shared" si="26"/>
        <v>0</v>
      </c>
      <c r="AW241" s="111">
        <f t="shared" si="27"/>
        <v>0</v>
      </c>
      <c r="AX241" s="22">
        <f>IF('GA55 Main'!$C$4='Other Ded.'!B241,IF('GA55 Main'!$M$6="NO",0,'GA55 Main'!$M$27),0)</f>
        <v>0</v>
      </c>
      <c r="AY241" s="22">
        <f>IF('GA55 Main'!$C$4='Other Ded.'!B241,IF('GA55 Main'!$M$6="No",0,ROUND(10%*'GA55 Main'!$J$27,0)),0)</f>
        <v>0</v>
      </c>
      <c r="AZ241" s="22">
        <f t="shared" si="31"/>
        <v>0</v>
      </c>
      <c r="BA241" s="111">
        <f t="shared" si="28"/>
        <v>0</v>
      </c>
      <c r="BB241" s="22">
        <f t="shared" si="29"/>
        <v>0</v>
      </c>
      <c r="BC241" s="22">
        <f>IF('GA55 Main'!$C$4='Other Ded.'!B241,IF('GA55 Main'!$M$6="No",50000,IF($BB$5&gt;50000,50000,$BB$5)),0)</f>
        <v>0</v>
      </c>
      <c r="BD241" s="22">
        <f>IF('GA55 Main'!$C$4='Other Ded.'!B241,IF('GA55 Main'!$E$6="No",25000,50000),0)</f>
        <v>0</v>
      </c>
      <c r="BE241" s="22">
        <f>IF('GA55 Main'!$C$4='Other Ded.'!B241,IF('GA55 Main'!$E$6="No",40000,100000),0)</f>
        <v>0</v>
      </c>
    </row>
    <row r="242" spans="1:57" ht="15.5">
      <c r="A242" s="32">
        <v>238</v>
      </c>
      <c r="B242" s="33">
        <f>Master!B241</f>
        <v>0</v>
      </c>
      <c r="C242" s="116"/>
      <c r="D242" s="116"/>
      <c r="E242" s="116"/>
      <c r="F242" s="31">
        <f t="shared" si="30"/>
        <v>0</v>
      </c>
      <c r="G242" s="31">
        <f t="shared" si="24"/>
        <v>0</v>
      </c>
      <c r="H242" s="116"/>
      <c r="I242" s="116"/>
      <c r="J242" s="116"/>
      <c r="K242" s="116"/>
      <c r="L242" s="116"/>
      <c r="M242" s="116"/>
      <c r="N242" s="116"/>
      <c r="O242" s="116"/>
      <c r="P242" s="116"/>
      <c r="Q242" s="116"/>
      <c r="R242" s="116"/>
      <c r="S242" s="116"/>
      <c r="T242" s="116"/>
      <c r="U242" s="116"/>
      <c r="V242" s="116"/>
      <c r="W242" s="116"/>
      <c r="X242" s="116"/>
      <c r="Y242" s="116"/>
      <c r="Z242" s="116"/>
      <c r="AA242" s="116"/>
      <c r="AB242" s="116"/>
      <c r="AC242" s="116"/>
      <c r="AD242" s="116"/>
      <c r="AE242" s="116"/>
      <c r="AF242" s="116"/>
      <c r="AG242" s="116"/>
      <c r="AH242" s="116"/>
      <c r="AI242" s="116"/>
      <c r="AJ242" s="116"/>
      <c r="AK242" s="116"/>
      <c r="AL242" s="10"/>
      <c r="AM242" s="111">
        <f>IF('GA55 Main'!$C$4='Other Ded.'!B242,IF('GA55 Main'!$M$6="No",'GA55 Main'!$J$27,('GA55 Main'!$J$27+'GA55 Main'!$M$27)),0)</f>
        <v>0</v>
      </c>
      <c r="AN242" s="111">
        <f>IF('GA55 Main'!$C$4='Other Ded.'!B242,'GA55 Main'!$W$27,0)</f>
        <v>0</v>
      </c>
      <c r="AO242" s="111">
        <f>IF('Tax Calculaton Old'!$D$3='Other Ded.'!B242,'Tax Calculaton Old'!$M$48,0)</f>
        <v>0</v>
      </c>
      <c r="AP242" s="111">
        <f>IF(Sheet1!$I$5='Other Ded.'!B242,Sheet1!$L$32,0)</f>
        <v>0</v>
      </c>
      <c r="AQ242" s="22">
        <f t="shared" si="25"/>
        <v>0</v>
      </c>
      <c r="AT242" s="22">
        <f>IF('GA55 Main'!$C$4='Other Ded.'!B242,'GA55 Main'!$E$27,0)</f>
        <v>0</v>
      </c>
      <c r="AU242" s="22">
        <f>IF('GA55 Main'!$C$4='Other Ded.'!B242,SUM('GA55 Main'!$C$8:$C$19,'GA55 Main'!$D$8:$D$19),0)</f>
        <v>0</v>
      </c>
      <c r="AV242" s="111">
        <f t="shared" si="26"/>
        <v>0</v>
      </c>
      <c r="AW242" s="111">
        <f t="shared" si="27"/>
        <v>0</v>
      </c>
      <c r="AX242" s="22">
        <f>IF('GA55 Main'!$C$4='Other Ded.'!B242,IF('GA55 Main'!$M$6="NO",0,'GA55 Main'!$M$27),0)</f>
        <v>0</v>
      </c>
      <c r="AY242" s="22">
        <f>IF('GA55 Main'!$C$4='Other Ded.'!B242,IF('GA55 Main'!$M$6="No",0,ROUND(10%*'GA55 Main'!$J$27,0)),0)</f>
        <v>0</v>
      </c>
      <c r="AZ242" s="22">
        <f t="shared" si="31"/>
        <v>0</v>
      </c>
      <c r="BA242" s="111">
        <f t="shared" si="28"/>
        <v>0</v>
      </c>
      <c r="BB242" s="22">
        <f t="shared" si="29"/>
        <v>0</v>
      </c>
      <c r="BC242" s="22">
        <f>IF('GA55 Main'!$C$4='Other Ded.'!B242,IF('GA55 Main'!$M$6="No",50000,IF($BB$5&gt;50000,50000,$BB$5)),0)</f>
        <v>0</v>
      </c>
      <c r="BD242" s="22">
        <f>IF('GA55 Main'!$C$4='Other Ded.'!B242,IF('GA55 Main'!$E$6="No",25000,50000),0)</f>
        <v>0</v>
      </c>
      <c r="BE242" s="22">
        <f>IF('GA55 Main'!$C$4='Other Ded.'!B242,IF('GA55 Main'!$E$6="No",40000,100000),0)</f>
        <v>0</v>
      </c>
    </row>
    <row r="243" spans="1:57" ht="15.5">
      <c r="A243" s="32">
        <v>239</v>
      </c>
      <c r="B243" s="33">
        <f>Master!B242</f>
        <v>0</v>
      </c>
      <c r="C243" s="116"/>
      <c r="D243" s="116"/>
      <c r="E243" s="116"/>
      <c r="F243" s="31">
        <f t="shared" si="30"/>
        <v>0</v>
      </c>
      <c r="G243" s="31">
        <f t="shared" si="24"/>
        <v>0</v>
      </c>
      <c r="H243" s="116"/>
      <c r="I243" s="116"/>
      <c r="J243" s="116"/>
      <c r="K243" s="116"/>
      <c r="L243" s="116"/>
      <c r="M243" s="116"/>
      <c r="N243" s="116"/>
      <c r="O243" s="116"/>
      <c r="P243" s="116"/>
      <c r="Q243" s="116"/>
      <c r="R243" s="116"/>
      <c r="S243" s="116"/>
      <c r="T243" s="116"/>
      <c r="U243" s="116"/>
      <c r="V243" s="116"/>
      <c r="W243" s="116"/>
      <c r="X243" s="116"/>
      <c r="Y243" s="116"/>
      <c r="Z243" s="116"/>
      <c r="AA243" s="116"/>
      <c r="AB243" s="116"/>
      <c r="AC243" s="116"/>
      <c r="AD243" s="116"/>
      <c r="AE243" s="116"/>
      <c r="AF243" s="116"/>
      <c r="AG243" s="116"/>
      <c r="AH243" s="116"/>
      <c r="AI243" s="116"/>
      <c r="AJ243" s="116"/>
      <c r="AK243" s="116"/>
      <c r="AL243" s="10"/>
      <c r="AM243" s="111">
        <f>IF('GA55 Main'!$C$4='Other Ded.'!B243,IF('GA55 Main'!$M$6="No",'GA55 Main'!$J$27,('GA55 Main'!$J$27+'GA55 Main'!$M$27)),0)</f>
        <v>0</v>
      </c>
      <c r="AN243" s="111">
        <f>IF('GA55 Main'!$C$4='Other Ded.'!B243,'GA55 Main'!$W$27,0)</f>
        <v>0</v>
      </c>
      <c r="AO243" s="111">
        <f>IF('Tax Calculaton Old'!$D$3='Other Ded.'!B243,'Tax Calculaton Old'!$M$48,0)</f>
        <v>0</v>
      </c>
      <c r="AP243" s="111">
        <f>IF(Sheet1!$I$5='Other Ded.'!B243,Sheet1!$L$32,0)</f>
        <v>0</v>
      </c>
      <c r="AQ243" s="22">
        <f t="shared" si="25"/>
        <v>0</v>
      </c>
      <c r="AT243" s="22">
        <f>IF('GA55 Main'!$C$4='Other Ded.'!B243,'GA55 Main'!$E$27,0)</f>
        <v>0</v>
      </c>
      <c r="AU243" s="22">
        <f>IF('GA55 Main'!$C$4='Other Ded.'!B243,SUM('GA55 Main'!$C$8:$C$19,'GA55 Main'!$D$8:$D$19),0)</f>
        <v>0</v>
      </c>
      <c r="AV243" s="111">
        <f t="shared" si="26"/>
        <v>0</v>
      </c>
      <c r="AW243" s="111">
        <f t="shared" si="27"/>
        <v>0</v>
      </c>
      <c r="AX243" s="22">
        <f>IF('GA55 Main'!$C$4='Other Ded.'!B243,IF('GA55 Main'!$M$6="NO",0,'GA55 Main'!$M$27),0)</f>
        <v>0</v>
      </c>
      <c r="AY243" s="22">
        <f>IF('GA55 Main'!$C$4='Other Ded.'!B243,IF('GA55 Main'!$M$6="No",0,ROUND(10%*'GA55 Main'!$J$27,0)),0)</f>
        <v>0</v>
      </c>
      <c r="AZ243" s="22">
        <f t="shared" si="31"/>
        <v>0</v>
      </c>
      <c r="BA243" s="111">
        <f t="shared" si="28"/>
        <v>0</v>
      </c>
      <c r="BB243" s="22">
        <f t="shared" si="29"/>
        <v>0</v>
      </c>
      <c r="BC243" s="22">
        <f>IF('GA55 Main'!$C$4='Other Ded.'!B243,IF('GA55 Main'!$M$6="No",50000,IF($BB$5&gt;50000,50000,$BB$5)),0)</f>
        <v>0</v>
      </c>
      <c r="BD243" s="22">
        <f>IF('GA55 Main'!$C$4='Other Ded.'!B243,IF('GA55 Main'!$E$6="No",25000,50000),0)</f>
        <v>0</v>
      </c>
      <c r="BE243" s="22">
        <f>IF('GA55 Main'!$C$4='Other Ded.'!B243,IF('GA55 Main'!$E$6="No",40000,100000),0)</f>
        <v>0</v>
      </c>
    </row>
    <row r="244" spans="1:57" ht="15.5">
      <c r="A244" s="32">
        <v>240</v>
      </c>
      <c r="B244" s="33">
        <f>Master!B243</f>
        <v>0</v>
      </c>
      <c r="C244" s="116"/>
      <c r="D244" s="116"/>
      <c r="E244" s="116"/>
      <c r="F244" s="31">
        <f t="shared" si="30"/>
        <v>0</v>
      </c>
      <c r="G244" s="31">
        <f t="shared" si="24"/>
        <v>0</v>
      </c>
      <c r="H244" s="116"/>
      <c r="I244" s="116"/>
      <c r="J244" s="116"/>
      <c r="K244" s="116"/>
      <c r="L244" s="116"/>
      <c r="M244" s="116"/>
      <c r="N244" s="116"/>
      <c r="O244" s="116"/>
      <c r="P244" s="116"/>
      <c r="Q244" s="116"/>
      <c r="R244" s="116"/>
      <c r="S244" s="116"/>
      <c r="T244" s="116"/>
      <c r="U244" s="116"/>
      <c r="V244" s="116"/>
      <c r="W244" s="116"/>
      <c r="X244" s="116"/>
      <c r="Y244" s="116"/>
      <c r="Z244" s="116"/>
      <c r="AA244" s="116"/>
      <c r="AB244" s="116"/>
      <c r="AC244" s="116"/>
      <c r="AD244" s="116"/>
      <c r="AE244" s="116"/>
      <c r="AF244" s="116"/>
      <c r="AG244" s="116"/>
      <c r="AH244" s="116"/>
      <c r="AI244" s="116"/>
      <c r="AJ244" s="116"/>
      <c r="AK244" s="116"/>
      <c r="AL244" s="10"/>
      <c r="AM244" s="111">
        <f>IF('GA55 Main'!$C$4='Other Ded.'!B244,IF('GA55 Main'!$M$6="No",'GA55 Main'!$J$27,('GA55 Main'!$J$27+'GA55 Main'!$M$27)),0)</f>
        <v>0</v>
      </c>
      <c r="AN244" s="111">
        <f>IF('GA55 Main'!$C$4='Other Ded.'!B244,'GA55 Main'!$W$27,0)</f>
        <v>0</v>
      </c>
      <c r="AO244" s="111">
        <f>IF('Tax Calculaton Old'!$D$3='Other Ded.'!B244,'Tax Calculaton Old'!$M$48,0)</f>
        <v>0</v>
      </c>
      <c r="AP244" s="111">
        <f>IF(Sheet1!$I$5='Other Ded.'!B244,Sheet1!$L$32,0)</f>
        <v>0</v>
      </c>
      <c r="AQ244" s="22">
        <f t="shared" si="25"/>
        <v>0</v>
      </c>
      <c r="AT244" s="22">
        <f>IF('GA55 Main'!$C$4='Other Ded.'!B244,'GA55 Main'!$E$27,0)</f>
        <v>0</v>
      </c>
      <c r="AU244" s="22">
        <f>IF('GA55 Main'!$C$4='Other Ded.'!B244,SUM('GA55 Main'!$C$8:$C$19,'GA55 Main'!$D$8:$D$19),0)</f>
        <v>0</v>
      </c>
      <c r="AV244" s="111">
        <f t="shared" si="26"/>
        <v>0</v>
      </c>
      <c r="AW244" s="111">
        <f t="shared" si="27"/>
        <v>0</v>
      </c>
      <c r="AX244" s="22">
        <f>IF('GA55 Main'!$C$4='Other Ded.'!B244,IF('GA55 Main'!$M$6="NO",0,'GA55 Main'!$M$27),0)</f>
        <v>0</v>
      </c>
      <c r="AY244" s="22">
        <f>IF('GA55 Main'!$C$4='Other Ded.'!B244,IF('GA55 Main'!$M$6="No",0,ROUND(10%*'GA55 Main'!$J$27,0)),0)</f>
        <v>0</v>
      </c>
      <c r="AZ244" s="22">
        <f t="shared" si="31"/>
        <v>0</v>
      </c>
      <c r="BA244" s="111">
        <f t="shared" si="28"/>
        <v>0</v>
      </c>
      <c r="BB244" s="22">
        <f t="shared" si="29"/>
        <v>0</v>
      </c>
      <c r="BC244" s="22">
        <f>IF('GA55 Main'!$C$4='Other Ded.'!B244,IF('GA55 Main'!$M$6="No",50000,IF($BB$5&gt;50000,50000,$BB$5)),0)</f>
        <v>0</v>
      </c>
      <c r="BD244" s="22">
        <f>IF('GA55 Main'!$C$4='Other Ded.'!B244,IF('GA55 Main'!$E$6="No",25000,50000),0)</f>
        <v>0</v>
      </c>
      <c r="BE244" s="22">
        <f>IF('GA55 Main'!$C$4='Other Ded.'!B244,IF('GA55 Main'!$E$6="No",40000,100000),0)</f>
        <v>0</v>
      </c>
    </row>
    <row r="245" spans="1:57" ht="15.5">
      <c r="A245" s="32">
        <v>241</v>
      </c>
      <c r="B245" s="33">
        <f>Master!B244</f>
        <v>0</v>
      </c>
      <c r="C245" s="116"/>
      <c r="D245" s="116"/>
      <c r="E245" s="116"/>
      <c r="F245" s="31">
        <f t="shared" si="30"/>
        <v>0</v>
      </c>
      <c r="G245" s="31">
        <f t="shared" si="24"/>
        <v>0</v>
      </c>
      <c r="H245" s="116"/>
      <c r="I245" s="116"/>
      <c r="J245" s="116"/>
      <c r="K245" s="116"/>
      <c r="L245" s="116"/>
      <c r="M245" s="116"/>
      <c r="N245" s="116"/>
      <c r="O245" s="116"/>
      <c r="P245" s="116"/>
      <c r="Q245" s="116"/>
      <c r="R245" s="116"/>
      <c r="S245" s="116"/>
      <c r="T245" s="116"/>
      <c r="U245" s="116"/>
      <c r="V245" s="116"/>
      <c r="W245" s="116"/>
      <c r="X245" s="116"/>
      <c r="Y245" s="116"/>
      <c r="Z245" s="116"/>
      <c r="AA245" s="116"/>
      <c r="AB245" s="116"/>
      <c r="AC245" s="116"/>
      <c r="AD245" s="116"/>
      <c r="AE245" s="116"/>
      <c r="AF245" s="116"/>
      <c r="AG245" s="116"/>
      <c r="AH245" s="116"/>
      <c r="AI245" s="116"/>
      <c r="AJ245" s="116"/>
      <c r="AK245" s="116"/>
      <c r="AL245" s="10"/>
      <c r="AM245" s="111">
        <f>IF('GA55 Main'!$C$4='Other Ded.'!B245,IF('GA55 Main'!$M$6="No",'GA55 Main'!$J$27,('GA55 Main'!$J$27+'GA55 Main'!$M$27)),0)</f>
        <v>0</v>
      </c>
      <c r="AN245" s="111">
        <f>IF('GA55 Main'!$C$4='Other Ded.'!B245,'GA55 Main'!$W$27,0)</f>
        <v>0</v>
      </c>
      <c r="AO245" s="111">
        <f>IF('Tax Calculaton Old'!$D$3='Other Ded.'!B245,'Tax Calculaton Old'!$M$48,0)</f>
        <v>0</v>
      </c>
      <c r="AP245" s="111">
        <f>IF(Sheet1!$I$5='Other Ded.'!B245,Sheet1!$L$32,0)</f>
        <v>0</v>
      </c>
      <c r="AQ245" s="22">
        <f t="shared" si="25"/>
        <v>0</v>
      </c>
      <c r="AT245" s="22">
        <f>IF('GA55 Main'!$C$4='Other Ded.'!B245,'GA55 Main'!$E$27,0)</f>
        <v>0</v>
      </c>
      <c r="AU245" s="22">
        <f>IF('GA55 Main'!$C$4='Other Ded.'!B245,SUM('GA55 Main'!$C$8:$C$19,'GA55 Main'!$D$8:$D$19),0)</f>
        <v>0</v>
      </c>
      <c r="AV245" s="111">
        <f t="shared" si="26"/>
        <v>0</v>
      </c>
      <c r="AW245" s="111">
        <f t="shared" si="27"/>
        <v>0</v>
      </c>
      <c r="AX245" s="22">
        <f>IF('GA55 Main'!$C$4='Other Ded.'!B245,IF('GA55 Main'!$M$6="NO",0,'GA55 Main'!$M$27),0)</f>
        <v>0</v>
      </c>
      <c r="AY245" s="22">
        <f>IF('GA55 Main'!$C$4='Other Ded.'!B245,IF('GA55 Main'!$M$6="No",0,ROUND(10%*'GA55 Main'!$J$27,0)),0)</f>
        <v>0</v>
      </c>
      <c r="AZ245" s="22">
        <f t="shared" si="31"/>
        <v>0</v>
      </c>
      <c r="BA245" s="111">
        <f t="shared" si="28"/>
        <v>0</v>
      </c>
      <c r="BB245" s="22">
        <f t="shared" si="29"/>
        <v>0</v>
      </c>
      <c r="BC245" s="22">
        <f>IF('GA55 Main'!$C$4='Other Ded.'!B245,IF('GA55 Main'!$M$6="No",50000,IF($BB$5&gt;50000,50000,$BB$5)),0)</f>
        <v>0</v>
      </c>
      <c r="BD245" s="22">
        <f>IF('GA55 Main'!$C$4='Other Ded.'!B245,IF('GA55 Main'!$E$6="No",25000,50000),0)</f>
        <v>0</v>
      </c>
      <c r="BE245" s="22">
        <f>IF('GA55 Main'!$C$4='Other Ded.'!B245,IF('GA55 Main'!$E$6="No",40000,100000),0)</f>
        <v>0</v>
      </c>
    </row>
    <row r="246" spans="1:57" ht="15.5">
      <c r="A246" s="32">
        <v>242</v>
      </c>
      <c r="B246" s="33">
        <f>Master!B245</f>
        <v>0</v>
      </c>
      <c r="C246" s="116"/>
      <c r="D246" s="116"/>
      <c r="E246" s="116"/>
      <c r="F246" s="31">
        <f t="shared" si="30"/>
        <v>0</v>
      </c>
      <c r="G246" s="31">
        <f t="shared" si="24"/>
        <v>0</v>
      </c>
      <c r="H246" s="116"/>
      <c r="I246" s="116"/>
      <c r="J246" s="116"/>
      <c r="K246" s="116"/>
      <c r="L246" s="116"/>
      <c r="M246" s="116"/>
      <c r="N246" s="116"/>
      <c r="O246" s="116"/>
      <c r="P246" s="116"/>
      <c r="Q246" s="116"/>
      <c r="R246" s="116"/>
      <c r="S246" s="116"/>
      <c r="T246" s="116"/>
      <c r="U246" s="116"/>
      <c r="V246" s="116"/>
      <c r="W246" s="116"/>
      <c r="X246" s="116"/>
      <c r="Y246" s="116"/>
      <c r="Z246" s="116"/>
      <c r="AA246" s="116"/>
      <c r="AB246" s="116"/>
      <c r="AC246" s="116"/>
      <c r="AD246" s="116"/>
      <c r="AE246" s="116"/>
      <c r="AF246" s="116"/>
      <c r="AG246" s="116"/>
      <c r="AH246" s="116"/>
      <c r="AI246" s="116"/>
      <c r="AJ246" s="116"/>
      <c r="AK246" s="116"/>
      <c r="AL246" s="10"/>
      <c r="AM246" s="111">
        <f>IF('GA55 Main'!$C$4='Other Ded.'!B246,IF('GA55 Main'!$M$6="No",'GA55 Main'!$J$27,('GA55 Main'!$J$27+'GA55 Main'!$M$27)),0)</f>
        <v>0</v>
      </c>
      <c r="AN246" s="111">
        <f>IF('GA55 Main'!$C$4='Other Ded.'!B246,'GA55 Main'!$W$27,0)</f>
        <v>0</v>
      </c>
      <c r="AO246" s="111">
        <f>IF('Tax Calculaton Old'!$D$3='Other Ded.'!B246,'Tax Calculaton Old'!$M$48,0)</f>
        <v>0</v>
      </c>
      <c r="AP246" s="111">
        <f>IF(Sheet1!$I$5='Other Ded.'!B246,Sheet1!$L$32,0)</f>
        <v>0</v>
      </c>
      <c r="AQ246" s="22">
        <f t="shared" si="25"/>
        <v>0</v>
      </c>
      <c r="AT246" s="22">
        <f>IF('GA55 Main'!$C$4='Other Ded.'!B246,'GA55 Main'!$E$27,0)</f>
        <v>0</v>
      </c>
      <c r="AU246" s="22">
        <f>IF('GA55 Main'!$C$4='Other Ded.'!B246,SUM('GA55 Main'!$C$8:$C$19,'GA55 Main'!$D$8:$D$19),0)</f>
        <v>0</v>
      </c>
      <c r="AV246" s="111">
        <f t="shared" si="26"/>
        <v>0</v>
      </c>
      <c r="AW246" s="111">
        <f t="shared" si="27"/>
        <v>0</v>
      </c>
      <c r="AX246" s="22">
        <f>IF('GA55 Main'!$C$4='Other Ded.'!B246,IF('GA55 Main'!$M$6="NO",0,'GA55 Main'!$M$27),0)</f>
        <v>0</v>
      </c>
      <c r="AY246" s="22">
        <f>IF('GA55 Main'!$C$4='Other Ded.'!B246,IF('GA55 Main'!$M$6="No",0,ROUND(10%*'GA55 Main'!$J$27,0)),0)</f>
        <v>0</v>
      </c>
      <c r="AZ246" s="22">
        <f t="shared" si="31"/>
        <v>0</v>
      </c>
      <c r="BA246" s="111">
        <f t="shared" si="28"/>
        <v>0</v>
      </c>
      <c r="BB246" s="22">
        <f t="shared" si="29"/>
        <v>0</v>
      </c>
      <c r="BC246" s="22">
        <f>IF('GA55 Main'!$C$4='Other Ded.'!B246,IF('GA55 Main'!$M$6="No",50000,IF($BB$5&gt;50000,50000,$BB$5)),0)</f>
        <v>0</v>
      </c>
      <c r="BD246" s="22">
        <f>IF('GA55 Main'!$C$4='Other Ded.'!B246,IF('GA55 Main'!$E$6="No",25000,50000),0)</f>
        <v>0</v>
      </c>
      <c r="BE246" s="22">
        <f>IF('GA55 Main'!$C$4='Other Ded.'!B246,IF('GA55 Main'!$E$6="No",40000,100000),0)</f>
        <v>0</v>
      </c>
    </row>
    <row r="247" spans="1:57" ht="15.5">
      <c r="A247" s="32">
        <v>243</v>
      </c>
      <c r="B247" s="33">
        <f>Master!B246</f>
        <v>0</v>
      </c>
      <c r="C247" s="116"/>
      <c r="D247" s="116"/>
      <c r="E247" s="116"/>
      <c r="F247" s="31">
        <f t="shared" si="30"/>
        <v>0</v>
      </c>
      <c r="G247" s="31">
        <f t="shared" si="24"/>
        <v>0</v>
      </c>
      <c r="H247" s="116"/>
      <c r="I247" s="116"/>
      <c r="J247" s="116"/>
      <c r="K247" s="116"/>
      <c r="L247" s="116"/>
      <c r="M247" s="116"/>
      <c r="N247" s="116"/>
      <c r="O247" s="116"/>
      <c r="P247" s="116"/>
      <c r="Q247" s="116"/>
      <c r="R247" s="116"/>
      <c r="S247" s="116"/>
      <c r="T247" s="116"/>
      <c r="U247" s="116"/>
      <c r="V247" s="116"/>
      <c r="W247" s="116"/>
      <c r="X247" s="116"/>
      <c r="Y247" s="116"/>
      <c r="Z247" s="116"/>
      <c r="AA247" s="116"/>
      <c r="AB247" s="116"/>
      <c r="AC247" s="116"/>
      <c r="AD247" s="116"/>
      <c r="AE247" s="116"/>
      <c r="AF247" s="116"/>
      <c r="AG247" s="116"/>
      <c r="AH247" s="116"/>
      <c r="AI247" s="116"/>
      <c r="AJ247" s="116"/>
      <c r="AK247" s="116"/>
      <c r="AL247" s="10"/>
      <c r="AM247" s="111">
        <f>IF('GA55 Main'!$C$4='Other Ded.'!B247,IF('GA55 Main'!$M$6="No",'GA55 Main'!$J$27,('GA55 Main'!$J$27+'GA55 Main'!$M$27)),0)</f>
        <v>0</v>
      </c>
      <c r="AN247" s="111">
        <f>IF('GA55 Main'!$C$4='Other Ded.'!B247,'GA55 Main'!$W$27,0)</f>
        <v>0</v>
      </c>
      <c r="AO247" s="111">
        <f>IF('Tax Calculaton Old'!$D$3='Other Ded.'!B247,'Tax Calculaton Old'!$M$48,0)</f>
        <v>0</v>
      </c>
      <c r="AP247" s="111">
        <f>IF(Sheet1!$I$5='Other Ded.'!B247,Sheet1!$L$32,0)</f>
        <v>0</v>
      </c>
      <c r="AQ247" s="22">
        <f t="shared" si="25"/>
        <v>0</v>
      </c>
      <c r="AT247" s="22">
        <f>IF('GA55 Main'!$C$4='Other Ded.'!B247,'GA55 Main'!$E$27,0)</f>
        <v>0</v>
      </c>
      <c r="AU247" s="22">
        <f>IF('GA55 Main'!$C$4='Other Ded.'!B247,SUM('GA55 Main'!$C$8:$C$19,'GA55 Main'!$D$8:$D$19),0)</f>
        <v>0</v>
      </c>
      <c r="AV247" s="111">
        <f t="shared" si="26"/>
        <v>0</v>
      </c>
      <c r="AW247" s="111">
        <f t="shared" si="27"/>
        <v>0</v>
      </c>
      <c r="AX247" s="22">
        <f>IF('GA55 Main'!$C$4='Other Ded.'!B247,IF('GA55 Main'!$M$6="NO",0,'GA55 Main'!$M$27),0)</f>
        <v>0</v>
      </c>
      <c r="AY247" s="22">
        <f>IF('GA55 Main'!$C$4='Other Ded.'!B247,IF('GA55 Main'!$M$6="No",0,ROUND(10%*'GA55 Main'!$J$27,0)),0)</f>
        <v>0</v>
      </c>
      <c r="AZ247" s="22">
        <f t="shared" si="31"/>
        <v>0</v>
      </c>
      <c r="BA247" s="111">
        <f t="shared" si="28"/>
        <v>0</v>
      </c>
      <c r="BB247" s="22">
        <f t="shared" si="29"/>
        <v>0</v>
      </c>
      <c r="BC247" s="22">
        <f>IF('GA55 Main'!$C$4='Other Ded.'!B247,IF('GA55 Main'!$M$6="No",50000,IF($BB$5&gt;50000,50000,$BB$5)),0)</f>
        <v>0</v>
      </c>
      <c r="BD247" s="22">
        <f>IF('GA55 Main'!$C$4='Other Ded.'!B247,IF('GA55 Main'!$E$6="No",25000,50000),0)</f>
        <v>0</v>
      </c>
      <c r="BE247" s="22">
        <f>IF('GA55 Main'!$C$4='Other Ded.'!B247,IF('GA55 Main'!$E$6="No",40000,100000),0)</f>
        <v>0</v>
      </c>
    </row>
    <row r="248" spans="1:57" ht="15.5">
      <c r="A248" s="32">
        <v>244</v>
      </c>
      <c r="B248" s="33">
        <f>Master!B247</f>
        <v>0</v>
      </c>
      <c r="C248" s="116"/>
      <c r="D248" s="116"/>
      <c r="E248" s="116"/>
      <c r="F248" s="31">
        <f t="shared" si="30"/>
        <v>0</v>
      </c>
      <c r="G248" s="31">
        <f t="shared" si="24"/>
        <v>0</v>
      </c>
      <c r="H248" s="116"/>
      <c r="I248" s="116"/>
      <c r="J248" s="116"/>
      <c r="K248" s="116"/>
      <c r="L248" s="116"/>
      <c r="M248" s="116"/>
      <c r="N248" s="116"/>
      <c r="O248" s="116"/>
      <c r="P248" s="116"/>
      <c r="Q248" s="116"/>
      <c r="R248" s="116"/>
      <c r="S248" s="116"/>
      <c r="T248" s="116"/>
      <c r="U248" s="116"/>
      <c r="V248" s="116"/>
      <c r="W248" s="116"/>
      <c r="X248" s="116"/>
      <c r="Y248" s="116"/>
      <c r="Z248" s="116"/>
      <c r="AA248" s="116"/>
      <c r="AB248" s="116"/>
      <c r="AC248" s="116"/>
      <c r="AD248" s="116"/>
      <c r="AE248" s="116"/>
      <c r="AF248" s="116"/>
      <c r="AG248" s="116"/>
      <c r="AH248" s="116"/>
      <c r="AI248" s="116"/>
      <c r="AJ248" s="116"/>
      <c r="AK248" s="116"/>
      <c r="AL248" s="10"/>
      <c r="AM248" s="111">
        <f>IF('GA55 Main'!$C$4='Other Ded.'!B248,IF('GA55 Main'!$M$6="No",'GA55 Main'!$J$27,('GA55 Main'!$J$27+'GA55 Main'!$M$27)),0)</f>
        <v>0</v>
      </c>
      <c r="AN248" s="111">
        <f>IF('GA55 Main'!$C$4='Other Ded.'!B248,'GA55 Main'!$W$27,0)</f>
        <v>0</v>
      </c>
      <c r="AO248" s="111">
        <f>IF('Tax Calculaton Old'!$D$3='Other Ded.'!B248,'Tax Calculaton Old'!$M$48,0)</f>
        <v>0</v>
      </c>
      <c r="AP248" s="111">
        <f>IF(Sheet1!$I$5='Other Ded.'!B248,Sheet1!$L$32,0)</f>
        <v>0</v>
      </c>
      <c r="AQ248" s="22">
        <f t="shared" si="25"/>
        <v>0</v>
      </c>
      <c r="AT248" s="22">
        <f>IF('GA55 Main'!$C$4='Other Ded.'!B248,'GA55 Main'!$E$27,0)</f>
        <v>0</v>
      </c>
      <c r="AU248" s="22">
        <f>IF('GA55 Main'!$C$4='Other Ded.'!B248,SUM('GA55 Main'!$C$8:$C$19,'GA55 Main'!$D$8:$D$19),0)</f>
        <v>0</v>
      </c>
      <c r="AV248" s="111">
        <f t="shared" si="26"/>
        <v>0</v>
      </c>
      <c r="AW248" s="111">
        <f t="shared" si="27"/>
        <v>0</v>
      </c>
      <c r="AX248" s="22">
        <f>IF('GA55 Main'!$C$4='Other Ded.'!B248,IF('GA55 Main'!$M$6="NO",0,'GA55 Main'!$M$27),0)</f>
        <v>0</v>
      </c>
      <c r="AY248" s="22">
        <f>IF('GA55 Main'!$C$4='Other Ded.'!B248,IF('GA55 Main'!$M$6="No",0,ROUND(10%*'GA55 Main'!$J$27,0)),0)</f>
        <v>0</v>
      </c>
      <c r="AZ248" s="22">
        <f t="shared" si="31"/>
        <v>0</v>
      </c>
      <c r="BA248" s="111">
        <f t="shared" si="28"/>
        <v>0</v>
      </c>
      <c r="BB248" s="22">
        <f t="shared" si="29"/>
        <v>0</v>
      </c>
      <c r="BC248" s="22">
        <f>IF('GA55 Main'!$C$4='Other Ded.'!B248,IF('GA55 Main'!$M$6="No",50000,IF($BB$5&gt;50000,50000,$BB$5)),0)</f>
        <v>0</v>
      </c>
      <c r="BD248" s="22">
        <f>IF('GA55 Main'!$C$4='Other Ded.'!B248,IF('GA55 Main'!$E$6="No",25000,50000),0)</f>
        <v>0</v>
      </c>
      <c r="BE248" s="22">
        <f>IF('GA55 Main'!$C$4='Other Ded.'!B248,IF('GA55 Main'!$E$6="No",40000,100000),0)</f>
        <v>0</v>
      </c>
    </row>
    <row r="249" spans="1:57" ht="15.5">
      <c r="A249" s="32">
        <v>245</v>
      </c>
      <c r="B249" s="33">
        <f>Master!B248</f>
        <v>0</v>
      </c>
      <c r="C249" s="116"/>
      <c r="D249" s="116"/>
      <c r="E249" s="116"/>
      <c r="F249" s="31">
        <f t="shared" si="30"/>
        <v>0</v>
      </c>
      <c r="G249" s="31">
        <f t="shared" si="24"/>
        <v>0</v>
      </c>
      <c r="H249" s="116"/>
      <c r="I249" s="116"/>
      <c r="J249" s="116"/>
      <c r="K249" s="116"/>
      <c r="L249" s="116"/>
      <c r="M249" s="116"/>
      <c r="N249" s="116"/>
      <c r="O249" s="116"/>
      <c r="P249" s="116"/>
      <c r="Q249" s="116"/>
      <c r="R249" s="116"/>
      <c r="S249" s="116"/>
      <c r="T249" s="116"/>
      <c r="U249" s="116"/>
      <c r="V249" s="116"/>
      <c r="W249" s="116"/>
      <c r="X249" s="116"/>
      <c r="Y249" s="116"/>
      <c r="Z249" s="116"/>
      <c r="AA249" s="116"/>
      <c r="AB249" s="116"/>
      <c r="AC249" s="116"/>
      <c r="AD249" s="116"/>
      <c r="AE249" s="116"/>
      <c r="AF249" s="116"/>
      <c r="AG249" s="116"/>
      <c r="AH249" s="116"/>
      <c r="AI249" s="116"/>
      <c r="AJ249" s="116"/>
      <c r="AK249" s="116"/>
      <c r="AL249" s="10"/>
      <c r="AM249" s="111">
        <f>IF('GA55 Main'!$C$4='Other Ded.'!B249,IF('GA55 Main'!$M$6="No",'GA55 Main'!$J$27,('GA55 Main'!$J$27+'GA55 Main'!$M$27)),0)</f>
        <v>0</v>
      </c>
      <c r="AN249" s="111">
        <f>IF('GA55 Main'!$C$4='Other Ded.'!B249,'GA55 Main'!$W$27,0)</f>
        <v>0</v>
      </c>
      <c r="AO249" s="111">
        <f>IF('Tax Calculaton Old'!$D$3='Other Ded.'!B249,'Tax Calculaton Old'!$M$48,0)</f>
        <v>0</v>
      </c>
      <c r="AP249" s="111">
        <f>IF(Sheet1!$I$5='Other Ded.'!B249,Sheet1!$L$32,0)</f>
        <v>0</v>
      </c>
      <c r="AQ249" s="22">
        <f t="shared" si="25"/>
        <v>0</v>
      </c>
      <c r="AT249" s="22">
        <f>IF('GA55 Main'!$C$4='Other Ded.'!B249,'GA55 Main'!$E$27,0)</f>
        <v>0</v>
      </c>
      <c r="AU249" s="22">
        <f>IF('GA55 Main'!$C$4='Other Ded.'!B249,SUM('GA55 Main'!$C$8:$C$19,'GA55 Main'!$D$8:$D$19),0)</f>
        <v>0</v>
      </c>
      <c r="AV249" s="111">
        <f t="shared" si="26"/>
        <v>0</v>
      </c>
      <c r="AW249" s="111">
        <f t="shared" si="27"/>
        <v>0</v>
      </c>
      <c r="AX249" s="22">
        <f>IF('GA55 Main'!$C$4='Other Ded.'!B249,IF('GA55 Main'!$M$6="NO",0,'GA55 Main'!$M$27),0)</f>
        <v>0</v>
      </c>
      <c r="AY249" s="22">
        <f>IF('GA55 Main'!$C$4='Other Ded.'!B249,IF('GA55 Main'!$M$6="No",0,ROUND(10%*'GA55 Main'!$J$27,0)),0)</f>
        <v>0</v>
      </c>
      <c r="AZ249" s="22">
        <f t="shared" si="31"/>
        <v>0</v>
      </c>
      <c r="BA249" s="111">
        <f t="shared" si="28"/>
        <v>0</v>
      </c>
      <c r="BB249" s="22">
        <f t="shared" si="29"/>
        <v>0</v>
      </c>
      <c r="BC249" s="22">
        <f>IF('GA55 Main'!$C$4='Other Ded.'!B249,IF('GA55 Main'!$M$6="No",50000,IF($BB$5&gt;50000,50000,$BB$5)),0)</f>
        <v>0</v>
      </c>
      <c r="BD249" s="22">
        <f>IF('GA55 Main'!$C$4='Other Ded.'!B249,IF('GA55 Main'!$E$6="No",25000,50000),0)</f>
        <v>0</v>
      </c>
      <c r="BE249" s="22">
        <f>IF('GA55 Main'!$C$4='Other Ded.'!B249,IF('GA55 Main'!$E$6="No",40000,100000),0)</f>
        <v>0</v>
      </c>
    </row>
    <row r="250" spans="1:57" ht="15.5">
      <c r="A250" s="32">
        <v>246</v>
      </c>
      <c r="B250" s="33">
        <f>Master!B249</f>
        <v>0</v>
      </c>
      <c r="C250" s="116"/>
      <c r="D250" s="116"/>
      <c r="E250" s="116"/>
      <c r="F250" s="31">
        <f t="shared" si="30"/>
        <v>0</v>
      </c>
      <c r="G250" s="31">
        <f t="shared" si="24"/>
        <v>0</v>
      </c>
      <c r="H250" s="116"/>
      <c r="I250" s="116"/>
      <c r="J250" s="116"/>
      <c r="K250" s="116"/>
      <c r="L250" s="116"/>
      <c r="M250" s="116"/>
      <c r="N250" s="116"/>
      <c r="O250" s="116"/>
      <c r="P250" s="116"/>
      <c r="Q250" s="116"/>
      <c r="R250" s="116"/>
      <c r="S250" s="116"/>
      <c r="T250" s="116"/>
      <c r="U250" s="116"/>
      <c r="V250" s="116"/>
      <c r="W250" s="116"/>
      <c r="X250" s="116"/>
      <c r="Y250" s="116"/>
      <c r="Z250" s="116"/>
      <c r="AA250" s="116"/>
      <c r="AB250" s="116"/>
      <c r="AC250" s="116"/>
      <c r="AD250" s="116"/>
      <c r="AE250" s="116"/>
      <c r="AF250" s="116"/>
      <c r="AG250" s="116"/>
      <c r="AH250" s="116"/>
      <c r="AI250" s="116"/>
      <c r="AJ250" s="116"/>
      <c r="AK250" s="116"/>
      <c r="AL250" s="10"/>
      <c r="AM250" s="111">
        <f>IF('GA55 Main'!$C$4='Other Ded.'!B250,IF('GA55 Main'!$M$6="No",'GA55 Main'!$J$27,('GA55 Main'!$J$27+'GA55 Main'!$M$27)),0)</f>
        <v>0</v>
      </c>
      <c r="AN250" s="111">
        <f>IF('GA55 Main'!$C$4='Other Ded.'!B250,'GA55 Main'!$W$27,0)</f>
        <v>0</v>
      </c>
      <c r="AO250" s="111">
        <f>IF('Tax Calculaton Old'!$D$3='Other Ded.'!B250,'Tax Calculaton Old'!$M$48,0)</f>
        <v>0</v>
      </c>
      <c r="AP250" s="111">
        <f>IF(Sheet1!$I$5='Other Ded.'!B250,Sheet1!$L$32,0)</f>
        <v>0</v>
      </c>
      <c r="AQ250" s="22">
        <f t="shared" si="25"/>
        <v>0</v>
      </c>
      <c r="AT250" s="22">
        <f>IF('GA55 Main'!$C$4='Other Ded.'!B250,'GA55 Main'!$E$27,0)</f>
        <v>0</v>
      </c>
      <c r="AU250" s="22">
        <f>IF('GA55 Main'!$C$4='Other Ded.'!B250,SUM('GA55 Main'!$C$8:$C$19,'GA55 Main'!$D$8:$D$19),0)</f>
        <v>0</v>
      </c>
      <c r="AV250" s="111">
        <f t="shared" si="26"/>
        <v>0</v>
      </c>
      <c r="AW250" s="111">
        <f t="shared" si="27"/>
        <v>0</v>
      </c>
      <c r="AX250" s="22">
        <f>IF('GA55 Main'!$C$4='Other Ded.'!B250,IF('GA55 Main'!$M$6="NO",0,'GA55 Main'!$M$27),0)</f>
        <v>0</v>
      </c>
      <c r="AY250" s="22">
        <f>IF('GA55 Main'!$C$4='Other Ded.'!B250,IF('GA55 Main'!$M$6="No",0,ROUND(10%*'GA55 Main'!$J$27,0)),0)</f>
        <v>0</v>
      </c>
      <c r="AZ250" s="22">
        <f t="shared" si="31"/>
        <v>0</v>
      </c>
      <c r="BA250" s="111">
        <f t="shared" si="28"/>
        <v>0</v>
      </c>
      <c r="BB250" s="22">
        <f t="shared" si="29"/>
        <v>0</v>
      </c>
      <c r="BC250" s="22">
        <f>IF('GA55 Main'!$C$4='Other Ded.'!B250,IF('GA55 Main'!$M$6="No",50000,IF($BB$5&gt;50000,50000,$BB$5)),0)</f>
        <v>0</v>
      </c>
      <c r="BD250" s="22">
        <f>IF('GA55 Main'!$C$4='Other Ded.'!B250,IF('GA55 Main'!$E$6="No",25000,50000),0)</f>
        <v>0</v>
      </c>
      <c r="BE250" s="22">
        <f>IF('GA55 Main'!$C$4='Other Ded.'!B250,IF('GA55 Main'!$E$6="No",40000,100000),0)</f>
        <v>0</v>
      </c>
    </row>
    <row r="251" spans="1:57" ht="15.5">
      <c r="A251" s="32">
        <v>247</v>
      </c>
      <c r="B251" s="33">
        <f>Master!B250</f>
        <v>0</v>
      </c>
      <c r="C251" s="116"/>
      <c r="D251" s="116"/>
      <c r="E251" s="116"/>
      <c r="F251" s="31">
        <f t="shared" si="30"/>
        <v>0</v>
      </c>
      <c r="G251" s="31">
        <f t="shared" si="24"/>
        <v>0</v>
      </c>
      <c r="H251" s="116"/>
      <c r="I251" s="116"/>
      <c r="J251" s="116"/>
      <c r="K251" s="116"/>
      <c r="L251" s="116"/>
      <c r="M251" s="116"/>
      <c r="N251" s="116"/>
      <c r="O251" s="116"/>
      <c r="P251" s="116"/>
      <c r="Q251" s="116"/>
      <c r="R251" s="116"/>
      <c r="S251" s="116"/>
      <c r="T251" s="116"/>
      <c r="U251" s="116"/>
      <c r="V251" s="116"/>
      <c r="W251" s="116"/>
      <c r="X251" s="116"/>
      <c r="Y251" s="116"/>
      <c r="Z251" s="116"/>
      <c r="AA251" s="116"/>
      <c r="AB251" s="116"/>
      <c r="AC251" s="116"/>
      <c r="AD251" s="116"/>
      <c r="AE251" s="116"/>
      <c r="AF251" s="116"/>
      <c r="AG251" s="116"/>
      <c r="AH251" s="116"/>
      <c r="AI251" s="116"/>
      <c r="AJ251" s="116"/>
      <c r="AK251" s="116"/>
      <c r="AL251" s="10"/>
      <c r="AM251" s="111">
        <f>IF('GA55 Main'!$C$4='Other Ded.'!B251,IF('GA55 Main'!$M$6="No",'GA55 Main'!$J$27,('GA55 Main'!$J$27+'GA55 Main'!$M$27)),0)</f>
        <v>0</v>
      </c>
      <c r="AN251" s="111">
        <f>IF('GA55 Main'!$C$4='Other Ded.'!B251,'GA55 Main'!$W$27,0)</f>
        <v>0</v>
      </c>
      <c r="AO251" s="111">
        <f>IF('Tax Calculaton Old'!$D$3='Other Ded.'!B251,'Tax Calculaton Old'!$M$48,0)</f>
        <v>0</v>
      </c>
      <c r="AP251" s="111">
        <f>IF(Sheet1!$I$5='Other Ded.'!B251,Sheet1!$L$32,0)</f>
        <v>0</v>
      </c>
      <c r="AQ251" s="22">
        <f t="shared" si="25"/>
        <v>0</v>
      </c>
      <c r="AT251" s="22">
        <f>IF('GA55 Main'!$C$4='Other Ded.'!B251,'GA55 Main'!$E$27,0)</f>
        <v>0</v>
      </c>
      <c r="AU251" s="22">
        <f>IF('GA55 Main'!$C$4='Other Ded.'!B251,SUM('GA55 Main'!$C$8:$C$19,'GA55 Main'!$D$8:$D$19),0)</f>
        <v>0</v>
      </c>
      <c r="AV251" s="111">
        <f t="shared" si="26"/>
        <v>0</v>
      </c>
      <c r="AW251" s="111">
        <f t="shared" si="27"/>
        <v>0</v>
      </c>
      <c r="AX251" s="22">
        <f>IF('GA55 Main'!$C$4='Other Ded.'!B251,IF('GA55 Main'!$M$6="NO",0,'GA55 Main'!$M$27),0)</f>
        <v>0</v>
      </c>
      <c r="AY251" s="22">
        <f>IF('GA55 Main'!$C$4='Other Ded.'!B251,IF('GA55 Main'!$M$6="No",0,ROUND(10%*'GA55 Main'!$J$27,0)),0)</f>
        <v>0</v>
      </c>
      <c r="AZ251" s="22">
        <f t="shared" si="31"/>
        <v>0</v>
      </c>
      <c r="BA251" s="111">
        <f t="shared" si="28"/>
        <v>0</v>
      </c>
      <c r="BB251" s="22">
        <f t="shared" si="29"/>
        <v>0</v>
      </c>
      <c r="BC251" s="22">
        <f>IF('GA55 Main'!$C$4='Other Ded.'!B251,IF('GA55 Main'!$M$6="No",50000,IF($BB$5&gt;50000,50000,$BB$5)),0)</f>
        <v>0</v>
      </c>
      <c r="BD251" s="22">
        <f>IF('GA55 Main'!$C$4='Other Ded.'!B251,IF('GA55 Main'!$E$6="No",25000,50000),0)</f>
        <v>0</v>
      </c>
      <c r="BE251" s="22">
        <f>IF('GA55 Main'!$C$4='Other Ded.'!B251,IF('GA55 Main'!$E$6="No",40000,100000),0)</f>
        <v>0</v>
      </c>
    </row>
    <row r="252" spans="1:57" ht="15.5">
      <c r="A252" s="32">
        <v>248</v>
      </c>
      <c r="B252" s="33">
        <f>Master!B251</f>
        <v>0</v>
      </c>
      <c r="C252" s="116"/>
      <c r="D252" s="116"/>
      <c r="E252" s="116"/>
      <c r="F252" s="31">
        <f t="shared" si="30"/>
        <v>0</v>
      </c>
      <c r="G252" s="31">
        <f t="shared" si="24"/>
        <v>0</v>
      </c>
      <c r="H252" s="116"/>
      <c r="I252" s="116"/>
      <c r="J252" s="116"/>
      <c r="K252" s="116"/>
      <c r="L252" s="116"/>
      <c r="M252" s="116"/>
      <c r="N252" s="116"/>
      <c r="O252" s="116"/>
      <c r="P252" s="116"/>
      <c r="Q252" s="116"/>
      <c r="R252" s="116"/>
      <c r="S252" s="116"/>
      <c r="T252" s="116"/>
      <c r="U252" s="116"/>
      <c r="V252" s="116"/>
      <c r="W252" s="116"/>
      <c r="X252" s="116"/>
      <c r="Y252" s="116"/>
      <c r="Z252" s="116"/>
      <c r="AA252" s="116"/>
      <c r="AB252" s="116"/>
      <c r="AC252" s="116"/>
      <c r="AD252" s="116"/>
      <c r="AE252" s="116"/>
      <c r="AF252" s="116"/>
      <c r="AG252" s="116"/>
      <c r="AH252" s="116"/>
      <c r="AI252" s="116"/>
      <c r="AJ252" s="116"/>
      <c r="AK252" s="116"/>
      <c r="AL252" s="10"/>
      <c r="AM252" s="111">
        <f>IF('GA55 Main'!$C$4='Other Ded.'!B252,IF('GA55 Main'!$M$6="No",'GA55 Main'!$J$27,('GA55 Main'!$J$27+'GA55 Main'!$M$27)),0)</f>
        <v>0</v>
      </c>
      <c r="AN252" s="111">
        <f>IF('GA55 Main'!$C$4='Other Ded.'!B252,'GA55 Main'!$W$27,0)</f>
        <v>0</v>
      </c>
      <c r="AO252" s="111">
        <f>IF('Tax Calculaton Old'!$D$3='Other Ded.'!B252,'Tax Calculaton Old'!$M$48,0)</f>
        <v>0</v>
      </c>
      <c r="AP252" s="111">
        <f>IF(Sheet1!$I$5='Other Ded.'!B252,Sheet1!$L$32,0)</f>
        <v>0</v>
      </c>
      <c r="AQ252" s="22">
        <f t="shared" si="25"/>
        <v>0</v>
      </c>
      <c r="AT252" s="22">
        <f>IF('GA55 Main'!$C$4='Other Ded.'!B252,'GA55 Main'!$E$27,0)</f>
        <v>0</v>
      </c>
      <c r="AU252" s="22">
        <f>IF('GA55 Main'!$C$4='Other Ded.'!B252,SUM('GA55 Main'!$C$8:$C$19,'GA55 Main'!$D$8:$D$19),0)</f>
        <v>0</v>
      </c>
      <c r="AV252" s="111">
        <f t="shared" si="26"/>
        <v>0</v>
      </c>
      <c r="AW252" s="111">
        <f t="shared" si="27"/>
        <v>0</v>
      </c>
      <c r="AX252" s="22">
        <f>IF('GA55 Main'!$C$4='Other Ded.'!B252,IF('GA55 Main'!$M$6="NO",0,'GA55 Main'!$M$27),0)</f>
        <v>0</v>
      </c>
      <c r="AY252" s="22">
        <f>IF('GA55 Main'!$C$4='Other Ded.'!B252,IF('GA55 Main'!$M$6="No",0,ROUND(10%*'GA55 Main'!$J$27,0)),0)</f>
        <v>0</v>
      </c>
      <c r="AZ252" s="22">
        <f t="shared" si="31"/>
        <v>0</v>
      </c>
      <c r="BA252" s="111">
        <f t="shared" si="28"/>
        <v>0</v>
      </c>
      <c r="BB252" s="22">
        <f t="shared" si="29"/>
        <v>0</v>
      </c>
      <c r="BC252" s="22">
        <f>IF('GA55 Main'!$C$4='Other Ded.'!B252,IF('GA55 Main'!$M$6="No",50000,IF($BB$5&gt;50000,50000,$BB$5)),0)</f>
        <v>0</v>
      </c>
      <c r="BD252" s="22">
        <f>IF('GA55 Main'!$C$4='Other Ded.'!B252,IF('GA55 Main'!$E$6="No",25000,50000),0)</f>
        <v>0</v>
      </c>
      <c r="BE252" s="22">
        <f>IF('GA55 Main'!$C$4='Other Ded.'!B252,IF('GA55 Main'!$E$6="No",40000,100000),0)</f>
        <v>0</v>
      </c>
    </row>
    <row r="253" spans="1:57" ht="15.5">
      <c r="A253" s="32">
        <v>249</v>
      </c>
      <c r="B253" s="33">
        <f>Master!B252</f>
        <v>0</v>
      </c>
      <c r="C253" s="116"/>
      <c r="D253" s="116"/>
      <c r="E253" s="116"/>
      <c r="F253" s="31">
        <f t="shared" si="30"/>
        <v>0</v>
      </c>
      <c r="G253" s="31">
        <f t="shared" si="24"/>
        <v>0</v>
      </c>
      <c r="H253" s="116"/>
      <c r="I253" s="116"/>
      <c r="J253" s="116"/>
      <c r="K253" s="116"/>
      <c r="L253" s="116"/>
      <c r="M253" s="116"/>
      <c r="N253" s="116"/>
      <c r="O253" s="116"/>
      <c r="P253" s="116"/>
      <c r="Q253" s="116"/>
      <c r="R253" s="116"/>
      <c r="S253" s="116"/>
      <c r="T253" s="116"/>
      <c r="U253" s="116"/>
      <c r="V253" s="116"/>
      <c r="W253" s="116"/>
      <c r="X253" s="116"/>
      <c r="Y253" s="116"/>
      <c r="Z253" s="116"/>
      <c r="AA253" s="116"/>
      <c r="AB253" s="116"/>
      <c r="AC253" s="116"/>
      <c r="AD253" s="116"/>
      <c r="AE253" s="116"/>
      <c r="AF253" s="116"/>
      <c r="AG253" s="116"/>
      <c r="AH253" s="116"/>
      <c r="AI253" s="116"/>
      <c r="AJ253" s="116"/>
      <c r="AK253" s="116"/>
      <c r="AL253" s="10"/>
      <c r="AM253" s="111">
        <f>IF('GA55 Main'!$C$4='Other Ded.'!B253,IF('GA55 Main'!$M$6="No",'GA55 Main'!$J$27,('GA55 Main'!$J$27+'GA55 Main'!$M$27)),0)</f>
        <v>0</v>
      </c>
      <c r="AN253" s="111">
        <f>IF('GA55 Main'!$C$4='Other Ded.'!B253,'GA55 Main'!$W$27,0)</f>
        <v>0</v>
      </c>
      <c r="AO253" s="111">
        <f>IF('Tax Calculaton Old'!$D$3='Other Ded.'!B253,'Tax Calculaton Old'!$M$48,0)</f>
        <v>0</v>
      </c>
      <c r="AP253" s="111">
        <f>IF(Sheet1!$I$5='Other Ded.'!B253,Sheet1!$L$32,0)</f>
        <v>0</v>
      </c>
      <c r="AQ253" s="22">
        <f t="shared" si="25"/>
        <v>0</v>
      </c>
      <c r="AT253" s="22">
        <f>IF('GA55 Main'!$C$4='Other Ded.'!B253,'GA55 Main'!$E$27,0)</f>
        <v>0</v>
      </c>
      <c r="AU253" s="22">
        <f>IF('GA55 Main'!$C$4='Other Ded.'!B253,SUM('GA55 Main'!$C$8:$C$19,'GA55 Main'!$D$8:$D$19),0)</f>
        <v>0</v>
      </c>
      <c r="AV253" s="111">
        <f t="shared" si="26"/>
        <v>0</v>
      </c>
      <c r="AW253" s="111">
        <f t="shared" si="27"/>
        <v>0</v>
      </c>
      <c r="AX253" s="22">
        <f>IF('GA55 Main'!$C$4='Other Ded.'!B253,IF('GA55 Main'!$M$6="NO",0,'GA55 Main'!$M$27),0)</f>
        <v>0</v>
      </c>
      <c r="AY253" s="22">
        <f>IF('GA55 Main'!$C$4='Other Ded.'!B253,IF('GA55 Main'!$M$6="No",0,ROUND(10%*'GA55 Main'!$J$27,0)),0)</f>
        <v>0</v>
      </c>
      <c r="AZ253" s="22">
        <f t="shared" si="31"/>
        <v>0</v>
      </c>
      <c r="BA253" s="111">
        <f t="shared" si="28"/>
        <v>0</v>
      </c>
      <c r="BB253" s="22">
        <f t="shared" si="29"/>
        <v>0</v>
      </c>
      <c r="BC253" s="22">
        <f>IF('GA55 Main'!$C$4='Other Ded.'!B253,IF('GA55 Main'!$M$6="No",50000,IF($BB$5&gt;50000,50000,$BB$5)),0)</f>
        <v>0</v>
      </c>
      <c r="BD253" s="22">
        <f>IF('GA55 Main'!$C$4='Other Ded.'!B253,IF('GA55 Main'!$E$6="No",25000,50000),0)</f>
        <v>0</v>
      </c>
      <c r="BE253" s="22">
        <f>IF('GA55 Main'!$C$4='Other Ded.'!B253,IF('GA55 Main'!$E$6="No",40000,100000),0)</f>
        <v>0</v>
      </c>
    </row>
    <row r="254" spans="1:57" ht="15.5">
      <c r="A254" s="32">
        <v>250</v>
      </c>
      <c r="B254" s="33">
        <f>Master!B253</f>
        <v>0</v>
      </c>
      <c r="C254" s="116"/>
      <c r="D254" s="116"/>
      <c r="E254" s="116"/>
      <c r="F254" s="31">
        <f t="shared" si="30"/>
        <v>0</v>
      </c>
      <c r="G254" s="31">
        <f t="shared" si="24"/>
        <v>0</v>
      </c>
      <c r="H254" s="116"/>
      <c r="I254" s="116"/>
      <c r="J254" s="116"/>
      <c r="K254" s="116"/>
      <c r="L254" s="116"/>
      <c r="M254" s="116"/>
      <c r="N254" s="116"/>
      <c r="O254" s="116"/>
      <c r="P254" s="116"/>
      <c r="Q254" s="116"/>
      <c r="R254" s="116"/>
      <c r="S254" s="116"/>
      <c r="T254" s="116"/>
      <c r="U254" s="116"/>
      <c r="V254" s="116"/>
      <c r="W254" s="116"/>
      <c r="X254" s="116"/>
      <c r="Y254" s="116"/>
      <c r="Z254" s="116"/>
      <c r="AA254" s="116"/>
      <c r="AB254" s="116"/>
      <c r="AC254" s="116"/>
      <c r="AD254" s="116"/>
      <c r="AE254" s="116"/>
      <c r="AF254" s="116"/>
      <c r="AG254" s="116"/>
      <c r="AH254" s="116"/>
      <c r="AI254" s="116"/>
      <c r="AJ254" s="116"/>
      <c r="AK254" s="116"/>
      <c r="AL254" s="10"/>
      <c r="AM254" s="111">
        <f>IF('GA55 Main'!$C$4='Other Ded.'!B254,IF('GA55 Main'!$M$6="No",'GA55 Main'!$J$27,('GA55 Main'!$J$27+'GA55 Main'!$M$27)),0)</f>
        <v>0</v>
      </c>
      <c r="AN254" s="111">
        <f>IF('GA55 Main'!$C$4='Other Ded.'!B254,'GA55 Main'!$W$27,0)</f>
        <v>0</v>
      </c>
      <c r="AO254" s="111">
        <f>IF('Tax Calculaton Old'!$D$3='Other Ded.'!B254,'Tax Calculaton Old'!$M$48,0)</f>
        <v>0</v>
      </c>
      <c r="AP254" s="111">
        <f>IF(Sheet1!$I$5='Other Ded.'!B254,Sheet1!$L$32,0)</f>
        <v>0</v>
      </c>
      <c r="AQ254" s="22">
        <f t="shared" si="25"/>
        <v>0</v>
      </c>
      <c r="AT254" s="22">
        <f>IF('GA55 Main'!$C$4='Other Ded.'!B254,'GA55 Main'!$E$27,0)</f>
        <v>0</v>
      </c>
      <c r="AU254" s="22">
        <f>IF('GA55 Main'!$C$4='Other Ded.'!B254,SUM('GA55 Main'!$C$8:$C$19,'GA55 Main'!$D$8:$D$19),0)</f>
        <v>0</v>
      </c>
      <c r="AV254" s="111">
        <f t="shared" si="26"/>
        <v>0</v>
      </c>
      <c r="AW254" s="111">
        <f t="shared" si="27"/>
        <v>0</v>
      </c>
      <c r="AX254" s="22">
        <f>IF('GA55 Main'!$C$4='Other Ded.'!B254,IF('GA55 Main'!$M$6="NO",0,'GA55 Main'!$M$27),0)</f>
        <v>0</v>
      </c>
      <c r="AY254" s="22">
        <f>IF('GA55 Main'!$C$4='Other Ded.'!B254,IF('GA55 Main'!$M$6="No",0,ROUND(10%*'GA55 Main'!$J$27,0)),0)</f>
        <v>0</v>
      </c>
      <c r="AZ254" s="22">
        <f t="shared" si="31"/>
        <v>0</v>
      </c>
      <c r="BA254" s="111">
        <f t="shared" si="28"/>
        <v>0</v>
      </c>
      <c r="BB254" s="22">
        <f t="shared" si="29"/>
        <v>0</v>
      </c>
      <c r="BC254" s="22">
        <f>IF('GA55 Main'!$C$4='Other Ded.'!B254,IF('GA55 Main'!$M$6="No",50000,IF($BB$5&gt;50000,50000,$BB$5)),0)</f>
        <v>0</v>
      </c>
      <c r="BD254" s="22">
        <f>IF('GA55 Main'!$C$4='Other Ded.'!B254,IF('GA55 Main'!$E$6="No",25000,50000),0)</f>
        <v>0</v>
      </c>
      <c r="BE254" s="22">
        <f>IF('GA55 Main'!$C$4='Other Ded.'!B254,IF('GA55 Main'!$E$6="No",40000,100000),0)</f>
        <v>0</v>
      </c>
    </row>
  </sheetData>
  <sheetProtection password="CE26" sheet="1" objects="1" scenarios="1" selectLockedCells="1"/>
  <mergeCells count="1">
    <mergeCell ref="A1:AL1"/>
  </mergeCells>
  <pageMargins left="0.7" right="0.7" top="0.75" bottom="0.75" header="0.3" footer="0.3"/>
  <pageSetup paperSize="9" orientation="landscape" verticalDpi="0" r:id="rId1"/>
</worksheet>
</file>

<file path=xl/worksheets/sheet9.xml><?xml version="1.0" encoding="utf-8"?>
<worksheet xmlns="http://schemas.openxmlformats.org/spreadsheetml/2006/main" xmlns:r="http://schemas.openxmlformats.org/officeDocument/2006/relationships">
  <sheetPr>
    <tabColor rgb="FFC00000"/>
  </sheetPr>
  <dimension ref="A3:E11"/>
  <sheetViews>
    <sheetView topLeftCell="A4" workbookViewId="0">
      <selection activeCell="B3" sqref="B3:E3"/>
    </sheetView>
  </sheetViews>
  <sheetFormatPr defaultColWidth="9.1796875" defaultRowHeight="14.5"/>
  <cols>
    <col min="1" max="1" width="18.26953125" style="3" customWidth="1"/>
    <col min="2" max="2" width="16.81640625" style="3" customWidth="1"/>
    <col min="3" max="3" width="16.7265625" style="3" customWidth="1"/>
    <col min="4" max="4" width="18.1796875" style="3" customWidth="1"/>
    <col min="5" max="5" width="16.7265625" style="3" customWidth="1"/>
    <col min="6" max="16384" width="9.1796875" style="3"/>
  </cols>
  <sheetData>
    <row r="3" spans="1:5" ht="48" customHeight="1">
      <c r="A3" s="120" t="s">
        <v>349</v>
      </c>
      <c r="B3" s="175" t="s">
        <v>14</v>
      </c>
      <c r="C3" s="176"/>
      <c r="D3" s="176"/>
      <c r="E3" s="177"/>
    </row>
    <row r="5" spans="1:5" ht="48" customHeight="1">
      <c r="A5" s="49" t="s">
        <v>342</v>
      </c>
      <c r="B5" s="49" t="s">
        <v>343</v>
      </c>
      <c r="C5" s="49" t="s">
        <v>344</v>
      </c>
      <c r="D5" s="49" t="s">
        <v>345</v>
      </c>
      <c r="E5" s="117" t="s">
        <v>346</v>
      </c>
    </row>
    <row r="6" spans="1:5" ht="33.75" customHeight="1">
      <c r="A6" s="118">
        <f>VLOOKUP($B$3,Tax_data,38,0)</f>
        <v>755339</v>
      </c>
      <c r="B6" s="118">
        <f>VLOOKUP($B$3,Tax_data,40,0)</f>
        <v>506010</v>
      </c>
      <c r="C6" s="118">
        <f>VLOOKUP($B$3,Tax_data,39,0)</f>
        <v>0</v>
      </c>
      <c r="D6" s="118">
        <f>VLOOKUP($B$3,Tax_data,41,0)</f>
        <v>122043</v>
      </c>
      <c r="E6" s="118">
        <f>VLOOKUP($B$3,Tax_data,42,0)</f>
        <v>0</v>
      </c>
    </row>
    <row r="8" spans="1:5" ht="35.15" customHeight="1">
      <c r="A8" s="178" t="s">
        <v>351</v>
      </c>
      <c r="B8" s="179"/>
      <c r="C8" s="180" t="str">
        <f>'Tax Calculaton Old'!$A$64&amp;" = " &amp;'Tax Calculaton Old'!$M$64</f>
        <v>Income Tax Payable = 14250</v>
      </c>
      <c r="D8" s="181"/>
      <c r="E8" s="182"/>
    </row>
    <row r="9" spans="1:5" ht="35.15" customHeight="1">
      <c r="A9" s="178" t="s">
        <v>352</v>
      </c>
      <c r="B9" s="179"/>
      <c r="C9" s="180" t="str">
        <f>'Tax Calculaton New'!$A$56&amp;" = " &amp;'Tax Calculaton New'!$M$56</f>
        <v>Income Tax Payable = 33126</v>
      </c>
      <c r="D9" s="181"/>
      <c r="E9" s="182"/>
    </row>
    <row r="10" spans="1:5" ht="35.15" customHeight="1">
      <c r="A10" s="178" t="s">
        <v>347</v>
      </c>
      <c r="B10" s="179"/>
      <c r="C10" s="180">
        <f>'Tax Calculaton Old'!$M$31</f>
        <v>122043</v>
      </c>
      <c r="D10" s="181"/>
      <c r="E10" s="182"/>
    </row>
    <row r="11" spans="1:5" ht="35.15" customHeight="1">
      <c r="A11" s="178" t="s">
        <v>348</v>
      </c>
      <c r="B11" s="179"/>
      <c r="C11" s="180">
        <f>150000-C10</f>
        <v>27957</v>
      </c>
      <c r="D11" s="181"/>
      <c r="E11" s="182"/>
    </row>
  </sheetData>
  <sheetProtection password="CE26" sheet="1" objects="1" scenarios="1" selectLockedCells="1"/>
  <mergeCells count="9">
    <mergeCell ref="B3:E3"/>
    <mergeCell ref="A8:B8"/>
    <mergeCell ref="A10:B10"/>
    <mergeCell ref="A11:B11"/>
    <mergeCell ref="C8:E8"/>
    <mergeCell ref="C10:E10"/>
    <mergeCell ref="C11:E11"/>
    <mergeCell ref="A9:B9"/>
    <mergeCell ref="C9:E9"/>
  </mergeCells>
  <conditionalFormatting sqref="C8:E8">
    <cfRule type="cellIs" dxfId="19" priority="2" operator="lessThan">
      <formula>0</formula>
    </cfRule>
  </conditionalFormatting>
  <conditionalFormatting sqref="C9:E9">
    <cfRule type="cellIs" dxfId="18" priority="1" operator="lessThan">
      <formula>0</formula>
    </cfRule>
  </conditionalFormatting>
  <dataValidations count="1">
    <dataValidation type="list" allowBlank="1" showInputMessage="1" showErrorMessage="1" sqref="B3:E3">
      <formula1>Employee_Names</formula1>
    </dataValidation>
  </dataValidations>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sheetPr codeName="Sheet6">
    <tabColor rgb="FFC00000"/>
  </sheetPr>
  <dimension ref="A1:P66"/>
  <sheetViews>
    <sheetView view="pageBreakPreview" zoomScale="115" zoomScaleNormal="85" zoomScaleSheetLayoutView="115" workbookViewId="0">
      <selection activeCell="M41" sqref="M41"/>
    </sheetView>
  </sheetViews>
  <sheetFormatPr defaultColWidth="9.1796875" defaultRowHeight="15" customHeight="1"/>
  <cols>
    <col min="1" max="1" width="6.26953125" style="41" customWidth="1"/>
    <col min="2" max="2" width="5.81640625" style="41" customWidth="1"/>
    <col min="3" max="3" width="8.453125" style="41" customWidth="1"/>
    <col min="4" max="4" width="7" style="41" customWidth="1"/>
    <col min="5" max="5" width="9.7265625" style="41" customWidth="1"/>
    <col min="6" max="6" width="6.1796875" style="41" customWidth="1"/>
    <col min="7" max="7" width="9.54296875" style="41" customWidth="1"/>
    <col min="8" max="8" width="5.453125" style="41" customWidth="1"/>
    <col min="9" max="9" width="8.54296875" style="41" customWidth="1"/>
    <col min="10" max="10" width="8" style="41" customWidth="1"/>
    <col min="11" max="12" width="14.7265625" style="41" customWidth="1"/>
    <col min="13" max="13" width="16.26953125" style="41" customWidth="1"/>
    <col min="14" max="14" width="9.1796875" style="41" hidden="1" customWidth="1"/>
    <col min="15" max="15" width="11.81640625" style="41" hidden="1" customWidth="1"/>
    <col min="16" max="16" width="9.1796875" style="41" hidden="1" customWidth="1"/>
    <col min="17" max="16384" width="9.1796875" style="41"/>
  </cols>
  <sheetData>
    <row r="1" spans="1:16" ht="21" customHeight="1">
      <c r="A1" s="187" t="str">
        <f>Master!$A$1</f>
        <v>कार्यालय, प्रधानाचार्य राजकीय उच्च माध्यमिक विद्यालय, रूपपुरा</v>
      </c>
      <c r="B1" s="188"/>
      <c r="C1" s="188"/>
      <c r="D1" s="188"/>
      <c r="E1" s="188"/>
      <c r="F1" s="188"/>
      <c r="G1" s="188"/>
      <c r="H1" s="188"/>
      <c r="I1" s="188"/>
      <c r="J1" s="188"/>
      <c r="K1" s="188"/>
      <c r="L1" s="188"/>
      <c r="M1" s="189"/>
    </row>
    <row r="2" spans="1:16" ht="20.25" customHeight="1">
      <c r="A2" s="190" t="s">
        <v>178</v>
      </c>
      <c r="B2" s="191"/>
      <c r="C2" s="191"/>
      <c r="D2" s="191"/>
      <c r="E2" s="191"/>
      <c r="F2" s="191"/>
      <c r="G2" s="191"/>
      <c r="H2" s="191"/>
      <c r="I2" s="191"/>
      <c r="J2" s="191"/>
      <c r="K2" s="191"/>
      <c r="L2" s="191"/>
      <c r="M2" s="192"/>
    </row>
    <row r="3" spans="1:16" ht="15" customHeight="1">
      <c r="A3" s="97">
        <v>1</v>
      </c>
      <c r="B3" s="185" t="s">
        <v>128</v>
      </c>
      <c r="C3" s="186"/>
      <c r="D3" s="255" t="str">
        <f>'GA55 Main'!$C$4</f>
        <v>Ashwini Kumar Sharma</v>
      </c>
      <c r="E3" s="256"/>
      <c r="F3" s="256"/>
      <c r="G3" s="256"/>
      <c r="H3" s="257"/>
      <c r="I3" s="129" t="s">
        <v>2</v>
      </c>
      <c r="J3" s="253" t="str">
        <f>IFERROR(VLOOKUP($D$3,Employee_Data,2,0),"NoData")</f>
        <v>वरिष्ठ अध्यापक</v>
      </c>
      <c r="K3" s="254"/>
      <c r="L3" s="129" t="s">
        <v>4</v>
      </c>
      <c r="M3" s="81" t="str">
        <f>IFERROR(VLOOKUP($D$3,Employee_Data,7,0),"NoData")</f>
        <v>AAAA9456A</v>
      </c>
    </row>
    <row r="4" spans="1:16" ht="15" customHeight="1">
      <c r="A4" s="97">
        <v>2</v>
      </c>
      <c r="B4" s="185" t="s">
        <v>180</v>
      </c>
      <c r="C4" s="249"/>
      <c r="D4" s="249"/>
      <c r="E4" s="249"/>
      <c r="F4" s="249"/>
      <c r="G4" s="249"/>
      <c r="H4" s="249"/>
      <c r="I4" s="249"/>
      <c r="J4" s="249"/>
      <c r="K4" s="249"/>
      <c r="L4" s="186"/>
      <c r="M4" s="79">
        <f>IF($D$3=VLOOKUP($D$3,Tax_data,1,0),IF('GA55 Main'!$M$6="No",'GA55 Main'!$J$27,('GA55 Main'!$J$27+'GA55 Main'!$M$27)),0)</f>
        <v>755339</v>
      </c>
      <c r="O4" s="109" t="str">
        <f>VLOOKUP($D$3,Tax_data,1,0)</f>
        <v>Ashwini Kumar Sharma</v>
      </c>
      <c r="P4" s="109">
        <f>VLOOKUP($D$3,Tax_data,40,0)</f>
        <v>506010</v>
      </c>
    </row>
    <row r="5" spans="1:16" ht="15" customHeight="1">
      <c r="A5" s="97">
        <v>3</v>
      </c>
      <c r="B5" s="250" t="s">
        <v>179</v>
      </c>
      <c r="C5" s="251"/>
      <c r="D5" s="251"/>
      <c r="E5" s="251"/>
      <c r="F5" s="251"/>
      <c r="G5" s="251"/>
      <c r="H5" s="251"/>
      <c r="I5" s="251"/>
      <c r="J5" s="251"/>
      <c r="K5" s="251"/>
      <c r="L5" s="252"/>
      <c r="M5" s="79">
        <f>IF($D$3=VLOOKUP($D$3,Tax_data,1,0),VLOOKUP($D$3,Tax_data,2,0)+VLOOKUP($D$3,Tax_data,36,0),0)</f>
        <v>0</v>
      </c>
      <c r="O5" s="109">
        <f>VLOOKUP($D$3,Tax_data,2,0)+VLOOKUP($D$3,Tax_data,38,0)</f>
        <v>755339</v>
      </c>
    </row>
    <row r="6" spans="1:16" ht="15" customHeight="1">
      <c r="A6" s="97">
        <v>4</v>
      </c>
      <c r="B6" s="218" t="s">
        <v>181</v>
      </c>
      <c r="C6" s="218"/>
      <c r="D6" s="218"/>
      <c r="E6" s="218"/>
      <c r="F6" s="218"/>
      <c r="G6" s="218"/>
      <c r="H6" s="218"/>
      <c r="I6" s="218"/>
      <c r="J6" s="218"/>
      <c r="K6" s="218"/>
      <c r="L6" s="218"/>
      <c r="M6" s="79">
        <f>$M$4-$M$5</f>
        <v>755339</v>
      </c>
      <c r="O6" s="109">
        <f>VLOOKUP($D$3,Tax_data,5,0)</f>
        <v>61823</v>
      </c>
      <c r="P6" s="109">
        <f>VLOOKUP($D$3,Tax_data,9,0)</f>
        <v>0</v>
      </c>
    </row>
    <row r="7" spans="1:16" ht="15" customHeight="1">
      <c r="A7" s="239">
        <v>5</v>
      </c>
      <c r="B7" s="196" t="s">
        <v>260</v>
      </c>
      <c r="C7" s="196"/>
      <c r="D7" s="196"/>
      <c r="E7" s="196"/>
      <c r="F7" s="196"/>
      <c r="G7" s="196"/>
      <c r="H7" s="196"/>
      <c r="I7" s="196"/>
      <c r="J7" s="196"/>
      <c r="K7" s="196"/>
      <c r="L7" s="43">
        <f>IF($M$6&gt;50000,50000,$M$6)</f>
        <v>50000</v>
      </c>
      <c r="M7" s="242"/>
      <c r="O7" s="109">
        <f>VLOOKUP($D$3,Tax_data,29,0)</f>
        <v>0</v>
      </c>
      <c r="P7" s="109">
        <f>VLOOKUP($D$3,Tax_data,49,0)</f>
        <v>61823</v>
      </c>
    </row>
    <row r="8" spans="1:16" ht="15" customHeight="1">
      <c r="A8" s="240"/>
      <c r="B8" s="196" t="s">
        <v>261</v>
      </c>
      <c r="C8" s="196"/>
      <c r="D8" s="196"/>
      <c r="E8" s="196"/>
      <c r="F8" s="196"/>
      <c r="G8" s="196"/>
      <c r="H8" s="196"/>
      <c r="I8" s="196"/>
      <c r="J8" s="196"/>
      <c r="K8" s="196"/>
      <c r="L8" s="43">
        <f>VLOOKUP($D$3,Tax_data,21,0)</f>
        <v>0</v>
      </c>
      <c r="M8" s="242"/>
    </row>
    <row r="9" spans="1:16" ht="15" customHeight="1">
      <c r="A9" s="240"/>
      <c r="B9" s="196" t="s">
        <v>262</v>
      </c>
      <c r="C9" s="196"/>
      <c r="D9" s="196"/>
      <c r="E9" s="196"/>
      <c r="F9" s="196"/>
      <c r="G9" s="196"/>
      <c r="H9" s="196"/>
      <c r="I9" s="196"/>
      <c r="J9" s="196"/>
      <c r="K9" s="196"/>
      <c r="L9" s="43">
        <f>VLOOKUP($D$3,Tax_data,22,0)</f>
        <v>0</v>
      </c>
      <c r="M9" s="242"/>
    </row>
    <row r="10" spans="1:16" ht="15" customHeight="1">
      <c r="A10" s="241"/>
      <c r="B10" s="218" t="s">
        <v>182</v>
      </c>
      <c r="C10" s="218"/>
      <c r="D10" s="218"/>
      <c r="E10" s="218"/>
      <c r="F10" s="218"/>
      <c r="G10" s="218"/>
      <c r="H10" s="218"/>
      <c r="I10" s="218"/>
      <c r="J10" s="218"/>
      <c r="K10" s="218"/>
      <c r="L10" s="218"/>
      <c r="M10" s="79">
        <f>SUM(L7:L9)</f>
        <v>50000</v>
      </c>
    </row>
    <row r="11" spans="1:16" ht="15" customHeight="1">
      <c r="A11" s="97">
        <v>6</v>
      </c>
      <c r="B11" s="206" t="s">
        <v>183</v>
      </c>
      <c r="C11" s="207"/>
      <c r="D11" s="207"/>
      <c r="E11" s="207"/>
      <c r="F11" s="207"/>
      <c r="G11" s="207"/>
      <c r="H11" s="207"/>
      <c r="I11" s="207"/>
      <c r="J11" s="207"/>
      <c r="K11" s="207"/>
      <c r="L11" s="208"/>
      <c r="M11" s="79">
        <f>$M$6-$M$10</f>
        <v>705339</v>
      </c>
    </row>
    <row r="12" spans="1:16" ht="15" customHeight="1">
      <c r="A12" s="239">
        <v>7</v>
      </c>
      <c r="B12" s="214" t="s">
        <v>184</v>
      </c>
      <c r="C12" s="214"/>
      <c r="D12" s="214"/>
      <c r="E12" s="214"/>
      <c r="F12" s="214"/>
      <c r="G12" s="214"/>
      <c r="H12" s="244" t="s">
        <v>185</v>
      </c>
      <c r="I12" s="246"/>
      <c r="J12" s="245"/>
      <c r="K12" s="247">
        <f>VLOOKUP($D$3,Tax_data,3,0)</f>
        <v>0</v>
      </c>
      <c r="L12" s="248"/>
      <c r="M12" s="242"/>
    </row>
    <row r="13" spans="1:16" ht="15" customHeight="1">
      <c r="A13" s="240"/>
      <c r="B13" s="221" t="s">
        <v>257</v>
      </c>
      <c r="C13" s="223"/>
      <c r="D13" s="211" t="s">
        <v>186</v>
      </c>
      <c r="E13" s="211"/>
      <c r="F13" s="211" t="s">
        <v>187</v>
      </c>
      <c r="G13" s="211"/>
      <c r="H13" s="244" t="s">
        <v>188</v>
      </c>
      <c r="I13" s="245"/>
      <c r="J13" s="244" t="s">
        <v>189</v>
      </c>
      <c r="K13" s="246"/>
      <c r="L13" s="245"/>
      <c r="M13" s="242"/>
    </row>
    <row r="14" spans="1:16" ht="15" customHeight="1">
      <c r="A14" s="240"/>
      <c r="B14" s="224"/>
      <c r="C14" s="226"/>
      <c r="D14" s="236">
        <f>ROUND($K$12*0.3,0)</f>
        <v>0</v>
      </c>
      <c r="E14" s="243"/>
      <c r="F14" s="236">
        <f>IF(VLOOKUP($D$3,Tax_data,8,0)&gt;200000,200000,VLOOKUP($D$3,Tax_data,8,0))</f>
        <v>0</v>
      </c>
      <c r="G14" s="243"/>
      <c r="H14" s="236">
        <f>VLOOKUP($D$3,Tax_data,4,0)</f>
        <v>0</v>
      </c>
      <c r="I14" s="238"/>
      <c r="J14" s="236">
        <f>SUM(D14,F14,H14)</f>
        <v>0</v>
      </c>
      <c r="K14" s="237"/>
      <c r="L14" s="238"/>
      <c r="M14" s="242"/>
    </row>
    <row r="15" spans="1:16" ht="15" customHeight="1">
      <c r="A15" s="241"/>
      <c r="B15" s="218" t="s">
        <v>190</v>
      </c>
      <c r="C15" s="218"/>
      <c r="D15" s="218"/>
      <c r="E15" s="218"/>
      <c r="F15" s="218"/>
      <c r="G15" s="218"/>
      <c r="H15" s="218"/>
      <c r="I15" s="218"/>
      <c r="J15" s="218"/>
      <c r="K15" s="218"/>
      <c r="L15" s="218"/>
      <c r="M15" s="79">
        <f>$K$12-$J$14</f>
        <v>0</v>
      </c>
    </row>
    <row r="16" spans="1:16" ht="15" customHeight="1">
      <c r="A16" s="97">
        <v>8</v>
      </c>
      <c r="B16" s="215" t="s">
        <v>191</v>
      </c>
      <c r="C16" s="216"/>
      <c r="D16" s="216"/>
      <c r="E16" s="216"/>
      <c r="F16" s="216"/>
      <c r="G16" s="216"/>
      <c r="H16" s="216"/>
      <c r="I16" s="216"/>
      <c r="J16" s="216"/>
      <c r="K16" s="216"/>
      <c r="L16" s="217"/>
      <c r="M16" s="79">
        <f>$M$11+$M$15</f>
        <v>705339</v>
      </c>
    </row>
    <row r="17" spans="1:13" ht="15" customHeight="1">
      <c r="A17" s="97">
        <v>9</v>
      </c>
      <c r="B17" s="206" t="s">
        <v>192</v>
      </c>
      <c r="C17" s="207"/>
      <c r="D17" s="207"/>
      <c r="E17" s="207"/>
      <c r="F17" s="207"/>
      <c r="G17" s="207"/>
      <c r="H17" s="207"/>
      <c r="I17" s="207"/>
      <c r="J17" s="207"/>
      <c r="K17" s="207"/>
      <c r="L17" s="208"/>
      <c r="M17" s="79">
        <f>VLOOKUP($D$3,Tax_data,48,0)</f>
        <v>0</v>
      </c>
    </row>
    <row r="18" spans="1:13" ht="15" customHeight="1">
      <c r="A18" s="97">
        <v>10</v>
      </c>
      <c r="B18" s="229" t="s">
        <v>193</v>
      </c>
      <c r="C18" s="230"/>
      <c r="D18" s="230"/>
      <c r="E18" s="230"/>
      <c r="F18" s="230"/>
      <c r="G18" s="230"/>
      <c r="H18" s="230"/>
      <c r="I18" s="230"/>
      <c r="J18" s="230"/>
      <c r="K18" s="230"/>
      <c r="L18" s="231"/>
      <c r="M18" s="79">
        <f>SUM($M$16:$M$17)</f>
        <v>705339</v>
      </c>
    </row>
    <row r="19" spans="1:13" ht="15" customHeight="1">
      <c r="A19" s="97">
        <v>11</v>
      </c>
      <c r="B19" s="203" t="s">
        <v>194</v>
      </c>
      <c r="C19" s="204"/>
      <c r="D19" s="204"/>
      <c r="E19" s="204"/>
      <c r="F19" s="204"/>
      <c r="G19" s="204"/>
      <c r="H19" s="204"/>
      <c r="I19" s="204"/>
      <c r="J19" s="204"/>
      <c r="K19" s="204"/>
      <c r="L19" s="204"/>
      <c r="M19" s="232"/>
    </row>
    <row r="20" spans="1:13" ht="15" customHeight="1">
      <c r="A20" s="97"/>
      <c r="B20" s="203" t="s">
        <v>195</v>
      </c>
      <c r="C20" s="204"/>
      <c r="D20" s="204"/>
      <c r="E20" s="204"/>
      <c r="F20" s="204"/>
      <c r="G20" s="204"/>
      <c r="H20" s="204"/>
      <c r="I20" s="204"/>
      <c r="J20" s="204"/>
      <c r="K20" s="204"/>
      <c r="L20" s="204"/>
      <c r="M20" s="232"/>
    </row>
    <row r="21" spans="1:13" ht="15" customHeight="1">
      <c r="A21" s="97"/>
      <c r="B21" s="129">
        <v>1</v>
      </c>
      <c r="C21" s="203" t="s">
        <v>196</v>
      </c>
      <c r="D21" s="204"/>
      <c r="E21" s="205"/>
      <c r="F21" s="212">
        <f>VLOOKUP($D$3,SI_GPF,10,0)+VLOOKUP($D$3,SI_GPF,15,0)</f>
        <v>60000</v>
      </c>
      <c r="G21" s="213"/>
      <c r="H21" s="129">
        <v>11</v>
      </c>
      <c r="I21" s="203" t="s">
        <v>204</v>
      </c>
      <c r="J21" s="204"/>
      <c r="K21" s="205"/>
      <c r="L21" s="44">
        <f>VLOOKUP($D$3,SI_GPF,12,0)</f>
        <v>61823</v>
      </c>
      <c r="M21" s="233"/>
    </row>
    <row r="22" spans="1:13" ht="15" customHeight="1">
      <c r="A22" s="97"/>
      <c r="B22" s="129">
        <v>2</v>
      </c>
      <c r="C22" s="203" t="s">
        <v>142</v>
      </c>
      <c r="D22" s="204"/>
      <c r="E22" s="205"/>
      <c r="F22" s="212">
        <f>VLOOKUP($D$3,Tax_data,9,0)+VLOOKUP($D$3,SI_GPF,18,0)</f>
        <v>0</v>
      </c>
      <c r="G22" s="213"/>
      <c r="H22" s="129">
        <v>12</v>
      </c>
      <c r="I22" s="203" t="s">
        <v>205</v>
      </c>
      <c r="J22" s="204"/>
      <c r="K22" s="205"/>
      <c r="L22" s="44">
        <f>VLOOKUP($D$3,Tax_data,26,0)</f>
        <v>0</v>
      </c>
      <c r="M22" s="234"/>
    </row>
    <row r="23" spans="1:13" ht="15" customHeight="1">
      <c r="A23" s="97"/>
      <c r="B23" s="129">
        <v>3</v>
      </c>
      <c r="C23" s="203" t="s">
        <v>198</v>
      </c>
      <c r="D23" s="204"/>
      <c r="E23" s="205"/>
      <c r="F23" s="212">
        <f>VLOOKUP($D$3,SI_GPF,11,0)</f>
        <v>0</v>
      </c>
      <c r="G23" s="213"/>
      <c r="H23" s="129">
        <v>13</v>
      </c>
      <c r="I23" s="203" t="s">
        <v>206</v>
      </c>
      <c r="J23" s="204"/>
      <c r="K23" s="205"/>
      <c r="L23" s="44">
        <f>VLOOKUP($D$3,Tax_data,17,0)</f>
        <v>0</v>
      </c>
      <c r="M23" s="234"/>
    </row>
    <row r="24" spans="1:13" ht="15" customHeight="1">
      <c r="A24" s="97"/>
      <c r="B24" s="129">
        <v>4</v>
      </c>
      <c r="C24" s="203" t="s">
        <v>197</v>
      </c>
      <c r="D24" s="204"/>
      <c r="E24" s="205"/>
      <c r="F24" s="212">
        <f>VLOOKUP($D$3,Tax_data,16,0)</f>
        <v>0</v>
      </c>
      <c r="G24" s="213"/>
      <c r="H24" s="129">
        <v>14</v>
      </c>
      <c r="I24" s="203" t="s">
        <v>207</v>
      </c>
      <c r="J24" s="204"/>
      <c r="K24" s="205"/>
      <c r="L24" s="44">
        <f>VLOOKUP($D$3,Tax_data,11,0)</f>
        <v>0</v>
      </c>
      <c r="M24" s="234"/>
    </row>
    <row r="25" spans="1:13" ht="15" customHeight="1">
      <c r="A25" s="97"/>
      <c r="B25" s="129">
        <v>5</v>
      </c>
      <c r="C25" s="203" t="s">
        <v>199</v>
      </c>
      <c r="D25" s="204"/>
      <c r="E25" s="205"/>
      <c r="F25" s="212">
        <f>VLOOKUP($D$3,Tax_data,12,0)</f>
        <v>0</v>
      </c>
      <c r="G25" s="213"/>
      <c r="H25" s="129">
        <v>15</v>
      </c>
      <c r="I25" s="203" t="s">
        <v>208</v>
      </c>
      <c r="J25" s="204"/>
      <c r="K25" s="205"/>
      <c r="L25" s="44">
        <f>VLOOKUP($D$3,Tax_data,19,0)</f>
        <v>0</v>
      </c>
      <c r="M25" s="234"/>
    </row>
    <row r="26" spans="1:13" ht="15" customHeight="1">
      <c r="A26" s="97"/>
      <c r="B26" s="129">
        <v>6</v>
      </c>
      <c r="C26" s="203" t="s">
        <v>200</v>
      </c>
      <c r="D26" s="204"/>
      <c r="E26" s="205"/>
      <c r="F26" s="212">
        <f>VLOOKUP($D$3,Tax_data,15,0)</f>
        <v>0</v>
      </c>
      <c r="G26" s="213"/>
      <c r="H26" s="129">
        <v>16</v>
      </c>
      <c r="I26" s="203" t="s">
        <v>209</v>
      </c>
      <c r="J26" s="204"/>
      <c r="K26" s="205"/>
      <c r="L26" s="44">
        <f>VLOOKUP($D$3,Tax_data,20,0)</f>
        <v>0</v>
      </c>
      <c r="M26" s="234"/>
    </row>
    <row r="27" spans="1:13" ht="15" customHeight="1">
      <c r="A27" s="97"/>
      <c r="B27" s="129">
        <v>7</v>
      </c>
      <c r="C27" s="203" t="s">
        <v>141</v>
      </c>
      <c r="D27" s="204"/>
      <c r="E27" s="205"/>
      <c r="F27" s="212">
        <f>VLOOKUP($D$3,SI_GPF,17,0)</f>
        <v>220</v>
      </c>
      <c r="G27" s="213"/>
      <c r="H27" s="129">
        <v>17</v>
      </c>
      <c r="I27" s="203" t="s">
        <v>210</v>
      </c>
      <c r="J27" s="204"/>
      <c r="K27" s="205"/>
      <c r="L27" s="44">
        <f>VLOOKUP($D$3,Tax_data,10,0)</f>
        <v>0</v>
      </c>
      <c r="M27" s="234"/>
    </row>
    <row r="28" spans="1:13" ht="15" customHeight="1">
      <c r="A28" s="97"/>
      <c r="B28" s="129">
        <v>8</v>
      </c>
      <c r="C28" s="203" t="s">
        <v>201</v>
      </c>
      <c r="D28" s="204"/>
      <c r="E28" s="205"/>
      <c r="F28" s="212">
        <f>VLOOKUP($D$3,Tax_data,14,0)</f>
        <v>0</v>
      </c>
      <c r="G28" s="213"/>
      <c r="H28" s="129">
        <v>18</v>
      </c>
      <c r="I28" s="203" t="s">
        <v>211</v>
      </c>
      <c r="J28" s="204"/>
      <c r="K28" s="205"/>
      <c r="L28" s="44">
        <f>VLOOKUP($D$3,Tax_data,25,0)</f>
        <v>0</v>
      </c>
      <c r="M28" s="234"/>
    </row>
    <row r="29" spans="1:13" ht="15" customHeight="1">
      <c r="A29" s="97"/>
      <c r="B29" s="129">
        <v>9</v>
      </c>
      <c r="C29" s="203" t="s">
        <v>202</v>
      </c>
      <c r="D29" s="204"/>
      <c r="E29" s="205"/>
      <c r="F29" s="212">
        <f>VLOOKUP($D$3,Tax_data,7,0)</f>
        <v>0</v>
      </c>
      <c r="G29" s="213"/>
      <c r="H29" s="227">
        <v>19</v>
      </c>
      <c r="I29" s="221" t="s">
        <v>212</v>
      </c>
      <c r="J29" s="222"/>
      <c r="K29" s="223"/>
      <c r="L29" s="219">
        <f>SUM(F21:G30,L21:L28)</f>
        <v>122043</v>
      </c>
      <c r="M29" s="234"/>
    </row>
    <row r="30" spans="1:13" ht="15" customHeight="1">
      <c r="A30" s="97"/>
      <c r="B30" s="129">
        <v>10</v>
      </c>
      <c r="C30" s="214" t="s">
        <v>203</v>
      </c>
      <c r="D30" s="214"/>
      <c r="E30" s="214"/>
      <c r="F30" s="212">
        <f>VLOOKUP($D$3,Tax_data,13,0)</f>
        <v>0</v>
      </c>
      <c r="G30" s="213"/>
      <c r="H30" s="228"/>
      <c r="I30" s="224"/>
      <c r="J30" s="225"/>
      <c r="K30" s="226"/>
      <c r="L30" s="220"/>
      <c r="M30" s="235"/>
    </row>
    <row r="31" spans="1:13" ht="15" customHeight="1">
      <c r="A31" s="97"/>
      <c r="B31" s="218" t="s">
        <v>213</v>
      </c>
      <c r="C31" s="218"/>
      <c r="D31" s="218"/>
      <c r="E31" s="218"/>
      <c r="F31" s="218"/>
      <c r="G31" s="218"/>
      <c r="H31" s="218"/>
      <c r="I31" s="218"/>
      <c r="J31" s="218"/>
      <c r="K31" s="218"/>
      <c r="L31" s="218"/>
      <c r="M31" s="80">
        <f>IF($L$29&lt;150001,ROUND($L$29,0),150000)</f>
        <v>122043</v>
      </c>
    </row>
    <row r="32" spans="1:13" ht="15" customHeight="1">
      <c r="A32" s="97"/>
      <c r="B32" s="128" t="s">
        <v>214</v>
      </c>
      <c r="C32" s="196" t="s">
        <v>216</v>
      </c>
      <c r="D32" s="196"/>
      <c r="E32" s="196"/>
      <c r="F32" s="196"/>
      <c r="G32" s="196"/>
      <c r="H32" s="196"/>
      <c r="I32" s="196"/>
      <c r="J32" s="196"/>
      <c r="K32" s="196"/>
      <c r="L32" s="196"/>
      <c r="M32" s="79">
        <f>VLOOKUP($D$3,Tax_data,49,0)</f>
        <v>61823</v>
      </c>
    </row>
    <row r="33" spans="1:13" ht="15" customHeight="1">
      <c r="A33" s="97"/>
      <c r="B33" s="128" t="s">
        <v>215</v>
      </c>
      <c r="C33" s="196" t="s">
        <v>217</v>
      </c>
      <c r="D33" s="196"/>
      <c r="E33" s="196"/>
      <c r="F33" s="196"/>
      <c r="G33" s="196"/>
      <c r="H33" s="196"/>
      <c r="I33" s="196"/>
      <c r="J33" s="196"/>
      <c r="K33" s="196"/>
      <c r="L33" s="196"/>
      <c r="M33" s="79">
        <f>IF(VLOOKUP($D$3,Tax_data,27,0)&gt;=50000,50000,VLOOKUP($D$3,Tax_data,27,0))</f>
        <v>0</v>
      </c>
    </row>
    <row r="34" spans="1:13" ht="15" customHeight="1">
      <c r="A34" s="97"/>
      <c r="B34" s="218" t="s">
        <v>218</v>
      </c>
      <c r="C34" s="218"/>
      <c r="D34" s="218"/>
      <c r="E34" s="218"/>
      <c r="F34" s="218"/>
      <c r="G34" s="218"/>
      <c r="H34" s="218"/>
      <c r="I34" s="218"/>
      <c r="J34" s="218"/>
      <c r="K34" s="218"/>
      <c r="L34" s="218"/>
      <c r="M34" s="79">
        <f>SUM(M31:M33)</f>
        <v>183866</v>
      </c>
    </row>
    <row r="35" spans="1:13" ht="15" customHeight="1">
      <c r="A35" s="97">
        <v>12</v>
      </c>
      <c r="B35" s="214" t="s">
        <v>219</v>
      </c>
      <c r="C35" s="214"/>
      <c r="D35" s="214"/>
      <c r="E35" s="214"/>
      <c r="F35" s="214"/>
      <c r="G35" s="214"/>
      <c r="H35" s="214"/>
      <c r="I35" s="214"/>
      <c r="J35" s="214"/>
      <c r="K35" s="214"/>
      <c r="L35" s="214"/>
      <c r="M35" s="99"/>
    </row>
    <row r="36" spans="1:13" ht="15" customHeight="1">
      <c r="A36" s="97"/>
      <c r="B36" s="128">
        <v>1</v>
      </c>
      <c r="C36" s="205" t="s">
        <v>259</v>
      </c>
      <c r="D36" s="196"/>
      <c r="E36" s="196"/>
      <c r="F36" s="196"/>
      <c r="G36" s="196"/>
      <c r="H36" s="196"/>
      <c r="I36" s="196"/>
      <c r="J36" s="196"/>
      <c r="K36" s="196"/>
      <c r="L36" s="196"/>
      <c r="M36" s="79">
        <f>VLOOKUP($D$3,Tax_data,28,0)</f>
        <v>0</v>
      </c>
    </row>
    <row r="37" spans="1:13" ht="15" customHeight="1">
      <c r="A37" s="97"/>
      <c r="B37" s="128">
        <v>2</v>
      </c>
      <c r="C37" s="205" t="s">
        <v>341</v>
      </c>
      <c r="D37" s="196"/>
      <c r="E37" s="196"/>
      <c r="F37" s="196"/>
      <c r="G37" s="196"/>
      <c r="H37" s="196"/>
      <c r="I37" s="196"/>
      <c r="J37" s="196"/>
      <c r="K37" s="196"/>
      <c r="L37" s="196"/>
      <c r="M37" s="79">
        <f>VLOOKUP($D$3,Tax_data,29,0)</f>
        <v>0</v>
      </c>
    </row>
    <row r="38" spans="1:13" ht="15" customHeight="1">
      <c r="A38" s="97"/>
      <c r="B38" s="128">
        <v>3</v>
      </c>
      <c r="C38" s="205" t="s">
        <v>221</v>
      </c>
      <c r="D38" s="196"/>
      <c r="E38" s="196"/>
      <c r="F38" s="196"/>
      <c r="G38" s="196"/>
      <c r="H38" s="196"/>
      <c r="I38" s="196"/>
      <c r="J38" s="196"/>
      <c r="K38" s="196"/>
      <c r="L38" s="196"/>
      <c r="M38" s="79">
        <f>VLOOKUP($D$3,Tax_data,30,0)</f>
        <v>0</v>
      </c>
    </row>
    <row r="39" spans="1:13" ht="15" customHeight="1">
      <c r="A39" s="97"/>
      <c r="B39" s="128">
        <v>4</v>
      </c>
      <c r="C39" s="205" t="s">
        <v>222</v>
      </c>
      <c r="D39" s="196"/>
      <c r="E39" s="196"/>
      <c r="F39" s="196"/>
      <c r="G39" s="196"/>
      <c r="H39" s="196"/>
      <c r="I39" s="196"/>
      <c r="J39" s="196"/>
      <c r="K39" s="196"/>
      <c r="L39" s="196"/>
      <c r="M39" s="79">
        <f>VLOOKUP($D$3,Tax_data,31,0)</f>
        <v>0</v>
      </c>
    </row>
    <row r="40" spans="1:13" ht="15" customHeight="1">
      <c r="A40" s="97"/>
      <c r="B40" s="128">
        <v>5</v>
      </c>
      <c r="C40" s="205" t="s">
        <v>223</v>
      </c>
      <c r="D40" s="196"/>
      <c r="E40" s="196"/>
      <c r="F40" s="196"/>
      <c r="G40" s="196"/>
      <c r="H40" s="196"/>
      <c r="I40" s="196"/>
      <c r="J40" s="196"/>
      <c r="K40" s="196"/>
      <c r="L40" s="196"/>
      <c r="M40" s="79">
        <f>VLOOKUP($D$3,Tax_data,6,0)+VLOOKUP($D$3,Tax_data,37,0)</f>
        <v>15467</v>
      </c>
    </row>
    <row r="41" spans="1:13" ht="15" customHeight="1">
      <c r="A41" s="97"/>
      <c r="B41" s="128">
        <v>6</v>
      </c>
      <c r="C41" s="205" t="s">
        <v>227</v>
      </c>
      <c r="D41" s="196"/>
      <c r="E41" s="196"/>
      <c r="F41" s="196"/>
      <c r="G41" s="196"/>
      <c r="H41" s="196"/>
      <c r="I41" s="196"/>
      <c r="J41" s="196"/>
      <c r="K41" s="196"/>
      <c r="L41" s="196"/>
      <c r="M41" s="79">
        <f>VLOOKUP($D$3,Tax_data,32,0)</f>
        <v>0</v>
      </c>
    </row>
    <row r="42" spans="1:13" ht="15" customHeight="1">
      <c r="A42" s="97"/>
      <c r="B42" s="128">
        <v>7</v>
      </c>
      <c r="C42" s="205" t="s">
        <v>225</v>
      </c>
      <c r="D42" s="196"/>
      <c r="E42" s="196"/>
      <c r="F42" s="196"/>
      <c r="G42" s="196"/>
      <c r="H42" s="196"/>
      <c r="I42" s="196"/>
      <c r="J42" s="196"/>
      <c r="K42" s="196"/>
      <c r="L42" s="196"/>
      <c r="M42" s="79">
        <f>IF('GA55 Main'!$E$6="Yes",0,IF(VLOOKUP($D$3,Tax_data,18,0)&gt;10000,10000,VLOOKUP($D$3,Tax_data,18,0)))</f>
        <v>0</v>
      </c>
    </row>
    <row r="43" spans="1:13" ht="15" customHeight="1">
      <c r="A43" s="97"/>
      <c r="B43" s="128">
        <v>8</v>
      </c>
      <c r="C43" s="205" t="s">
        <v>226</v>
      </c>
      <c r="D43" s="196"/>
      <c r="E43" s="196"/>
      <c r="F43" s="196"/>
      <c r="G43" s="196"/>
      <c r="H43" s="196"/>
      <c r="I43" s="196"/>
      <c r="J43" s="196"/>
      <c r="K43" s="196"/>
      <c r="L43" s="196"/>
      <c r="M43" s="79">
        <f>IF('GA55 Main'!$E$6="No",0,IF(VLOOKUP($D$3,Tax_data,47,0)&lt;50001,VLOOKUP($D$3,Tax_data,47,0),50000))</f>
        <v>0</v>
      </c>
    </row>
    <row r="44" spans="1:13" ht="15" customHeight="1">
      <c r="A44" s="97"/>
      <c r="B44" s="128">
        <v>9</v>
      </c>
      <c r="C44" s="205" t="s">
        <v>224</v>
      </c>
      <c r="D44" s="196"/>
      <c r="E44" s="196"/>
      <c r="F44" s="196"/>
      <c r="G44" s="196"/>
      <c r="H44" s="196"/>
      <c r="I44" s="196"/>
      <c r="J44" s="196"/>
      <c r="K44" s="196"/>
      <c r="L44" s="196"/>
      <c r="M44" s="79">
        <f>VLOOKUP($D$3,Tax_data,32,0)</f>
        <v>0</v>
      </c>
    </row>
    <row r="45" spans="1:13" ht="15" customHeight="1">
      <c r="A45" s="97"/>
      <c r="B45" s="215" t="s">
        <v>228</v>
      </c>
      <c r="C45" s="216"/>
      <c r="D45" s="216"/>
      <c r="E45" s="216"/>
      <c r="F45" s="216"/>
      <c r="G45" s="216"/>
      <c r="H45" s="216"/>
      <c r="I45" s="216"/>
      <c r="J45" s="216"/>
      <c r="K45" s="216"/>
      <c r="L45" s="217"/>
      <c r="M45" s="79">
        <f>SUM(M36:M44)</f>
        <v>15467</v>
      </c>
    </row>
    <row r="46" spans="1:13" ht="15" customHeight="1">
      <c r="A46" s="97">
        <v>13</v>
      </c>
      <c r="B46" s="196" t="s">
        <v>229</v>
      </c>
      <c r="C46" s="196"/>
      <c r="D46" s="196"/>
      <c r="E46" s="196"/>
      <c r="F46" s="196"/>
      <c r="G46" s="196"/>
      <c r="H46" s="196"/>
      <c r="I46" s="196"/>
      <c r="J46" s="196"/>
      <c r="K46" s="196"/>
      <c r="L46" s="196"/>
      <c r="M46" s="79">
        <f>SUM($M$34+$M$45)</f>
        <v>199333</v>
      </c>
    </row>
    <row r="47" spans="1:13" ht="15" customHeight="1">
      <c r="A47" s="97">
        <v>14</v>
      </c>
      <c r="B47" s="210" t="s">
        <v>230</v>
      </c>
      <c r="C47" s="210"/>
      <c r="D47" s="210"/>
      <c r="E47" s="210"/>
      <c r="F47" s="210"/>
      <c r="G47" s="210"/>
      <c r="H47" s="210"/>
      <c r="I47" s="210"/>
      <c r="J47" s="210"/>
      <c r="K47" s="210"/>
      <c r="L47" s="210"/>
      <c r="M47" s="79">
        <f>$M$18-$M$46</f>
        <v>506006</v>
      </c>
    </row>
    <row r="48" spans="1:13" ht="15" customHeight="1">
      <c r="A48" s="97">
        <v>15</v>
      </c>
      <c r="B48" s="196" t="s">
        <v>231</v>
      </c>
      <c r="C48" s="196"/>
      <c r="D48" s="196"/>
      <c r="E48" s="196"/>
      <c r="F48" s="196"/>
      <c r="G48" s="196"/>
      <c r="H48" s="196"/>
      <c r="I48" s="196"/>
      <c r="J48" s="196"/>
      <c r="K48" s="196"/>
      <c r="L48" s="196"/>
      <c r="M48" s="79">
        <f>ROUND($M$47,-1)</f>
        <v>506010</v>
      </c>
    </row>
    <row r="49" spans="1:13" ht="15" customHeight="1">
      <c r="A49" s="97">
        <v>16</v>
      </c>
      <c r="B49" s="196" t="s">
        <v>232</v>
      </c>
      <c r="C49" s="196"/>
      <c r="D49" s="196"/>
      <c r="E49" s="196"/>
      <c r="F49" s="196"/>
      <c r="G49" s="196"/>
      <c r="H49" s="196"/>
      <c r="I49" s="196"/>
      <c r="J49" s="196"/>
      <c r="K49" s="196"/>
      <c r="L49" s="196"/>
      <c r="M49" s="99"/>
    </row>
    <row r="50" spans="1:13" ht="15" customHeight="1">
      <c r="A50" s="97"/>
      <c r="B50" s="211" t="s">
        <v>233</v>
      </c>
      <c r="C50" s="211"/>
      <c r="D50" s="211"/>
      <c r="E50" s="211"/>
      <c r="F50" s="211" t="s">
        <v>239</v>
      </c>
      <c r="G50" s="211"/>
      <c r="H50" s="211"/>
      <c r="I50" s="211"/>
      <c r="J50" s="211" t="s">
        <v>242</v>
      </c>
      <c r="K50" s="211"/>
      <c r="L50" s="211"/>
      <c r="M50" s="99"/>
    </row>
    <row r="51" spans="1:13" ht="15" customHeight="1">
      <c r="A51" s="97"/>
      <c r="B51" s="203" t="s">
        <v>234</v>
      </c>
      <c r="C51" s="204"/>
      <c r="D51" s="205"/>
      <c r="E51" s="129" t="s">
        <v>236</v>
      </c>
      <c r="F51" s="203" t="s">
        <v>240</v>
      </c>
      <c r="G51" s="204"/>
      <c r="H51" s="205"/>
      <c r="I51" s="129" t="s">
        <v>236</v>
      </c>
      <c r="J51" s="203"/>
      <c r="K51" s="205"/>
      <c r="L51" s="128"/>
      <c r="M51" s="99">
        <v>0</v>
      </c>
    </row>
    <row r="52" spans="1:13" ht="15" customHeight="1">
      <c r="A52" s="97"/>
      <c r="B52" s="203" t="s">
        <v>235</v>
      </c>
      <c r="C52" s="204"/>
      <c r="D52" s="205"/>
      <c r="E52" s="102">
        <v>0.05</v>
      </c>
      <c r="F52" s="203" t="s">
        <v>241</v>
      </c>
      <c r="G52" s="204"/>
      <c r="H52" s="205"/>
      <c r="I52" s="102">
        <v>0.05</v>
      </c>
      <c r="J52" s="203" t="s">
        <v>243</v>
      </c>
      <c r="K52" s="205"/>
      <c r="L52" s="129" t="s">
        <v>236</v>
      </c>
      <c r="M52" s="79">
        <f>ROUND(IF('GA55 Main'!$E$6="NO",IF(M48&lt;250001,0,IF(M48&gt;500000,12500,((M48-250000)*0.05))),IF(M48&lt;300001,0,IF(M48&gt;500000,10000,((M48-300000)*0.05)))),0)</f>
        <v>12500</v>
      </c>
    </row>
    <row r="53" spans="1:13" ht="15" customHeight="1">
      <c r="A53" s="97"/>
      <c r="B53" s="203" t="s">
        <v>237</v>
      </c>
      <c r="C53" s="204"/>
      <c r="D53" s="205"/>
      <c r="E53" s="102">
        <v>0.2</v>
      </c>
      <c r="F53" s="203" t="s">
        <v>237</v>
      </c>
      <c r="G53" s="204"/>
      <c r="H53" s="205"/>
      <c r="I53" s="102">
        <v>0.2</v>
      </c>
      <c r="J53" s="203" t="s">
        <v>237</v>
      </c>
      <c r="K53" s="205"/>
      <c r="L53" s="102">
        <v>0.2</v>
      </c>
      <c r="M53" s="79">
        <f>IF(M48&lt;500001,0,IF(M48&gt;1000000,100000,((M48-500000)*0.2)))</f>
        <v>1202</v>
      </c>
    </row>
    <row r="54" spans="1:13" ht="15" customHeight="1">
      <c r="A54" s="97"/>
      <c r="B54" s="203" t="s">
        <v>238</v>
      </c>
      <c r="C54" s="204"/>
      <c r="D54" s="205"/>
      <c r="E54" s="102">
        <v>0.3</v>
      </c>
      <c r="F54" s="203" t="s">
        <v>238</v>
      </c>
      <c r="G54" s="204"/>
      <c r="H54" s="205"/>
      <c r="I54" s="102">
        <v>0.3</v>
      </c>
      <c r="J54" s="203" t="s">
        <v>238</v>
      </c>
      <c r="K54" s="205"/>
      <c r="L54" s="102">
        <v>0.3</v>
      </c>
      <c r="M54" s="79">
        <f>IF(M48&lt;1000001,0,((M48-1000000)*0.3))</f>
        <v>0</v>
      </c>
    </row>
    <row r="55" spans="1:13" ht="15" customHeight="1">
      <c r="A55" s="97"/>
      <c r="B55" s="129">
        <v>1</v>
      </c>
      <c r="C55" s="203" t="s">
        <v>244</v>
      </c>
      <c r="D55" s="204"/>
      <c r="E55" s="204"/>
      <c r="F55" s="204"/>
      <c r="G55" s="204"/>
      <c r="H55" s="204"/>
      <c r="I55" s="204"/>
      <c r="J55" s="204"/>
      <c r="K55" s="204"/>
      <c r="L55" s="205"/>
      <c r="M55" s="79">
        <f>SUM(M51:M54)</f>
        <v>13702</v>
      </c>
    </row>
    <row r="56" spans="1:13" ht="15" customHeight="1">
      <c r="A56" s="97"/>
      <c r="B56" s="129">
        <v>2</v>
      </c>
      <c r="C56" s="203" t="s">
        <v>245</v>
      </c>
      <c r="D56" s="204"/>
      <c r="E56" s="204"/>
      <c r="F56" s="204"/>
      <c r="G56" s="204"/>
      <c r="H56" s="204"/>
      <c r="I56" s="204"/>
      <c r="J56" s="204"/>
      <c r="K56" s="204"/>
      <c r="L56" s="205"/>
      <c r="M56" s="79">
        <f>IF(M48&gt;500000,0,IF(M55&lt;12501,M55,12500))</f>
        <v>0</v>
      </c>
    </row>
    <row r="57" spans="1:13" ht="15" customHeight="1">
      <c r="A57" s="97"/>
      <c r="B57" s="129">
        <v>3</v>
      </c>
      <c r="C57" s="203" t="s">
        <v>246</v>
      </c>
      <c r="D57" s="204"/>
      <c r="E57" s="204"/>
      <c r="F57" s="204"/>
      <c r="G57" s="204"/>
      <c r="H57" s="204"/>
      <c r="I57" s="204"/>
      <c r="J57" s="204"/>
      <c r="K57" s="204"/>
      <c r="L57" s="205"/>
      <c r="M57" s="79">
        <f>M55-M56</f>
        <v>13702</v>
      </c>
    </row>
    <row r="58" spans="1:13" ht="15" customHeight="1">
      <c r="A58" s="97"/>
      <c r="B58" s="129">
        <v>4</v>
      </c>
      <c r="C58" s="203" t="s">
        <v>247</v>
      </c>
      <c r="D58" s="204"/>
      <c r="E58" s="204"/>
      <c r="F58" s="204"/>
      <c r="G58" s="204"/>
      <c r="H58" s="204"/>
      <c r="I58" s="204"/>
      <c r="J58" s="204"/>
      <c r="K58" s="204"/>
      <c r="L58" s="205"/>
      <c r="M58" s="79">
        <f>ROUND(M57*0.04,0)</f>
        <v>548</v>
      </c>
    </row>
    <row r="59" spans="1:13" ht="15" customHeight="1">
      <c r="A59" s="97"/>
      <c r="B59" s="206" t="s">
        <v>248</v>
      </c>
      <c r="C59" s="207"/>
      <c r="D59" s="207"/>
      <c r="E59" s="207"/>
      <c r="F59" s="207"/>
      <c r="G59" s="207"/>
      <c r="H59" s="207"/>
      <c r="I59" s="207"/>
      <c r="J59" s="207"/>
      <c r="K59" s="207"/>
      <c r="L59" s="208"/>
      <c r="M59" s="79">
        <f>SUM(M57:M58)</f>
        <v>14250</v>
      </c>
    </row>
    <row r="60" spans="1:13" ht="15" customHeight="1">
      <c r="A60" s="97">
        <v>17</v>
      </c>
      <c r="B60" s="196" t="s">
        <v>249</v>
      </c>
      <c r="C60" s="196"/>
      <c r="D60" s="196"/>
      <c r="E60" s="196"/>
      <c r="F60" s="196"/>
      <c r="G60" s="196"/>
      <c r="H60" s="196"/>
      <c r="I60" s="196"/>
      <c r="J60" s="196"/>
      <c r="K60" s="196"/>
      <c r="L60" s="196"/>
      <c r="M60" s="79">
        <f>VLOOKUP($D$3,Tax_data,34,0)</f>
        <v>0</v>
      </c>
    </row>
    <row r="61" spans="1:13" ht="15" customHeight="1">
      <c r="A61" s="97">
        <v>18</v>
      </c>
      <c r="B61" s="196" t="s">
        <v>250</v>
      </c>
      <c r="C61" s="196"/>
      <c r="D61" s="196"/>
      <c r="E61" s="196"/>
      <c r="F61" s="196"/>
      <c r="G61" s="196"/>
      <c r="H61" s="196"/>
      <c r="I61" s="196"/>
      <c r="J61" s="196"/>
      <c r="K61" s="196"/>
      <c r="L61" s="196"/>
      <c r="M61" s="79">
        <f>M59-M60</f>
        <v>14250</v>
      </c>
    </row>
    <row r="62" spans="1:13" ht="24" customHeight="1">
      <c r="A62" s="197">
        <v>19</v>
      </c>
      <c r="B62" s="209" t="s">
        <v>251</v>
      </c>
      <c r="C62" s="209"/>
      <c r="D62" s="199" t="s">
        <v>258</v>
      </c>
      <c r="E62" s="200"/>
      <c r="F62" s="199" t="s">
        <v>252</v>
      </c>
      <c r="G62" s="200"/>
      <c r="H62" s="199" t="s">
        <v>253</v>
      </c>
      <c r="I62" s="200"/>
      <c r="J62" s="199" t="s">
        <v>254</v>
      </c>
      <c r="K62" s="200"/>
      <c r="L62" s="103" t="s">
        <v>255</v>
      </c>
      <c r="M62" s="104" t="s">
        <v>256</v>
      </c>
    </row>
    <row r="63" spans="1:13" ht="15" customHeight="1">
      <c r="A63" s="198"/>
      <c r="B63" s="209"/>
      <c r="C63" s="209"/>
      <c r="D63" s="201">
        <f>SUM('GA55 Main'!$W$8:$W$14)</f>
        <v>0</v>
      </c>
      <c r="E63" s="202"/>
      <c r="F63" s="201">
        <f>SUM('GA55 Main'!$W$15:$W$17)</f>
        <v>0</v>
      </c>
      <c r="G63" s="202"/>
      <c r="H63" s="201" t="str">
        <f>'GA55 Main'!W18</f>
        <v/>
      </c>
      <c r="I63" s="202"/>
      <c r="J63" s="201" t="str">
        <f>'GA55 Main'!W19</f>
        <v/>
      </c>
      <c r="K63" s="202"/>
      <c r="L63" s="82">
        <f>SUM('GA55 Main'!$W$20:$W$26,'Other Ded.'!$D$39)</f>
        <v>0</v>
      </c>
      <c r="M63" s="79">
        <f>SUM(D63:L63)</f>
        <v>0</v>
      </c>
    </row>
    <row r="64" spans="1:13" ht="15" customHeight="1">
      <c r="A64" s="183" t="str">
        <f>IF(M61&gt;M63,"Income Tax Payable",IF(M61&lt;M63,"Income Tax Refundable","Income Tax Payble/Refundable"))</f>
        <v>Income Tax Payable</v>
      </c>
      <c r="B64" s="184"/>
      <c r="C64" s="184"/>
      <c r="D64" s="184"/>
      <c r="E64" s="184"/>
      <c r="F64" s="184"/>
      <c r="G64" s="184"/>
      <c r="H64" s="184"/>
      <c r="I64" s="184"/>
      <c r="J64" s="184"/>
      <c r="K64" s="184"/>
      <c r="L64" s="184"/>
      <c r="M64" s="79">
        <f>M61-M63</f>
        <v>14250</v>
      </c>
    </row>
    <row r="65" spans="1:14" ht="15" customHeight="1">
      <c r="A65" s="105"/>
      <c r="B65" s="106"/>
      <c r="C65" s="106"/>
      <c r="D65" s="106"/>
      <c r="E65" s="106"/>
      <c r="F65" s="106"/>
      <c r="G65" s="106"/>
      <c r="H65" s="106"/>
      <c r="I65" s="106"/>
      <c r="J65" s="106"/>
      <c r="K65" s="106"/>
      <c r="L65" s="106"/>
      <c r="M65" s="107"/>
    </row>
    <row r="66" spans="1:14" ht="15" customHeight="1" thickBot="1">
      <c r="A66" s="195" t="s">
        <v>167</v>
      </c>
      <c r="B66" s="193"/>
      <c r="C66" s="193"/>
      <c r="D66" s="193"/>
      <c r="E66" s="108"/>
      <c r="F66" s="108"/>
      <c r="G66" s="108"/>
      <c r="H66" s="108"/>
      <c r="I66" s="108"/>
      <c r="J66" s="108"/>
      <c r="K66" s="108"/>
      <c r="L66" s="193" t="s">
        <v>168</v>
      </c>
      <c r="M66" s="194"/>
      <c r="N66" s="42"/>
    </row>
  </sheetData>
  <sheetProtection password="CE26" sheet="1" objects="1" scenarios="1" selectLockedCells="1" selectUnlockedCells="1"/>
  <mergeCells count="121">
    <mergeCell ref="B6:L6"/>
    <mergeCell ref="A7:A10"/>
    <mergeCell ref="B10:L10"/>
    <mergeCell ref="B4:L4"/>
    <mergeCell ref="B5:L5"/>
    <mergeCell ref="J3:K3"/>
    <mergeCell ref="D3:H3"/>
    <mergeCell ref="M7:M9"/>
    <mergeCell ref="D13:E13"/>
    <mergeCell ref="F13:G13"/>
    <mergeCell ref="B15:L15"/>
    <mergeCell ref="B13:C14"/>
    <mergeCell ref="D14:E14"/>
    <mergeCell ref="F14:G14"/>
    <mergeCell ref="H13:I13"/>
    <mergeCell ref="J13:L13"/>
    <mergeCell ref="H14:I14"/>
    <mergeCell ref="B11:L11"/>
    <mergeCell ref="B12:G12"/>
    <mergeCell ref="K12:L12"/>
    <mergeCell ref="H12:J12"/>
    <mergeCell ref="B16:L16"/>
    <mergeCell ref="B17:L17"/>
    <mergeCell ref="B18:L18"/>
    <mergeCell ref="C21:E21"/>
    <mergeCell ref="B19:M19"/>
    <mergeCell ref="B20:M20"/>
    <mergeCell ref="M21:M30"/>
    <mergeCell ref="J14:L14"/>
    <mergeCell ref="A12:A15"/>
    <mergeCell ref="M12:M14"/>
    <mergeCell ref="C28:E28"/>
    <mergeCell ref="C29:E29"/>
    <mergeCell ref="I21:K21"/>
    <mergeCell ref="I22:K22"/>
    <mergeCell ref="I23:K23"/>
    <mergeCell ref="I24:K24"/>
    <mergeCell ref="I25:K25"/>
    <mergeCell ref="I26:K26"/>
    <mergeCell ref="I27:K27"/>
    <mergeCell ref="I28:K28"/>
    <mergeCell ref="C22:E22"/>
    <mergeCell ref="C23:E23"/>
    <mergeCell ref="C24:E24"/>
    <mergeCell ref="C25:E25"/>
    <mergeCell ref="C26:E26"/>
    <mergeCell ref="C27:E27"/>
    <mergeCell ref="F21:G21"/>
    <mergeCell ref="F22:G22"/>
    <mergeCell ref="F23:G23"/>
    <mergeCell ref="F24:G24"/>
    <mergeCell ref="F25:G25"/>
    <mergeCell ref="F26:G26"/>
    <mergeCell ref="F27:G27"/>
    <mergeCell ref="F28:G28"/>
    <mergeCell ref="F29:G29"/>
    <mergeCell ref="B35:L35"/>
    <mergeCell ref="B45:L45"/>
    <mergeCell ref="B34:L34"/>
    <mergeCell ref="C36:L36"/>
    <mergeCell ref="C37:L37"/>
    <mergeCell ref="C38:L38"/>
    <mergeCell ref="C39:L39"/>
    <mergeCell ref="C40:L40"/>
    <mergeCell ref="C30:E30"/>
    <mergeCell ref="F30:G30"/>
    <mergeCell ref="B31:L31"/>
    <mergeCell ref="C32:L32"/>
    <mergeCell ref="C33:L33"/>
    <mergeCell ref="L29:L30"/>
    <mergeCell ref="I29:K30"/>
    <mergeCell ref="H29:H30"/>
    <mergeCell ref="B46:L46"/>
    <mergeCell ref="B47:L47"/>
    <mergeCell ref="B48:L48"/>
    <mergeCell ref="B49:L49"/>
    <mergeCell ref="B50:E50"/>
    <mergeCell ref="F50:I50"/>
    <mergeCell ref="J50:L50"/>
    <mergeCell ref="C41:L41"/>
    <mergeCell ref="C42:L42"/>
    <mergeCell ref="C43:L43"/>
    <mergeCell ref="C44:L44"/>
    <mergeCell ref="J51:K51"/>
    <mergeCell ref="J52:K52"/>
    <mergeCell ref="J53:K53"/>
    <mergeCell ref="J54:K54"/>
    <mergeCell ref="C55:L55"/>
    <mergeCell ref="C56:L56"/>
    <mergeCell ref="B51:D51"/>
    <mergeCell ref="B52:D52"/>
    <mergeCell ref="B53:D53"/>
    <mergeCell ref="B54:D54"/>
    <mergeCell ref="F51:H51"/>
    <mergeCell ref="F52:H52"/>
    <mergeCell ref="F53:H53"/>
    <mergeCell ref="F54:H54"/>
    <mergeCell ref="A64:L64"/>
    <mergeCell ref="B3:C3"/>
    <mergeCell ref="A1:M1"/>
    <mergeCell ref="A2:M2"/>
    <mergeCell ref="L66:M66"/>
    <mergeCell ref="A66:D66"/>
    <mergeCell ref="B7:K7"/>
    <mergeCell ref="B8:K8"/>
    <mergeCell ref="B9:K9"/>
    <mergeCell ref="A62:A63"/>
    <mergeCell ref="F62:G62"/>
    <mergeCell ref="H62:I62"/>
    <mergeCell ref="J62:K62"/>
    <mergeCell ref="F63:G63"/>
    <mergeCell ref="H63:I63"/>
    <mergeCell ref="J63:K63"/>
    <mergeCell ref="C57:L57"/>
    <mergeCell ref="C58:L58"/>
    <mergeCell ref="B59:L59"/>
    <mergeCell ref="B60:L60"/>
    <mergeCell ref="B61:L61"/>
    <mergeCell ref="B62:C63"/>
    <mergeCell ref="D62:E62"/>
    <mergeCell ref="D63:E63"/>
  </mergeCells>
  <pageMargins left="0.19685039370078741" right="0.19685039370078741" top="0.19685039370078741" bottom="0.19685039370078741" header="0" footer="0"/>
  <pageSetup paperSize="9" scale="83" orientation="portrait" r:id="rId1"/>
  <headerFooter>
    <oddFooter>&amp;Cwww.ashwinisharma.com</oddFooter>
  </headerFooter>
</worksheet>
</file>

<file path=xl/worksheets/sheet11.xml><?xml version="1.0" encoding="utf-8"?>
<worksheet xmlns="http://schemas.openxmlformats.org/spreadsheetml/2006/main" xmlns:r="http://schemas.openxmlformats.org/officeDocument/2006/relationships">
  <sheetPr codeName="Sheet7">
    <tabColor rgb="FFC00000"/>
  </sheetPr>
  <dimension ref="A1:N58"/>
  <sheetViews>
    <sheetView view="pageBreakPreview" topLeftCell="A52" zoomScaleNormal="115" zoomScaleSheetLayoutView="100" workbookViewId="0">
      <selection activeCell="M12" sqref="M12:M14"/>
    </sheetView>
  </sheetViews>
  <sheetFormatPr defaultColWidth="9.1796875" defaultRowHeight="15" customHeight="1"/>
  <cols>
    <col min="1" max="1" width="6.26953125" style="41" customWidth="1"/>
    <col min="2" max="2" width="4.54296875" style="41" customWidth="1"/>
    <col min="3" max="3" width="8.453125" style="41" customWidth="1"/>
    <col min="4" max="4" width="7" style="41" customWidth="1"/>
    <col min="5" max="5" width="9.7265625" style="41" customWidth="1"/>
    <col min="6" max="6" width="6.1796875" style="41" customWidth="1"/>
    <col min="7" max="7" width="9.54296875" style="41" customWidth="1"/>
    <col min="8" max="8" width="5.453125" style="41" customWidth="1"/>
    <col min="9" max="9" width="8.54296875" style="41" customWidth="1"/>
    <col min="10" max="10" width="8" style="41" customWidth="1"/>
    <col min="11" max="11" width="14.7265625" style="41" customWidth="1"/>
    <col min="12" max="12" width="10.453125" style="41" customWidth="1"/>
    <col min="13" max="13" width="16.26953125" style="41" customWidth="1"/>
    <col min="14" max="16384" width="9.1796875" style="41"/>
  </cols>
  <sheetData>
    <row r="1" spans="1:13" ht="21" customHeight="1">
      <c r="A1" s="187" t="str">
        <f>Master!$A$1</f>
        <v>कार्यालय, प्रधानाचार्य राजकीय उच्च माध्यमिक विद्यालय, रूपपुरा</v>
      </c>
      <c r="B1" s="188"/>
      <c r="C1" s="188"/>
      <c r="D1" s="188"/>
      <c r="E1" s="188"/>
      <c r="F1" s="188"/>
      <c r="G1" s="188"/>
      <c r="H1" s="188"/>
      <c r="I1" s="188"/>
      <c r="J1" s="188"/>
      <c r="K1" s="188"/>
      <c r="L1" s="188"/>
      <c r="M1" s="189"/>
    </row>
    <row r="2" spans="1:13" ht="20.25" customHeight="1">
      <c r="A2" s="190" t="s">
        <v>178</v>
      </c>
      <c r="B2" s="191"/>
      <c r="C2" s="191"/>
      <c r="D2" s="191"/>
      <c r="E2" s="191"/>
      <c r="F2" s="191"/>
      <c r="G2" s="191"/>
      <c r="H2" s="191"/>
      <c r="I2" s="191"/>
      <c r="J2" s="191"/>
      <c r="K2" s="191"/>
      <c r="L2" s="191"/>
      <c r="M2" s="192"/>
    </row>
    <row r="3" spans="1:13" ht="15" customHeight="1">
      <c r="A3" s="97">
        <v>1</v>
      </c>
      <c r="B3" s="185" t="s">
        <v>128</v>
      </c>
      <c r="C3" s="186"/>
      <c r="D3" s="255" t="str">
        <f>'Tax Calculaton Old'!$D$3</f>
        <v>Ashwini Kumar Sharma</v>
      </c>
      <c r="E3" s="256"/>
      <c r="F3" s="256"/>
      <c r="G3" s="256"/>
      <c r="H3" s="257"/>
      <c r="I3" s="98" t="s">
        <v>2</v>
      </c>
      <c r="J3" s="253" t="str">
        <f>'Tax Calculaton Old'!$J$3</f>
        <v>वरिष्ठ अध्यापक</v>
      </c>
      <c r="K3" s="254"/>
      <c r="L3" s="98" t="s">
        <v>4</v>
      </c>
      <c r="M3" s="81" t="str">
        <f>'Tax Calculaton Old'!$M$3</f>
        <v>AAAA9456A</v>
      </c>
    </row>
    <row r="4" spans="1:13" ht="15" customHeight="1">
      <c r="A4" s="97">
        <v>2</v>
      </c>
      <c r="B4" s="185" t="s">
        <v>180</v>
      </c>
      <c r="C4" s="249"/>
      <c r="D4" s="249"/>
      <c r="E4" s="249"/>
      <c r="F4" s="249"/>
      <c r="G4" s="249"/>
      <c r="H4" s="249"/>
      <c r="I4" s="249"/>
      <c r="J4" s="249"/>
      <c r="K4" s="249"/>
      <c r="L4" s="186"/>
      <c r="M4" s="79">
        <f>'Tax Calculaton Old'!$M$4</f>
        <v>755339</v>
      </c>
    </row>
    <row r="5" spans="1:13" ht="15" customHeight="1">
      <c r="A5" s="97">
        <v>3</v>
      </c>
      <c r="B5" s="250" t="s">
        <v>179</v>
      </c>
      <c r="C5" s="251"/>
      <c r="D5" s="251"/>
      <c r="E5" s="251"/>
      <c r="F5" s="251"/>
      <c r="G5" s="251"/>
      <c r="H5" s="251"/>
      <c r="I5" s="251"/>
      <c r="J5" s="251"/>
      <c r="K5" s="251"/>
      <c r="L5" s="252"/>
      <c r="M5" s="79">
        <f>VLOOKUP($D$3,Tax_data,36,0)</f>
        <v>0</v>
      </c>
    </row>
    <row r="6" spans="1:13" ht="15" customHeight="1">
      <c r="A6" s="97">
        <v>4</v>
      </c>
      <c r="B6" s="218" t="s">
        <v>181</v>
      </c>
      <c r="C6" s="218"/>
      <c r="D6" s="218"/>
      <c r="E6" s="218"/>
      <c r="F6" s="218"/>
      <c r="G6" s="218"/>
      <c r="H6" s="218"/>
      <c r="I6" s="218"/>
      <c r="J6" s="218"/>
      <c r="K6" s="218"/>
      <c r="L6" s="218"/>
      <c r="M6" s="79">
        <f>M4-M5</f>
        <v>755339</v>
      </c>
    </row>
    <row r="7" spans="1:13" ht="15" customHeight="1">
      <c r="A7" s="239">
        <v>5</v>
      </c>
      <c r="B7" s="196" t="s">
        <v>260</v>
      </c>
      <c r="C7" s="196"/>
      <c r="D7" s="196"/>
      <c r="E7" s="196"/>
      <c r="F7" s="196"/>
      <c r="G7" s="196"/>
      <c r="H7" s="196"/>
      <c r="I7" s="196"/>
      <c r="J7" s="196"/>
      <c r="K7" s="196"/>
      <c r="L7" s="100">
        <v>0</v>
      </c>
      <c r="M7" s="242"/>
    </row>
    <row r="8" spans="1:13" ht="15" customHeight="1">
      <c r="A8" s="240"/>
      <c r="B8" s="196" t="s">
        <v>261</v>
      </c>
      <c r="C8" s="196"/>
      <c r="D8" s="196"/>
      <c r="E8" s="196"/>
      <c r="F8" s="196"/>
      <c r="G8" s="196"/>
      <c r="H8" s="196"/>
      <c r="I8" s="196"/>
      <c r="J8" s="196"/>
      <c r="K8" s="196"/>
      <c r="L8" s="43">
        <f>VLOOKUP($D$3,Tax_data,21,0)</f>
        <v>0</v>
      </c>
      <c r="M8" s="242"/>
    </row>
    <row r="9" spans="1:13" ht="15" customHeight="1">
      <c r="A9" s="240"/>
      <c r="B9" s="196" t="s">
        <v>262</v>
      </c>
      <c r="C9" s="196"/>
      <c r="D9" s="196"/>
      <c r="E9" s="196"/>
      <c r="F9" s="196"/>
      <c r="G9" s="196"/>
      <c r="H9" s="196"/>
      <c r="I9" s="196"/>
      <c r="J9" s="196"/>
      <c r="K9" s="196"/>
      <c r="L9" s="43">
        <f>VLOOKUP($D$3,Tax_data,22,0)</f>
        <v>0</v>
      </c>
      <c r="M9" s="242"/>
    </row>
    <row r="10" spans="1:13" ht="15" customHeight="1">
      <c r="A10" s="241"/>
      <c r="B10" s="218" t="s">
        <v>182</v>
      </c>
      <c r="C10" s="218"/>
      <c r="D10" s="218"/>
      <c r="E10" s="218"/>
      <c r="F10" s="218"/>
      <c r="G10" s="218"/>
      <c r="H10" s="218"/>
      <c r="I10" s="218"/>
      <c r="J10" s="218"/>
      <c r="K10" s="218"/>
      <c r="L10" s="218"/>
      <c r="M10" s="79">
        <f>SUM(L7:L9)</f>
        <v>0</v>
      </c>
    </row>
    <row r="11" spans="1:13" ht="15" customHeight="1">
      <c r="A11" s="97">
        <v>6</v>
      </c>
      <c r="B11" s="206" t="s">
        <v>183</v>
      </c>
      <c r="C11" s="207"/>
      <c r="D11" s="207"/>
      <c r="E11" s="207"/>
      <c r="F11" s="207"/>
      <c r="G11" s="207"/>
      <c r="H11" s="207"/>
      <c r="I11" s="207"/>
      <c r="J11" s="207"/>
      <c r="K11" s="207"/>
      <c r="L11" s="208"/>
      <c r="M11" s="79">
        <f>$M$6-$M$10</f>
        <v>755339</v>
      </c>
    </row>
    <row r="12" spans="1:13" ht="15" customHeight="1">
      <c r="A12" s="239">
        <v>7</v>
      </c>
      <c r="B12" s="214" t="s">
        <v>184</v>
      </c>
      <c r="C12" s="214"/>
      <c r="D12" s="214"/>
      <c r="E12" s="214"/>
      <c r="F12" s="214"/>
      <c r="G12" s="214"/>
      <c r="H12" s="244" t="s">
        <v>185</v>
      </c>
      <c r="I12" s="246"/>
      <c r="J12" s="245"/>
      <c r="K12" s="258">
        <v>0</v>
      </c>
      <c r="L12" s="259"/>
      <c r="M12" s="242"/>
    </row>
    <row r="13" spans="1:13" ht="15" customHeight="1">
      <c r="A13" s="240"/>
      <c r="B13" s="221" t="s">
        <v>257</v>
      </c>
      <c r="C13" s="223"/>
      <c r="D13" s="211" t="s">
        <v>186</v>
      </c>
      <c r="E13" s="211"/>
      <c r="F13" s="211" t="s">
        <v>187</v>
      </c>
      <c r="G13" s="211"/>
      <c r="H13" s="244" t="s">
        <v>188</v>
      </c>
      <c r="I13" s="245"/>
      <c r="J13" s="244" t="s">
        <v>189</v>
      </c>
      <c r="K13" s="246"/>
      <c r="L13" s="245"/>
      <c r="M13" s="242"/>
    </row>
    <row r="14" spans="1:13" ht="15" customHeight="1">
      <c r="A14" s="240"/>
      <c r="B14" s="224"/>
      <c r="C14" s="226"/>
      <c r="D14" s="260">
        <v>0</v>
      </c>
      <c r="E14" s="261"/>
      <c r="F14" s="260">
        <v>0</v>
      </c>
      <c r="G14" s="261"/>
      <c r="H14" s="260">
        <v>0</v>
      </c>
      <c r="I14" s="261"/>
      <c r="J14" s="236">
        <f>SUM(D14,F14,H14)</f>
        <v>0</v>
      </c>
      <c r="K14" s="237"/>
      <c r="L14" s="238"/>
      <c r="M14" s="242"/>
    </row>
    <row r="15" spans="1:13" ht="15" customHeight="1">
      <c r="A15" s="241"/>
      <c r="B15" s="218" t="s">
        <v>190</v>
      </c>
      <c r="C15" s="218"/>
      <c r="D15" s="218"/>
      <c r="E15" s="218"/>
      <c r="F15" s="218"/>
      <c r="G15" s="218"/>
      <c r="H15" s="218"/>
      <c r="I15" s="218"/>
      <c r="J15" s="218"/>
      <c r="K15" s="218"/>
      <c r="L15" s="218"/>
      <c r="M15" s="79">
        <f>$K$12+$J$14</f>
        <v>0</v>
      </c>
    </row>
    <row r="16" spans="1:13" ht="15" customHeight="1">
      <c r="A16" s="97">
        <v>8</v>
      </c>
      <c r="B16" s="215" t="s">
        <v>191</v>
      </c>
      <c r="C16" s="216"/>
      <c r="D16" s="216"/>
      <c r="E16" s="216"/>
      <c r="F16" s="216"/>
      <c r="G16" s="216"/>
      <c r="H16" s="216"/>
      <c r="I16" s="216"/>
      <c r="J16" s="216"/>
      <c r="K16" s="216"/>
      <c r="L16" s="217"/>
      <c r="M16" s="79">
        <f>$M$11-$M$15</f>
        <v>755339</v>
      </c>
    </row>
    <row r="17" spans="1:13" ht="15" customHeight="1">
      <c r="A17" s="97">
        <v>9</v>
      </c>
      <c r="B17" s="206" t="s">
        <v>192</v>
      </c>
      <c r="C17" s="207"/>
      <c r="D17" s="207"/>
      <c r="E17" s="207"/>
      <c r="F17" s="207"/>
      <c r="G17" s="207"/>
      <c r="H17" s="207"/>
      <c r="I17" s="207"/>
      <c r="J17" s="207"/>
      <c r="K17" s="207"/>
      <c r="L17" s="208"/>
      <c r="M17" s="79">
        <f>VLOOKUP($D$3,Tax_data,48,0)</f>
        <v>0</v>
      </c>
    </row>
    <row r="18" spans="1:13" ht="15" customHeight="1">
      <c r="A18" s="97">
        <v>10</v>
      </c>
      <c r="B18" s="229" t="s">
        <v>193</v>
      </c>
      <c r="C18" s="230"/>
      <c r="D18" s="230"/>
      <c r="E18" s="230"/>
      <c r="F18" s="230"/>
      <c r="G18" s="230"/>
      <c r="H18" s="230"/>
      <c r="I18" s="230"/>
      <c r="J18" s="230"/>
      <c r="K18" s="230"/>
      <c r="L18" s="231"/>
      <c r="M18" s="79">
        <f>SUM($M$16:$M$17)</f>
        <v>755339</v>
      </c>
    </row>
    <row r="19" spans="1:13" ht="18" customHeight="1">
      <c r="A19" s="97">
        <v>11</v>
      </c>
      <c r="B19" s="203" t="s">
        <v>194</v>
      </c>
      <c r="C19" s="204"/>
      <c r="D19" s="204"/>
      <c r="E19" s="204"/>
      <c r="F19" s="204"/>
      <c r="G19" s="204"/>
      <c r="H19" s="204"/>
      <c r="I19" s="204"/>
      <c r="J19" s="204"/>
      <c r="K19" s="204"/>
      <c r="L19" s="204"/>
      <c r="M19" s="232"/>
    </row>
    <row r="20" spans="1:13" ht="18" customHeight="1">
      <c r="A20" s="97"/>
      <c r="B20" s="214" t="s">
        <v>319</v>
      </c>
      <c r="C20" s="214"/>
      <c r="D20" s="214"/>
      <c r="E20" s="214"/>
      <c r="F20" s="214"/>
      <c r="G20" s="214"/>
      <c r="H20" s="214"/>
      <c r="I20" s="214"/>
      <c r="J20" s="214"/>
      <c r="K20" s="214"/>
      <c r="L20" s="214"/>
      <c r="M20" s="99">
        <v>0</v>
      </c>
    </row>
    <row r="21" spans="1:13" ht="18" customHeight="1">
      <c r="A21" s="97"/>
      <c r="B21" s="214" t="s">
        <v>320</v>
      </c>
      <c r="C21" s="214"/>
      <c r="D21" s="214"/>
      <c r="E21" s="214"/>
      <c r="F21" s="214"/>
      <c r="G21" s="214"/>
      <c r="H21" s="214"/>
      <c r="I21" s="214"/>
      <c r="J21" s="214"/>
      <c r="K21" s="214"/>
      <c r="L21" s="214"/>
      <c r="M21" s="79">
        <f>VLOOKUP($D$3,Tax_data,49,0)</f>
        <v>61823</v>
      </c>
    </row>
    <row r="22" spans="1:13" ht="18" customHeight="1">
      <c r="A22" s="97"/>
      <c r="B22" s="214" t="s">
        <v>321</v>
      </c>
      <c r="C22" s="214"/>
      <c r="D22" s="214"/>
      <c r="E22" s="214"/>
      <c r="F22" s="214"/>
      <c r="G22" s="214"/>
      <c r="H22" s="214"/>
      <c r="I22" s="214"/>
      <c r="J22" s="214"/>
      <c r="K22" s="214"/>
      <c r="L22" s="214"/>
      <c r="M22" s="99">
        <v>0</v>
      </c>
    </row>
    <row r="23" spans="1:13" ht="15" customHeight="1">
      <c r="A23" s="97"/>
      <c r="B23" s="218" t="s">
        <v>218</v>
      </c>
      <c r="C23" s="218"/>
      <c r="D23" s="218"/>
      <c r="E23" s="218"/>
      <c r="F23" s="218"/>
      <c r="G23" s="218"/>
      <c r="H23" s="218"/>
      <c r="I23" s="218"/>
      <c r="J23" s="218"/>
      <c r="K23" s="218"/>
      <c r="L23" s="218"/>
      <c r="M23" s="79">
        <f>SUM(M20:M22)</f>
        <v>61823</v>
      </c>
    </row>
    <row r="24" spans="1:13" ht="15" customHeight="1">
      <c r="A24" s="97">
        <v>12</v>
      </c>
      <c r="B24" s="214" t="s">
        <v>219</v>
      </c>
      <c r="C24" s="214"/>
      <c r="D24" s="214"/>
      <c r="E24" s="214"/>
      <c r="F24" s="214"/>
      <c r="G24" s="214"/>
      <c r="H24" s="214"/>
      <c r="I24" s="214"/>
      <c r="J24" s="214"/>
      <c r="K24" s="214"/>
      <c r="L24" s="214"/>
      <c r="M24" s="99"/>
    </row>
    <row r="25" spans="1:13" ht="15" customHeight="1">
      <c r="A25" s="97"/>
      <c r="B25" s="101">
        <v>1</v>
      </c>
      <c r="C25" s="205" t="s">
        <v>259</v>
      </c>
      <c r="D25" s="196"/>
      <c r="E25" s="196"/>
      <c r="F25" s="196"/>
      <c r="G25" s="196"/>
      <c r="H25" s="196"/>
      <c r="I25" s="196"/>
      <c r="J25" s="196"/>
      <c r="K25" s="196"/>
      <c r="L25" s="196"/>
      <c r="M25" s="99">
        <v>0</v>
      </c>
    </row>
    <row r="26" spans="1:13" ht="15" customHeight="1">
      <c r="A26" s="97"/>
      <c r="B26" s="101">
        <v>2</v>
      </c>
      <c r="C26" s="205" t="s">
        <v>220</v>
      </c>
      <c r="D26" s="196"/>
      <c r="E26" s="196"/>
      <c r="F26" s="196"/>
      <c r="G26" s="196"/>
      <c r="H26" s="196"/>
      <c r="I26" s="196"/>
      <c r="J26" s="196"/>
      <c r="K26" s="196"/>
      <c r="L26" s="196"/>
      <c r="M26" s="99">
        <v>0</v>
      </c>
    </row>
    <row r="27" spans="1:13" ht="15" customHeight="1">
      <c r="A27" s="97"/>
      <c r="B27" s="101">
        <v>3</v>
      </c>
      <c r="C27" s="205" t="s">
        <v>221</v>
      </c>
      <c r="D27" s="196"/>
      <c r="E27" s="196"/>
      <c r="F27" s="196"/>
      <c r="G27" s="196"/>
      <c r="H27" s="196"/>
      <c r="I27" s="196"/>
      <c r="J27" s="196"/>
      <c r="K27" s="196"/>
      <c r="L27" s="196"/>
      <c r="M27" s="99">
        <v>0</v>
      </c>
    </row>
    <row r="28" spans="1:13" ht="15" customHeight="1">
      <c r="A28" s="97"/>
      <c r="B28" s="101">
        <v>4</v>
      </c>
      <c r="C28" s="205" t="s">
        <v>222</v>
      </c>
      <c r="D28" s="196"/>
      <c r="E28" s="196"/>
      <c r="F28" s="196"/>
      <c r="G28" s="196"/>
      <c r="H28" s="196"/>
      <c r="I28" s="196"/>
      <c r="J28" s="196"/>
      <c r="K28" s="196"/>
      <c r="L28" s="196"/>
      <c r="M28" s="99">
        <v>0</v>
      </c>
    </row>
    <row r="29" spans="1:13" ht="15" customHeight="1">
      <c r="A29" s="97"/>
      <c r="B29" s="101">
        <v>5</v>
      </c>
      <c r="C29" s="205" t="s">
        <v>223</v>
      </c>
      <c r="D29" s="196"/>
      <c r="E29" s="196"/>
      <c r="F29" s="196"/>
      <c r="G29" s="196"/>
      <c r="H29" s="196"/>
      <c r="I29" s="196"/>
      <c r="J29" s="196"/>
      <c r="K29" s="196"/>
      <c r="L29" s="196"/>
      <c r="M29" s="99">
        <v>0</v>
      </c>
    </row>
    <row r="30" spans="1:13" ht="15" customHeight="1">
      <c r="A30" s="97"/>
      <c r="B30" s="101">
        <v>6</v>
      </c>
      <c r="C30" s="205" t="s">
        <v>227</v>
      </c>
      <c r="D30" s="196"/>
      <c r="E30" s="196"/>
      <c r="F30" s="196"/>
      <c r="G30" s="196"/>
      <c r="H30" s="196"/>
      <c r="I30" s="196"/>
      <c r="J30" s="196"/>
      <c r="K30" s="196"/>
      <c r="L30" s="196"/>
      <c r="M30" s="99">
        <v>0</v>
      </c>
    </row>
    <row r="31" spans="1:13" ht="15" customHeight="1">
      <c r="A31" s="97"/>
      <c r="B31" s="101">
        <v>7</v>
      </c>
      <c r="C31" s="205" t="s">
        <v>225</v>
      </c>
      <c r="D31" s="196"/>
      <c r="E31" s="196"/>
      <c r="F31" s="196"/>
      <c r="G31" s="196"/>
      <c r="H31" s="196"/>
      <c r="I31" s="196"/>
      <c r="J31" s="196"/>
      <c r="K31" s="196"/>
      <c r="L31" s="196"/>
      <c r="M31" s="99">
        <v>0</v>
      </c>
    </row>
    <row r="32" spans="1:13" ht="15" customHeight="1">
      <c r="A32" s="97"/>
      <c r="B32" s="101">
        <v>8</v>
      </c>
      <c r="C32" s="205" t="s">
        <v>226</v>
      </c>
      <c r="D32" s="196"/>
      <c r="E32" s="196"/>
      <c r="F32" s="196"/>
      <c r="G32" s="196"/>
      <c r="H32" s="196"/>
      <c r="I32" s="196"/>
      <c r="J32" s="196"/>
      <c r="K32" s="196"/>
      <c r="L32" s="196"/>
      <c r="M32" s="99">
        <v>0</v>
      </c>
    </row>
    <row r="33" spans="1:13" ht="15" customHeight="1">
      <c r="A33" s="97"/>
      <c r="B33" s="101">
        <v>9</v>
      </c>
      <c r="C33" s="205" t="s">
        <v>224</v>
      </c>
      <c r="D33" s="196"/>
      <c r="E33" s="196"/>
      <c r="F33" s="196"/>
      <c r="G33" s="196"/>
      <c r="H33" s="196"/>
      <c r="I33" s="196"/>
      <c r="J33" s="196"/>
      <c r="K33" s="196"/>
      <c r="L33" s="196"/>
      <c r="M33" s="99">
        <v>0</v>
      </c>
    </row>
    <row r="34" spans="1:13" ht="15" customHeight="1">
      <c r="A34" s="97"/>
      <c r="B34" s="215" t="s">
        <v>228</v>
      </c>
      <c r="C34" s="216"/>
      <c r="D34" s="216"/>
      <c r="E34" s="216"/>
      <c r="F34" s="216"/>
      <c r="G34" s="216"/>
      <c r="H34" s="216"/>
      <c r="I34" s="216"/>
      <c r="J34" s="216"/>
      <c r="K34" s="216"/>
      <c r="L34" s="217"/>
      <c r="M34" s="79">
        <f>SUM(M25:M33)</f>
        <v>0</v>
      </c>
    </row>
    <row r="35" spans="1:13" ht="15" customHeight="1">
      <c r="A35" s="97">
        <v>13</v>
      </c>
      <c r="B35" s="196" t="s">
        <v>229</v>
      </c>
      <c r="C35" s="196"/>
      <c r="D35" s="196"/>
      <c r="E35" s="196"/>
      <c r="F35" s="196"/>
      <c r="G35" s="196"/>
      <c r="H35" s="196"/>
      <c r="I35" s="196"/>
      <c r="J35" s="196"/>
      <c r="K35" s="196"/>
      <c r="L35" s="196"/>
      <c r="M35" s="79">
        <f>SUM($M$23+$M$34)</f>
        <v>61823</v>
      </c>
    </row>
    <row r="36" spans="1:13" ht="15" customHeight="1">
      <c r="A36" s="97">
        <v>14</v>
      </c>
      <c r="B36" s="210" t="s">
        <v>230</v>
      </c>
      <c r="C36" s="210"/>
      <c r="D36" s="210"/>
      <c r="E36" s="210"/>
      <c r="F36" s="210"/>
      <c r="G36" s="210"/>
      <c r="H36" s="210"/>
      <c r="I36" s="210"/>
      <c r="J36" s="210"/>
      <c r="K36" s="210"/>
      <c r="L36" s="210"/>
      <c r="M36" s="79">
        <f>$M$18-$M$35</f>
        <v>693516</v>
      </c>
    </row>
    <row r="37" spans="1:13" ht="15" customHeight="1">
      <c r="A37" s="97">
        <v>15</v>
      </c>
      <c r="B37" s="196" t="s">
        <v>231</v>
      </c>
      <c r="C37" s="196"/>
      <c r="D37" s="196"/>
      <c r="E37" s="196"/>
      <c r="F37" s="196"/>
      <c r="G37" s="196"/>
      <c r="H37" s="196"/>
      <c r="I37" s="196"/>
      <c r="J37" s="196"/>
      <c r="K37" s="196"/>
      <c r="L37" s="196"/>
      <c r="M37" s="79">
        <f>ROUND($M$36,-1)</f>
        <v>693520</v>
      </c>
    </row>
    <row r="38" spans="1:13" ht="15" customHeight="1">
      <c r="A38" s="97">
        <v>16</v>
      </c>
      <c r="B38" s="196" t="s">
        <v>232</v>
      </c>
      <c r="C38" s="196"/>
      <c r="D38" s="196"/>
      <c r="E38" s="196"/>
      <c r="F38" s="196"/>
      <c r="G38" s="196"/>
      <c r="H38" s="196"/>
      <c r="I38" s="196"/>
      <c r="J38" s="196"/>
      <c r="K38" s="196"/>
      <c r="L38" s="196"/>
      <c r="M38" s="99"/>
    </row>
    <row r="39" spans="1:13" ht="15" customHeight="1">
      <c r="A39" s="97"/>
      <c r="B39" s="211" t="s">
        <v>233</v>
      </c>
      <c r="C39" s="211"/>
      <c r="D39" s="211"/>
      <c r="E39" s="211"/>
      <c r="F39" s="211" t="s">
        <v>239</v>
      </c>
      <c r="G39" s="211"/>
      <c r="H39" s="211"/>
      <c r="I39" s="211"/>
      <c r="J39" s="211" t="s">
        <v>242</v>
      </c>
      <c r="K39" s="211"/>
      <c r="L39" s="211"/>
      <c r="M39" s="99"/>
    </row>
    <row r="40" spans="1:13" ht="18" customHeight="1">
      <c r="A40" s="97"/>
      <c r="B40" s="203" t="s">
        <v>234</v>
      </c>
      <c r="C40" s="204"/>
      <c r="D40" s="205"/>
      <c r="E40" s="98" t="s">
        <v>236</v>
      </c>
      <c r="F40" s="203" t="s">
        <v>240</v>
      </c>
      <c r="G40" s="204"/>
      <c r="H40" s="205"/>
      <c r="I40" s="98" t="s">
        <v>236</v>
      </c>
      <c r="J40" s="203"/>
      <c r="K40" s="205"/>
      <c r="L40" s="98" t="s">
        <v>236</v>
      </c>
      <c r="M40" s="99">
        <v>0</v>
      </c>
    </row>
    <row r="41" spans="1:13" ht="18" customHeight="1">
      <c r="A41" s="97"/>
      <c r="B41" s="203" t="s">
        <v>324</v>
      </c>
      <c r="C41" s="204"/>
      <c r="D41" s="205"/>
      <c r="E41" s="102">
        <v>0.05</v>
      </c>
      <c r="F41" s="203" t="s">
        <v>323</v>
      </c>
      <c r="G41" s="204"/>
      <c r="H41" s="205"/>
      <c r="I41" s="102">
        <v>0.05</v>
      </c>
      <c r="J41" s="203" t="s">
        <v>243</v>
      </c>
      <c r="K41" s="205"/>
      <c r="L41" s="102">
        <v>0.05</v>
      </c>
      <c r="M41" s="79">
        <f>ROUND(IF('GA55 Main'!$E$6="NO",IF(M37&lt;250001,0,IF(M37&gt;500000,12500,((M37-250000)*0.05))),IF(M37&lt;300001,0,IF(M37&gt;500000,10000,((M37-300000)*0.05)))),0)</f>
        <v>12500</v>
      </c>
    </row>
    <row r="42" spans="1:13" ht="18" customHeight="1">
      <c r="A42" s="97"/>
      <c r="B42" s="203" t="s">
        <v>322</v>
      </c>
      <c r="C42" s="204"/>
      <c r="D42" s="205"/>
      <c r="E42" s="102">
        <v>0.1</v>
      </c>
      <c r="F42" s="203" t="s">
        <v>322</v>
      </c>
      <c r="G42" s="204"/>
      <c r="H42" s="205"/>
      <c r="I42" s="102">
        <v>0.1</v>
      </c>
      <c r="J42" s="203" t="s">
        <v>237</v>
      </c>
      <c r="K42" s="205"/>
      <c r="L42" s="102">
        <v>0.1</v>
      </c>
      <c r="M42" s="79">
        <f>IF(M37&lt;500001,0,IF(M37&gt;750000,25000,((M37-500000)*0.1)))</f>
        <v>19352</v>
      </c>
    </row>
    <row r="43" spans="1:13" ht="18" customHeight="1">
      <c r="A43" s="97"/>
      <c r="B43" s="203" t="s">
        <v>325</v>
      </c>
      <c r="C43" s="204"/>
      <c r="D43" s="205"/>
      <c r="E43" s="102">
        <v>0.15</v>
      </c>
      <c r="F43" s="203" t="s">
        <v>325</v>
      </c>
      <c r="G43" s="204"/>
      <c r="H43" s="205"/>
      <c r="I43" s="102">
        <v>0.15</v>
      </c>
      <c r="J43" s="203" t="s">
        <v>238</v>
      </c>
      <c r="K43" s="205"/>
      <c r="L43" s="102">
        <v>0.15</v>
      </c>
      <c r="M43" s="79">
        <f>IF(M37&lt;750001,0,IF(M37&gt;1000000,37500,((M37-750000)*0.15)))</f>
        <v>0</v>
      </c>
    </row>
    <row r="44" spans="1:13" ht="18" customHeight="1">
      <c r="A44" s="97"/>
      <c r="B44" s="203" t="s">
        <v>326</v>
      </c>
      <c r="C44" s="204"/>
      <c r="D44" s="205"/>
      <c r="E44" s="102">
        <v>0.2</v>
      </c>
      <c r="F44" s="203" t="s">
        <v>326</v>
      </c>
      <c r="G44" s="204"/>
      <c r="H44" s="205"/>
      <c r="I44" s="102">
        <v>0.2</v>
      </c>
      <c r="J44" s="203" t="s">
        <v>238</v>
      </c>
      <c r="K44" s="205"/>
      <c r="L44" s="102">
        <v>0.2</v>
      </c>
      <c r="M44" s="79">
        <f>IF(M37&lt;1000001,0,IF(M37&gt;1250000,50000,((M37-1000000)*0.2)))</f>
        <v>0</v>
      </c>
    </row>
    <row r="45" spans="1:13" ht="18" customHeight="1">
      <c r="A45" s="97"/>
      <c r="B45" s="203" t="s">
        <v>327</v>
      </c>
      <c r="C45" s="204"/>
      <c r="D45" s="205"/>
      <c r="E45" s="102">
        <v>0.25</v>
      </c>
      <c r="F45" s="203" t="s">
        <v>327</v>
      </c>
      <c r="G45" s="204"/>
      <c r="H45" s="205"/>
      <c r="I45" s="102">
        <v>0.25</v>
      </c>
      <c r="J45" s="203" t="s">
        <v>238</v>
      </c>
      <c r="K45" s="205"/>
      <c r="L45" s="102">
        <v>0.25</v>
      </c>
      <c r="M45" s="79">
        <f>IF(M37&lt;1250001,0,IF(M37&gt;1500000,62500,((M37-1250000)*0.25)))</f>
        <v>0</v>
      </c>
    </row>
    <row r="46" spans="1:13" ht="18" customHeight="1">
      <c r="A46" s="97"/>
      <c r="B46" s="203" t="s">
        <v>328</v>
      </c>
      <c r="C46" s="204"/>
      <c r="D46" s="205"/>
      <c r="E46" s="102">
        <v>0.3</v>
      </c>
      <c r="F46" s="203" t="s">
        <v>328</v>
      </c>
      <c r="G46" s="204"/>
      <c r="H46" s="205"/>
      <c r="I46" s="102">
        <v>0.3</v>
      </c>
      <c r="J46" s="203" t="s">
        <v>328</v>
      </c>
      <c r="K46" s="205"/>
      <c r="L46" s="102">
        <v>0.3</v>
      </c>
      <c r="M46" s="79">
        <f>IF(M37&lt;1500001,0,(M37-1500000)*0.3)</f>
        <v>0</v>
      </c>
    </row>
    <row r="47" spans="1:13" ht="15" customHeight="1">
      <c r="A47" s="97"/>
      <c r="B47" s="98">
        <v>1</v>
      </c>
      <c r="C47" s="203" t="s">
        <v>244</v>
      </c>
      <c r="D47" s="204"/>
      <c r="E47" s="204"/>
      <c r="F47" s="204"/>
      <c r="G47" s="204"/>
      <c r="H47" s="204"/>
      <c r="I47" s="204"/>
      <c r="J47" s="204"/>
      <c r="K47" s="204"/>
      <c r="L47" s="205"/>
      <c r="M47" s="79">
        <f>SUM(M40:M46)</f>
        <v>31852</v>
      </c>
    </row>
    <row r="48" spans="1:13" ht="15" customHeight="1">
      <c r="A48" s="97"/>
      <c r="B48" s="98">
        <v>2</v>
      </c>
      <c r="C48" s="203" t="s">
        <v>245</v>
      </c>
      <c r="D48" s="204"/>
      <c r="E48" s="204"/>
      <c r="F48" s="204"/>
      <c r="G48" s="204"/>
      <c r="H48" s="204"/>
      <c r="I48" s="204"/>
      <c r="J48" s="204"/>
      <c r="K48" s="204"/>
      <c r="L48" s="205"/>
      <c r="M48" s="79">
        <f>IF(M37&gt;500000,0,IF(M47&lt;12501,M47,12500))</f>
        <v>0</v>
      </c>
    </row>
    <row r="49" spans="1:14" ht="15" customHeight="1">
      <c r="A49" s="97"/>
      <c r="B49" s="98">
        <v>3</v>
      </c>
      <c r="C49" s="203" t="s">
        <v>246</v>
      </c>
      <c r="D49" s="204"/>
      <c r="E49" s="204"/>
      <c r="F49" s="204"/>
      <c r="G49" s="204"/>
      <c r="H49" s="204"/>
      <c r="I49" s="204"/>
      <c r="J49" s="204"/>
      <c r="K49" s="204"/>
      <c r="L49" s="205"/>
      <c r="M49" s="79">
        <f>M47-M48</f>
        <v>31852</v>
      </c>
    </row>
    <row r="50" spans="1:14" ht="15" customHeight="1">
      <c r="A50" s="97"/>
      <c r="B50" s="98">
        <v>4</v>
      </c>
      <c r="C50" s="203" t="s">
        <v>247</v>
      </c>
      <c r="D50" s="204"/>
      <c r="E50" s="204"/>
      <c r="F50" s="204"/>
      <c r="G50" s="204"/>
      <c r="H50" s="204"/>
      <c r="I50" s="204"/>
      <c r="J50" s="204"/>
      <c r="K50" s="204"/>
      <c r="L50" s="205"/>
      <c r="M50" s="79">
        <f>ROUND(M49*0.04,0)</f>
        <v>1274</v>
      </c>
    </row>
    <row r="51" spans="1:14" ht="15" customHeight="1">
      <c r="A51" s="97"/>
      <c r="B51" s="206" t="s">
        <v>248</v>
      </c>
      <c r="C51" s="207"/>
      <c r="D51" s="207"/>
      <c r="E51" s="207"/>
      <c r="F51" s="207"/>
      <c r="G51" s="207"/>
      <c r="H51" s="207"/>
      <c r="I51" s="207"/>
      <c r="J51" s="207"/>
      <c r="K51" s="207"/>
      <c r="L51" s="208"/>
      <c r="M51" s="79">
        <f>SUM(M49:M50)</f>
        <v>33126</v>
      </c>
    </row>
    <row r="52" spans="1:14" ht="15" customHeight="1">
      <c r="A52" s="97">
        <v>17</v>
      </c>
      <c r="B52" s="196" t="s">
        <v>249</v>
      </c>
      <c r="C52" s="196"/>
      <c r="D52" s="196"/>
      <c r="E52" s="196"/>
      <c r="F52" s="196"/>
      <c r="G52" s="196"/>
      <c r="H52" s="196"/>
      <c r="I52" s="196"/>
      <c r="J52" s="196"/>
      <c r="K52" s="196"/>
      <c r="L52" s="196"/>
      <c r="M52" s="79">
        <f>VLOOKUP($D$3,Tax_data,34,0)</f>
        <v>0</v>
      </c>
    </row>
    <row r="53" spans="1:14" ht="15" customHeight="1">
      <c r="A53" s="97">
        <v>18</v>
      </c>
      <c r="B53" s="196" t="s">
        <v>250</v>
      </c>
      <c r="C53" s="196"/>
      <c r="D53" s="196"/>
      <c r="E53" s="196"/>
      <c r="F53" s="196"/>
      <c r="G53" s="196"/>
      <c r="H53" s="196"/>
      <c r="I53" s="196"/>
      <c r="J53" s="196"/>
      <c r="K53" s="196"/>
      <c r="L53" s="196"/>
      <c r="M53" s="79">
        <f>M51-M52</f>
        <v>33126</v>
      </c>
    </row>
    <row r="54" spans="1:14" ht="37.5" customHeight="1">
      <c r="A54" s="197">
        <v>19</v>
      </c>
      <c r="B54" s="209" t="s">
        <v>251</v>
      </c>
      <c r="C54" s="209"/>
      <c r="D54" s="199" t="s">
        <v>258</v>
      </c>
      <c r="E54" s="200"/>
      <c r="F54" s="199" t="s">
        <v>252</v>
      </c>
      <c r="G54" s="200"/>
      <c r="H54" s="199" t="s">
        <v>253</v>
      </c>
      <c r="I54" s="200"/>
      <c r="J54" s="199" t="s">
        <v>254</v>
      </c>
      <c r="K54" s="200"/>
      <c r="L54" s="103" t="s">
        <v>255</v>
      </c>
      <c r="M54" s="104" t="s">
        <v>256</v>
      </c>
    </row>
    <row r="55" spans="1:14" ht="20.149999999999999" customHeight="1">
      <c r="A55" s="198"/>
      <c r="B55" s="209"/>
      <c r="C55" s="209"/>
      <c r="D55" s="201">
        <f>SUM('GA55 Main'!$W$8:$W$14)</f>
        <v>0</v>
      </c>
      <c r="E55" s="202"/>
      <c r="F55" s="201">
        <f>SUM('GA55 Main'!$W$15:$W$17)</f>
        <v>0</v>
      </c>
      <c r="G55" s="202"/>
      <c r="H55" s="201" t="str">
        <f>'GA55 Main'!W18</f>
        <v/>
      </c>
      <c r="I55" s="202"/>
      <c r="J55" s="201" t="str">
        <f>'GA55 Main'!W19</f>
        <v/>
      </c>
      <c r="K55" s="202"/>
      <c r="L55" s="82">
        <f>SUM('GA55 Main'!$W$20:$W$26,'Other Ded.'!$D$39)</f>
        <v>0</v>
      </c>
      <c r="M55" s="79">
        <f>SUM(D55:L55)</f>
        <v>0</v>
      </c>
    </row>
    <row r="56" spans="1:14" ht="20.149999999999999" customHeight="1">
      <c r="A56" s="183" t="str">
        <f>IF(M53&gt;M55,"Income Tax Payable",IF(M53&lt;M55,"Income Tax Refundable","Income Tax Payble/Refundable"))</f>
        <v>Income Tax Payable</v>
      </c>
      <c r="B56" s="184"/>
      <c r="C56" s="184"/>
      <c r="D56" s="184"/>
      <c r="E56" s="184"/>
      <c r="F56" s="184"/>
      <c r="G56" s="184"/>
      <c r="H56" s="184"/>
      <c r="I56" s="184"/>
      <c r="J56" s="184"/>
      <c r="K56" s="184"/>
      <c r="L56" s="184"/>
      <c r="M56" s="79">
        <f>M53-M55</f>
        <v>33126</v>
      </c>
    </row>
    <row r="57" spans="1:14" ht="15" customHeight="1">
      <c r="A57" s="105"/>
      <c r="B57" s="106"/>
      <c r="C57" s="106"/>
      <c r="D57" s="106"/>
      <c r="E57" s="106"/>
      <c r="F57" s="106"/>
      <c r="G57" s="106"/>
      <c r="H57" s="106"/>
      <c r="I57" s="106"/>
      <c r="J57" s="106"/>
      <c r="K57" s="106"/>
      <c r="L57" s="106"/>
      <c r="M57" s="107"/>
    </row>
    <row r="58" spans="1:14" ht="15" customHeight="1" thickBot="1">
      <c r="A58" s="195" t="s">
        <v>167</v>
      </c>
      <c r="B58" s="193"/>
      <c r="C58" s="193"/>
      <c r="D58" s="193"/>
      <c r="E58" s="108"/>
      <c r="F58" s="108"/>
      <c r="G58" s="108"/>
      <c r="H58" s="108"/>
      <c r="I58" s="108"/>
      <c r="J58" s="108"/>
      <c r="K58" s="108"/>
      <c r="L58" s="193" t="s">
        <v>168</v>
      </c>
      <c r="M58" s="194"/>
      <c r="N58" s="42"/>
    </row>
  </sheetData>
  <sheetProtection password="CE26" sheet="1" objects="1" scenarios="1" selectLockedCells="1" selectUnlockedCells="1"/>
  <mergeCells count="97">
    <mergeCell ref="B4:L4"/>
    <mergeCell ref="A1:M1"/>
    <mergeCell ref="A2:M2"/>
    <mergeCell ref="B3:C3"/>
    <mergeCell ref="D3:H3"/>
    <mergeCell ref="J3:K3"/>
    <mergeCell ref="B5:L5"/>
    <mergeCell ref="B6:L6"/>
    <mergeCell ref="A7:A10"/>
    <mergeCell ref="B7:K7"/>
    <mergeCell ref="M7:M9"/>
    <mergeCell ref="B8:K8"/>
    <mergeCell ref="B9:K9"/>
    <mergeCell ref="B10:L10"/>
    <mergeCell ref="M12:M14"/>
    <mergeCell ref="B13:C14"/>
    <mergeCell ref="D13:E13"/>
    <mergeCell ref="F13:G13"/>
    <mergeCell ref="H13:I13"/>
    <mergeCell ref="B15:L15"/>
    <mergeCell ref="B11:L11"/>
    <mergeCell ref="A12:A15"/>
    <mergeCell ref="B12:G12"/>
    <mergeCell ref="H12:J12"/>
    <mergeCell ref="K12:L12"/>
    <mergeCell ref="J13:L13"/>
    <mergeCell ref="D14:E14"/>
    <mergeCell ref="F14:G14"/>
    <mergeCell ref="H14:I14"/>
    <mergeCell ref="J14:L14"/>
    <mergeCell ref="B23:L23"/>
    <mergeCell ref="B24:L24"/>
    <mergeCell ref="C25:L25"/>
    <mergeCell ref="B16:L16"/>
    <mergeCell ref="B17:L17"/>
    <mergeCell ref="B18:L18"/>
    <mergeCell ref="B19:M19"/>
    <mergeCell ref="B37:L37"/>
    <mergeCell ref="C26:L26"/>
    <mergeCell ref="C27:L27"/>
    <mergeCell ref="C28:L28"/>
    <mergeCell ref="C29:L29"/>
    <mergeCell ref="C30:L30"/>
    <mergeCell ref="C31:L31"/>
    <mergeCell ref="C32:L32"/>
    <mergeCell ref="C33:L33"/>
    <mergeCell ref="B34:L34"/>
    <mergeCell ref="B35:L35"/>
    <mergeCell ref="B36:L36"/>
    <mergeCell ref="F42:H42"/>
    <mergeCell ref="J42:K42"/>
    <mergeCell ref="B38:L38"/>
    <mergeCell ref="B39:E39"/>
    <mergeCell ref="F39:I39"/>
    <mergeCell ref="J39:L39"/>
    <mergeCell ref="B40:D40"/>
    <mergeCell ref="F40:H40"/>
    <mergeCell ref="J40:K40"/>
    <mergeCell ref="B42:D42"/>
    <mergeCell ref="C47:L47"/>
    <mergeCell ref="C48:L48"/>
    <mergeCell ref="C49:L49"/>
    <mergeCell ref="B46:D46"/>
    <mergeCell ref="F46:H46"/>
    <mergeCell ref="J46:K46"/>
    <mergeCell ref="A58:D58"/>
    <mergeCell ref="L58:M58"/>
    <mergeCell ref="C50:L50"/>
    <mergeCell ref="B51:L51"/>
    <mergeCell ref="B52:L52"/>
    <mergeCell ref="B53:L53"/>
    <mergeCell ref="A54:A55"/>
    <mergeCell ref="B54:C55"/>
    <mergeCell ref="D54:E54"/>
    <mergeCell ref="F54:G54"/>
    <mergeCell ref="H54:I54"/>
    <mergeCell ref="J54:K54"/>
    <mergeCell ref="D55:E55"/>
    <mergeCell ref="F55:G55"/>
    <mergeCell ref="H55:I55"/>
    <mergeCell ref="J55:K55"/>
    <mergeCell ref="A56:L56"/>
    <mergeCell ref="B20:L20"/>
    <mergeCell ref="B21:L21"/>
    <mergeCell ref="B22:L22"/>
    <mergeCell ref="B44:D44"/>
    <mergeCell ref="B45:D45"/>
    <mergeCell ref="F44:H44"/>
    <mergeCell ref="F45:H45"/>
    <mergeCell ref="J44:K44"/>
    <mergeCell ref="J45:K45"/>
    <mergeCell ref="B43:D43"/>
    <mergeCell ref="F43:H43"/>
    <mergeCell ref="J43:K43"/>
    <mergeCell ref="B41:D41"/>
    <mergeCell ref="F41:H41"/>
    <mergeCell ref="J41:K41"/>
  </mergeCells>
  <pageMargins left="0.19685039370078741" right="0.19685039370078741" top="0.19685039370078741" bottom="0.19685039370078741" header="0" footer="0"/>
  <pageSetup paperSize="9" scale="87" orientation="portrait" r:id="rId1"/>
  <headerFooter>
    <oddFooter>&amp;Cwww.ashwinisharma.com</oddFooter>
  </headerFooter>
</worksheet>
</file>

<file path=xl/worksheets/sheet12.xml><?xml version="1.0" encoding="utf-8"?>
<worksheet xmlns="http://schemas.openxmlformats.org/spreadsheetml/2006/main" xmlns:r="http://schemas.openxmlformats.org/officeDocument/2006/relationships">
  <sheetPr codeName="Sheet8">
    <tabColor rgb="FFC00000"/>
  </sheetPr>
  <dimension ref="A1:AF56"/>
  <sheetViews>
    <sheetView topLeftCell="A7" zoomScale="85" zoomScaleNormal="85" workbookViewId="0">
      <selection sqref="A1:XFD1048576"/>
    </sheetView>
  </sheetViews>
  <sheetFormatPr defaultColWidth="9.1796875" defaultRowHeight="14.5"/>
  <cols>
    <col min="1" max="1" width="12" style="46" bestFit="1" customWidth="1"/>
    <col min="2" max="2" width="9.1796875" style="46"/>
    <col min="3" max="3" width="12" style="46" bestFit="1" customWidth="1"/>
    <col min="4" max="4" width="12.453125" style="46" bestFit="1" customWidth="1"/>
    <col min="5" max="7" width="9.1796875" style="46"/>
    <col min="8" max="8" width="12.453125" style="46" bestFit="1" customWidth="1"/>
    <col min="9" max="9" width="12.81640625" style="46" bestFit="1" customWidth="1"/>
    <col min="10" max="12" width="9.1796875" style="46"/>
    <col min="13" max="18" width="10.54296875" style="46" bestFit="1" customWidth="1"/>
    <col min="19" max="20" width="9.1796875" style="46"/>
    <col min="21" max="23" width="10.54296875" style="46" bestFit="1" customWidth="1"/>
    <col min="24" max="25" width="10.7265625" style="46" bestFit="1" customWidth="1"/>
    <col min="26" max="26" width="10.54296875" style="46" bestFit="1" customWidth="1"/>
    <col min="27" max="27" width="13.7265625" style="46" customWidth="1"/>
    <col min="28" max="28" width="16" style="46" customWidth="1"/>
    <col min="29" max="29" width="19.7265625" style="46" customWidth="1"/>
    <col min="30" max="30" width="19" style="46" customWidth="1"/>
    <col min="31" max="31" width="12.453125" style="46" customWidth="1"/>
    <col min="32" max="32" width="12.54296875" style="46" customWidth="1"/>
    <col min="33" max="16384" width="9.1796875" style="46"/>
  </cols>
  <sheetData>
    <row r="1" spans="1:32" ht="25.5" customHeight="1">
      <c r="A1" s="45" t="s">
        <v>94</v>
      </c>
      <c r="B1" s="45">
        <v>1700</v>
      </c>
      <c r="C1" s="45">
        <v>1750</v>
      </c>
      <c r="D1" s="45">
        <v>1900</v>
      </c>
      <c r="E1" s="45">
        <v>2000</v>
      </c>
      <c r="F1" s="45">
        <v>2400</v>
      </c>
      <c r="G1" s="45">
        <v>2400</v>
      </c>
      <c r="H1" s="45">
        <v>2400</v>
      </c>
      <c r="I1" s="45">
        <v>2800</v>
      </c>
      <c r="J1" s="45">
        <v>2800</v>
      </c>
      <c r="K1" s="45">
        <v>3600</v>
      </c>
      <c r="L1" s="45">
        <v>4200</v>
      </c>
      <c r="M1" s="45">
        <v>4800</v>
      </c>
      <c r="N1" s="45">
        <v>5400</v>
      </c>
      <c r="O1" s="45">
        <v>5400</v>
      </c>
      <c r="P1" s="45">
        <v>6000</v>
      </c>
      <c r="Q1" s="45">
        <v>6600</v>
      </c>
      <c r="R1" s="45">
        <v>6800</v>
      </c>
      <c r="S1" s="45">
        <v>7200</v>
      </c>
      <c r="T1" s="45">
        <v>7600</v>
      </c>
      <c r="U1" s="45">
        <v>8200</v>
      </c>
      <c r="V1" s="45">
        <v>8700</v>
      </c>
      <c r="W1" s="45">
        <v>8900</v>
      </c>
      <c r="X1" s="45">
        <v>9500</v>
      </c>
      <c r="Y1" s="45">
        <v>10000</v>
      </c>
      <c r="AA1" s="264" t="s">
        <v>90</v>
      </c>
      <c r="AB1" s="265"/>
      <c r="AC1" s="266"/>
      <c r="AD1" s="47"/>
      <c r="AE1" s="47"/>
      <c r="AF1" s="47"/>
    </row>
    <row r="2" spans="1:32" ht="45" customHeight="1">
      <c r="A2" s="48" t="s">
        <v>95</v>
      </c>
      <c r="B2" s="48" t="s">
        <v>53</v>
      </c>
      <c r="C2" s="48" t="s">
        <v>54</v>
      </c>
      <c r="D2" s="48" t="s">
        <v>55</v>
      </c>
      <c r="E2" s="48" t="s">
        <v>56</v>
      </c>
      <c r="F2" s="48" t="s">
        <v>57</v>
      </c>
      <c r="G2" s="48" t="s">
        <v>58</v>
      </c>
      <c r="H2" s="48" t="s">
        <v>59</v>
      </c>
      <c r="I2" s="48" t="s">
        <v>60</v>
      </c>
      <c r="J2" s="48" t="s">
        <v>61</v>
      </c>
      <c r="K2" s="48" t="s">
        <v>62</v>
      </c>
      <c r="L2" s="48" t="s">
        <v>63</v>
      </c>
      <c r="M2" s="48" t="s">
        <v>64</v>
      </c>
      <c r="N2" s="48" t="s">
        <v>65</v>
      </c>
      <c r="O2" s="48" t="s">
        <v>66</v>
      </c>
      <c r="P2" s="48" t="s">
        <v>67</v>
      </c>
      <c r="Q2" s="48" t="s">
        <v>68</v>
      </c>
      <c r="R2" s="48" t="s">
        <v>69</v>
      </c>
      <c r="S2" s="48" t="s">
        <v>70</v>
      </c>
      <c r="T2" s="48" t="s">
        <v>71</v>
      </c>
      <c r="U2" s="48" t="s">
        <v>72</v>
      </c>
      <c r="V2" s="48" t="s">
        <v>73</v>
      </c>
      <c r="W2" s="48" t="s">
        <v>74</v>
      </c>
      <c r="X2" s="48" t="s">
        <v>75</v>
      </c>
      <c r="Y2" s="48" t="s">
        <v>76</v>
      </c>
      <c r="AA2" s="49" t="s">
        <v>91</v>
      </c>
      <c r="AB2" s="49" t="s">
        <v>92</v>
      </c>
      <c r="AC2" s="49" t="s">
        <v>93</v>
      </c>
    </row>
    <row r="3" spans="1:32">
      <c r="A3" s="21">
        <v>1</v>
      </c>
      <c r="B3" s="21">
        <v>17700</v>
      </c>
      <c r="C3" s="21">
        <v>17900</v>
      </c>
      <c r="D3" s="21">
        <v>18200</v>
      </c>
      <c r="E3" s="21">
        <v>19200</v>
      </c>
      <c r="F3" s="21">
        <v>20800</v>
      </c>
      <c r="G3" s="21">
        <v>21500</v>
      </c>
      <c r="H3" s="21">
        <v>22400</v>
      </c>
      <c r="I3" s="21">
        <v>26300</v>
      </c>
      <c r="J3" s="21">
        <v>28700</v>
      </c>
      <c r="K3" s="21">
        <v>33800</v>
      </c>
      <c r="L3" s="21">
        <v>37800</v>
      </c>
      <c r="M3" s="21">
        <v>44300</v>
      </c>
      <c r="N3" s="21">
        <v>53100</v>
      </c>
      <c r="O3" s="21">
        <v>56100</v>
      </c>
      <c r="P3" s="21">
        <v>60700</v>
      </c>
      <c r="Q3" s="21">
        <v>67300</v>
      </c>
      <c r="R3" s="21">
        <v>71000</v>
      </c>
      <c r="S3" s="21">
        <v>75300</v>
      </c>
      <c r="T3" s="21">
        <v>79900</v>
      </c>
      <c r="U3" s="21">
        <v>88900</v>
      </c>
      <c r="V3" s="21">
        <v>123100</v>
      </c>
      <c r="W3" s="21">
        <v>129700</v>
      </c>
      <c r="X3" s="21">
        <v>145800</v>
      </c>
      <c r="Y3" s="21">
        <v>148800</v>
      </c>
      <c r="AA3" s="21">
        <v>1</v>
      </c>
      <c r="AB3" s="21">
        <v>2</v>
      </c>
      <c r="AC3" s="21">
        <v>3</v>
      </c>
    </row>
    <row r="4" spans="1:32">
      <c r="A4" s="21">
        <v>2</v>
      </c>
      <c r="B4" s="21">
        <v>18200</v>
      </c>
      <c r="C4" s="21">
        <v>18400</v>
      </c>
      <c r="D4" s="21">
        <v>18700</v>
      </c>
      <c r="E4" s="21">
        <v>19800</v>
      </c>
      <c r="F4" s="21">
        <v>21400</v>
      </c>
      <c r="G4" s="21">
        <v>22100</v>
      </c>
      <c r="H4" s="21">
        <v>23100</v>
      </c>
      <c r="I4" s="21">
        <v>27100</v>
      </c>
      <c r="J4" s="21">
        <v>29600</v>
      </c>
      <c r="K4" s="21">
        <v>34800</v>
      </c>
      <c r="L4" s="21">
        <v>38900</v>
      </c>
      <c r="M4" s="21">
        <v>45600</v>
      </c>
      <c r="N4" s="21">
        <v>54700</v>
      </c>
      <c r="O4" s="21">
        <v>57800</v>
      </c>
      <c r="P4" s="21">
        <v>62500</v>
      </c>
      <c r="Q4" s="21">
        <v>69300</v>
      </c>
      <c r="R4" s="21">
        <v>73100</v>
      </c>
      <c r="S4" s="21">
        <v>77600</v>
      </c>
      <c r="T4" s="21">
        <v>82300</v>
      </c>
      <c r="U4" s="21">
        <v>91600</v>
      </c>
      <c r="V4" s="21">
        <v>126800</v>
      </c>
      <c r="W4" s="21">
        <v>133600</v>
      </c>
      <c r="X4" s="21">
        <v>150200</v>
      </c>
      <c r="Y4" s="21">
        <v>153300</v>
      </c>
      <c r="AA4" s="50">
        <v>1</v>
      </c>
      <c r="AB4" s="50" t="s">
        <v>53</v>
      </c>
      <c r="AC4" s="50">
        <v>12400</v>
      </c>
    </row>
    <row r="5" spans="1:32">
      <c r="A5" s="21">
        <v>3</v>
      </c>
      <c r="B5" s="21">
        <v>18700</v>
      </c>
      <c r="C5" s="21">
        <v>19000</v>
      </c>
      <c r="D5" s="21">
        <v>19300</v>
      </c>
      <c r="E5" s="21">
        <v>20400</v>
      </c>
      <c r="F5" s="21">
        <v>22000</v>
      </c>
      <c r="G5" s="21">
        <v>22800</v>
      </c>
      <c r="H5" s="21">
        <v>23800</v>
      </c>
      <c r="I5" s="21">
        <v>27900</v>
      </c>
      <c r="J5" s="21">
        <v>30500</v>
      </c>
      <c r="K5" s="21">
        <v>35800</v>
      </c>
      <c r="L5" s="21">
        <v>40100</v>
      </c>
      <c r="M5" s="21">
        <v>47000</v>
      </c>
      <c r="N5" s="21">
        <v>56300</v>
      </c>
      <c r="O5" s="21">
        <v>59500</v>
      </c>
      <c r="P5" s="21">
        <v>64400</v>
      </c>
      <c r="Q5" s="21">
        <v>71400</v>
      </c>
      <c r="R5" s="21">
        <v>75300</v>
      </c>
      <c r="S5" s="21">
        <v>79900</v>
      </c>
      <c r="T5" s="21">
        <v>84800</v>
      </c>
      <c r="U5" s="21">
        <v>94300</v>
      </c>
      <c r="V5" s="21">
        <v>130600</v>
      </c>
      <c r="W5" s="21">
        <v>137600</v>
      </c>
      <c r="X5" s="21">
        <v>154700</v>
      </c>
      <c r="Y5" s="21">
        <v>157900</v>
      </c>
      <c r="AA5" s="50">
        <v>2</v>
      </c>
      <c r="AB5" s="50" t="s">
        <v>54</v>
      </c>
      <c r="AC5" s="50">
        <v>12600</v>
      </c>
    </row>
    <row r="6" spans="1:32">
      <c r="A6" s="21">
        <v>4</v>
      </c>
      <c r="B6" s="21">
        <v>19300</v>
      </c>
      <c r="C6" s="21">
        <v>19600</v>
      </c>
      <c r="D6" s="21">
        <v>19900</v>
      </c>
      <c r="E6" s="21">
        <v>21000</v>
      </c>
      <c r="F6" s="21">
        <v>22700</v>
      </c>
      <c r="G6" s="21">
        <v>23500</v>
      </c>
      <c r="H6" s="21">
        <v>24500</v>
      </c>
      <c r="I6" s="21">
        <v>28700</v>
      </c>
      <c r="J6" s="21">
        <v>31400</v>
      </c>
      <c r="K6" s="21">
        <v>36900</v>
      </c>
      <c r="L6" s="21">
        <v>41300</v>
      </c>
      <c r="M6" s="21">
        <v>48400</v>
      </c>
      <c r="N6" s="21">
        <v>58000</v>
      </c>
      <c r="O6" s="21">
        <v>61300</v>
      </c>
      <c r="P6" s="21">
        <v>66300</v>
      </c>
      <c r="Q6" s="21">
        <v>73500</v>
      </c>
      <c r="R6" s="21">
        <v>77600</v>
      </c>
      <c r="S6" s="21">
        <v>82300</v>
      </c>
      <c r="T6" s="21">
        <v>87300</v>
      </c>
      <c r="U6" s="21">
        <v>97100</v>
      </c>
      <c r="V6" s="21">
        <v>134500</v>
      </c>
      <c r="W6" s="21">
        <v>141700</v>
      </c>
      <c r="X6" s="21">
        <v>159300</v>
      </c>
      <c r="Y6" s="21">
        <v>162600</v>
      </c>
      <c r="AA6" s="50">
        <v>3</v>
      </c>
      <c r="AB6" s="50" t="s">
        <v>55</v>
      </c>
      <c r="AC6" s="50">
        <v>12800</v>
      </c>
    </row>
    <row r="7" spans="1:32">
      <c r="A7" s="21">
        <v>5</v>
      </c>
      <c r="B7" s="21">
        <v>19900</v>
      </c>
      <c r="C7" s="21">
        <v>20200</v>
      </c>
      <c r="D7" s="21">
        <v>20500</v>
      </c>
      <c r="E7" s="21">
        <v>21600</v>
      </c>
      <c r="F7" s="21">
        <v>23400</v>
      </c>
      <c r="G7" s="21">
        <v>24200</v>
      </c>
      <c r="H7" s="21">
        <v>25200</v>
      </c>
      <c r="I7" s="21">
        <v>29600</v>
      </c>
      <c r="J7" s="21">
        <v>32300</v>
      </c>
      <c r="K7" s="21">
        <v>38000</v>
      </c>
      <c r="L7" s="21">
        <v>42500</v>
      </c>
      <c r="M7" s="21">
        <v>49900</v>
      </c>
      <c r="N7" s="21">
        <v>59700</v>
      </c>
      <c r="O7" s="21">
        <v>63100</v>
      </c>
      <c r="P7" s="21">
        <v>68300</v>
      </c>
      <c r="Q7" s="21">
        <v>75700</v>
      </c>
      <c r="R7" s="21">
        <v>79900</v>
      </c>
      <c r="S7" s="21">
        <v>84800</v>
      </c>
      <c r="T7" s="21">
        <v>89900</v>
      </c>
      <c r="U7" s="21">
        <v>100000</v>
      </c>
      <c r="V7" s="21">
        <v>138500</v>
      </c>
      <c r="W7" s="21">
        <v>146000</v>
      </c>
      <c r="X7" s="21">
        <v>164100</v>
      </c>
      <c r="Y7" s="21">
        <v>167500</v>
      </c>
      <c r="AA7" s="50">
        <v>4</v>
      </c>
      <c r="AB7" s="50" t="s">
        <v>56</v>
      </c>
      <c r="AC7" s="50">
        <v>13500</v>
      </c>
    </row>
    <row r="8" spans="1:32">
      <c r="A8" s="21">
        <v>6</v>
      </c>
      <c r="B8" s="21">
        <v>20500</v>
      </c>
      <c r="C8" s="21">
        <v>20800</v>
      </c>
      <c r="D8" s="21">
        <v>21100</v>
      </c>
      <c r="E8" s="21">
        <v>22200</v>
      </c>
      <c r="F8" s="21">
        <v>24100</v>
      </c>
      <c r="G8" s="21">
        <v>24900</v>
      </c>
      <c r="H8" s="21">
        <v>26000</v>
      </c>
      <c r="I8" s="21">
        <v>30500</v>
      </c>
      <c r="J8" s="21">
        <v>33300</v>
      </c>
      <c r="K8" s="21">
        <v>39100</v>
      </c>
      <c r="L8" s="21">
        <v>43800</v>
      </c>
      <c r="M8" s="21">
        <v>51400</v>
      </c>
      <c r="N8" s="21">
        <v>61500</v>
      </c>
      <c r="O8" s="21">
        <v>65000</v>
      </c>
      <c r="P8" s="21">
        <v>70300</v>
      </c>
      <c r="Q8" s="21">
        <v>78000</v>
      </c>
      <c r="R8" s="21">
        <v>82300</v>
      </c>
      <c r="S8" s="21">
        <v>87300</v>
      </c>
      <c r="T8" s="21">
        <v>92600</v>
      </c>
      <c r="U8" s="21">
        <v>103000</v>
      </c>
      <c r="V8" s="21">
        <v>142700</v>
      </c>
      <c r="W8" s="21">
        <v>150400</v>
      </c>
      <c r="X8" s="21">
        <v>169000</v>
      </c>
      <c r="Y8" s="21">
        <v>172500</v>
      </c>
      <c r="AA8" s="50">
        <v>5</v>
      </c>
      <c r="AB8" s="50" t="s">
        <v>57</v>
      </c>
      <c r="AC8" s="50">
        <v>14600</v>
      </c>
    </row>
    <row r="9" spans="1:32">
      <c r="A9" s="21">
        <v>7</v>
      </c>
      <c r="B9" s="21">
        <v>21100</v>
      </c>
      <c r="C9" s="21">
        <v>21400</v>
      </c>
      <c r="D9" s="21">
        <v>21700</v>
      </c>
      <c r="E9" s="21">
        <v>22900</v>
      </c>
      <c r="F9" s="21">
        <v>24800</v>
      </c>
      <c r="G9" s="21">
        <v>25600</v>
      </c>
      <c r="H9" s="21">
        <v>26800</v>
      </c>
      <c r="I9" s="21">
        <v>31400</v>
      </c>
      <c r="J9" s="21">
        <v>34300</v>
      </c>
      <c r="K9" s="21">
        <v>40300</v>
      </c>
      <c r="L9" s="21">
        <v>45100</v>
      </c>
      <c r="M9" s="21">
        <v>52900</v>
      </c>
      <c r="N9" s="21">
        <v>63300</v>
      </c>
      <c r="O9" s="21">
        <v>67000</v>
      </c>
      <c r="P9" s="21">
        <v>72400</v>
      </c>
      <c r="Q9" s="21">
        <v>80300</v>
      </c>
      <c r="R9" s="21">
        <v>84800</v>
      </c>
      <c r="S9" s="21">
        <v>89900</v>
      </c>
      <c r="T9" s="21">
        <v>95400</v>
      </c>
      <c r="U9" s="21">
        <v>106100</v>
      </c>
      <c r="V9" s="21">
        <v>147000</v>
      </c>
      <c r="W9" s="21">
        <v>154900</v>
      </c>
      <c r="X9" s="21">
        <v>174100</v>
      </c>
      <c r="Y9" s="21">
        <v>177700</v>
      </c>
      <c r="AA9" s="50">
        <v>6</v>
      </c>
      <c r="AB9" s="50" t="s">
        <v>58</v>
      </c>
      <c r="AC9" s="50">
        <v>15100</v>
      </c>
    </row>
    <row r="10" spans="1:32">
      <c r="A10" s="21">
        <v>8</v>
      </c>
      <c r="B10" s="21">
        <v>21700</v>
      </c>
      <c r="C10" s="21">
        <v>22000</v>
      </c>
      <c r="D10" s="21">
        <v>22400</v>
      </c>
      <c r="E10" s="21">
        <v>23600</v>
      </c>
      <c r="F10" s="21">
        <v>25500</v>
      </c>
      <c r="G10" s="21">
        <v>26400</v>
      </c>
      <c r="H10" s="21">
        <v>27600</v>
      </c>
      <c r="I10" s="21">
        <v>32300</v>
      </c>
      <c r="J10" s="21">
        <v>35300</v>
      </c>
      <c r="K10" s="21">
        <v>41500</v>
      </c>
      <c r="L10" s="21">
        <v>46500</v>
      </c>
      <c r="M10" s="21">
        <v>54500</v>
      </c>
      <c r="N10" s="21">
        <v>65200</v>
      </c>
      <c r="O10" s="21">
        <v>69000</v>
      </c>
      <c r="P10" s="21">
        <v>74600</v>
      </c>
      <c r="Q10" s="21">
        <v>82700</v>
      </c>
      <c r="R10" s="21">
        <v>87300</v>
      </c>
      <c r="S10" s="21">
        <v>92600</v>
      </c>
      <c r="T10" s="21">
        <v>98300</v>
      </c>
      <c r="U10" s="21">
        <v>109300</v>
      </c>
      <c r="V10" s="21">
        <v>151400</v>
      </c>
      <c r="W10" s="21">
        <v>159500</v>
      </c>
      <c r="X10" s="21">
        <v>179300</v>
      </c>
      <c r="Y10" s="21">
        <v>183000</v>
      </c>
      <c r="AA10" s="50">
        <v>7</v>
      </c>
      <c r="AB10" s="50" t="s">
        <v>59</v>
      </c>
      <c r="AC10" s="50">
        <v>15700</v>
      </c>
    </row>
    <row r="11" spans="1:32">
      <c r="A11" s="21">
        <v>9</v>
      </c>
      <c r="B11" s="21">
        <v>22400</v>
      </c>
      <c r="C11" s="21">
        <v>22700</v>
      </c>
      <c r="D11" s="21">
        <v>23100</v>
      </c>
      <c r="E11" s="21">
        <v>24300</v>
      </c>
      <c r="F11" s="21">
        <v>26300</v>
      </c>
      <c r="G11" s="21">
        <v>27200</v>
      </c>
      <c r="H11" s="21">
        <v>28400</v>
      </c>
      <c r="I11" s="21">
        <v>33300</v>
      </c>
      <c r="J11" s="21">
        <v>36400</v>
      </c>
      <c r="K11" s="21">
        <v>42700</v>
      </c>
      <c r="L11" s="21">
        <v>47900</v>
      </c>
      <c r="M11" s="21">
        <v>56100</v>
      </c>
      <c r="N11" s="21">
        <v>67200</v>
      </c>
      <c r="O11" s="21">
        <v>71100</v>
      </c>
      <c r="P11" s="21">
        <v>76800</v>
      </c>
      <c r="Q11" s="21">
        <v>85200</v>
      </c>
      <c r="R11" s="21">
        <v>89900</v>
      </c>
      <c r="S11" s="21">
        <v>95400</v>
      </c>
      <c r="T11" s="21">
        <v>101200</v>
      </c>
      <c r="U11" s="21">
        <v>112600</v>
      </c>
      <c r="V11" s="21">
        <v>155900</v>
      </c>
      <c r="W11" s="21">
        <v>164300</v>
      </c>
      <c r="X11" s="21">
        <v>184700</v>
      </c>
      <c r="Y11" s="21">
        <v>188500</v>
      </c>
      <c r="AA11" s="50">
        <v>8</v>
      </c>
      <c r="AB11" s="50" t="s">
        <v>60</v>
      </c>
      <c r="AC11" s="50">
        <v>18500</v>
      </c>
    </row>
    <row r="12" spans="1:32">
      <c r="A12" s="21">
        <v>10</v>
      </c>
      <c r="B12" s="21">
        <v>23100</v>
      </c>
      <c r="C12" s="21">
        <v>23400</v>
      </c>
      <c r="D12" s="21">
        <v>23800</v>
      </c>
      <c r="E12" s="21">
        <v>25000</v>
      </c>
      <c r="F12" s="21">
        <v>27100</v>
      </c>
      <c r="G12" s="21">
        <v>28000</v>
      </c>
      <c r="H12" s="21">
        <v>29300</v>
      </c>
      <c r="I12" s="21">
        <v>34300</v>
      </c>
      <c r="J12" s="21">
        <v>37500</v>
      </c>
      <c r="K12" s="21">
        <v>44000</v>
      </c>
      <c r="L12" s="21">
        <v>49300</v>
      </c>
      <c r="M12" s="21">
        <v>57800</v>
      </c>
      <c r="N12" s="21">
        <v>69200</v>
      </c>
      <c r="O12" s="21">
        <v>73200</v>
      </c>
      <c r="P12" s="21">
        <v>79100</v>
      </c>
      <c r="Q12" s="21">
        <v>87800</v>
      </c>
      <c r="R12" s="21">
        <v>92600</v>
      </c>
      <c r="S12" s="21">
        <v>98300</v>
      </c>
      <c r="T12" s="21">
        <v>104200</v>
      </c>
      <c r="U12" s="21">
        <v>116000</v>
      </c>
      <c r="V12" s="21">
        <v>160600</v>
      </c>
      <c r="W12" s="21">
        <v>169200</v>
      </c>
      <c r="X12" s="21">
        <v>190200</v>
      </c>
      <c r="Y12" s="21">
        <v>194200</v>
      </c>
      <c r="AA12" s="50">
        <v>9</v>
      </c>
      <c r="AB12" s="50" t="s">
        <v>61</v>
      </c>
      <c r="AC12" s="50">
        <v>20100</v>
      </c>
    </row>
    <row r="13" spans="1:32">
      <c r="A13" s="21">
        <v>11</v>
      </c>
      <c r="B13" s="21">
        <v>23800</v>
      </c>
      <c r="C13" s="21">
        <v>24100</v>
      </c>
      <c r="D13" s="21">
        <v>24500</v>
      </c>
      <c r="E13" s="21">
        <v>25800</v>
      </c>
      <c r="F13" s="21">
        <v>27900</v>
      </c>
      <c r="G13" s="21">
        <v>28800</v>
      </c>
      <c r="H13" s="21">
        <v>30200</v>
      </c>
      <c r="I13" s="21">
        <v>35300</v>
      </c>
      <c r="J13" s="21">
        <v>38600</v>
      </c>
      <c r="K13" s="21">
        <v>45300</v>
      </c>
      <c r="L13" s="21">
        <v>50800</v>
      </c>
      <c r="M13" s="21">
        <v>59500</v>
      </c>
      <c r="N13" s="21">
        <v>71300</v>
      </c>
      <c r="O13" s="21">
        <v>75400</v>
      </c>
      <c r="P13" s="21">
        <v>81500</v>
      </c>
      <c r="Q13" s="21">
        <v>90400</v>
      </c>
      <c r="R13" s="21">
        <v>95400</v>
      </c>
      <c r="S13" s="21">
        <v>101200</v>
      </c>
      <c r="T13" s="21">
        <v>107300</v>
      </c>
      <c r="U13" s="21">
        <v>119500</v>
      </c>
      <c r="V13" s="21">
        <v>165400</v>
      </c>
      <c r="W13" s="21">
        <v>174300</v>
      </c>
      <c r="X13" s="21">
        <v>195900</v>
      </c>
      <c r="Y13" s="21">
        <v>200000</v>
      </c>
      <c r="AA13" s="50">
        <v>10</v>
      </c>
      <c r="AB13" s="50" t="s">
        <v>62</v>
      </c>
      <c r="AC13" s="50">
        <v>23700</v>
      </c>
    </row>
    <row r="14" spans="1:32">
      <c r="A14" s="21">
        <v>12</v>
      </c>
      <c r="B14" s="21">
        <v>24500</v>
      </c>
      <c r="C14" s="21">
        <v>24800</v>
      </c>
      <c r="D14" s="21">
        <v>25200</v>
      </c>
      <c r="E14" s="21">
        <v>26600</v>
      </c>
      <c r="F14" s="21">
        <v>28700</v>
      </c>
      <c r="G14" s="21">
        <v>29700</v>
      </c>
      <c r="H14" s="21">
        <v>31100</v>
      </c>
      <c r="I14" s="21">
        <v>36400</v>
      </c>
      <c r="J14" s="21">
        <v>39800</v>
      </c>
      <c r="K14" s="21">
        <v>46700</v>
      </c>
      <c r="L14" s="21">
        <v>52300</v>
      </c>
      <c r="M14" s="21">
        <v>61300</v>
      </c>
      <c r="N14" s="21">
        <v>73400</v>
      </c>
      <c r="O14" s="21">
        <v>77700</v>
      </c>
      <c r="P14" s="21">
        <v>83900</v>
      </c>
      <c r="Q14" s="21">
        <v>93100</v>
      </c>
      <c r="R14" s="21">
        <v>98300</v>
      </c>
      <c r="S14" s="21">
        <v>104200</v>
      </c>
      <c r="T14" s="21">
        <v>110500</v>
      </c>
      <c r="U14" s="21">
        <v>123100</v>
      </c>
      <c r="V14" s="21">
        <v>170400</v>
      </c>
      <c r="W14" s="21">
        <v>179500</v>
      </c>
      <c r="X14" s="21">
        <v>201800</v>
      </c>
      <c r="Y14" s="21">
        <v>206000</v>
      </c>
      <c r="AA14" s="50">
        <v>11</v>
      </c>
      <c r="AB14" s="50" t="s">
        <v>63</v>
      </c>
      <c r="AC14" s="50">
        <v>26500</v>
      </c>
    </row>
    <row r="15" spans="1:32">
      <c r="A15" s="21">
        <v>13</v>
      </c>
      <c r="B15" s="21">
        <v>25200</v>
      </c>
      <c r="C15" s="21">
        <v>25500</v>
      </c>
      <c r="D15" s="21">
        <v>26000</v>
      </c>
      <c r="E15" s="21">
        <v>27400</v>
      </c>
      <c r="F15" s="21">
        <v>29600</v>
      </c>
      <c r="G15" s="21">
        <v>30600</v>
      </c>
      <c r="H15" s="21">
        <v>32000</v>
      </c>
      <c r="I15" s="21">
        <v>37500</v>
      </c>
      <c r="J15" s="21">
        <v>41000</v>
      </c>
      <c r="K15" s="21">
        <v>48100</v>
      </c>
      <c r="L15" s="21">
        <v>53900</v>
      </c>
      <c r="M15" s="21">
        <v>63100</v>
      </c>
      <c r="N15" s="21">
        <v>75600</v>
      </c>
      <c r="O15" s="21">
        <v>80000</v>
      </c>
      <c r="P15" s="21">
        <v>86400</v>
      </c>
      <c r="Q15" s="21">
        <v>95900</v>
      </c>
      <c r="R15" s="21">
        <v>101200</v>
      </c>
      <c r="S15" s="21">
        <v>107300</v>
      </c>
      <c r="T15" s="21">
        <v>113800</v>
      </c>
      <c r="U15" s="21">
        <v>126800</v>
      </c>
      <c r="V15" s="21">
        <v>175500</v>
      </c>
      <c r="W15" s="21">
        <v>184900</v>
      </c>
      <c r="X15" s="21">
        <v>207900</v>
      </c>
      <c r="Y15" s="21">
        <v>212200</v>
      </c>
      <c r="AA15" s="50">
        <v>12</v>
      </c>
      <c r="AB15" s="50" t="s">
        <v>64</v>
      </c>
      <c r="AC15" s="50">
        <v>31100</v>
      </c>
    </row>
    <row r="16" spans="1:32">
      <c r="A16" s="21">
        <v>14</v>
      </c>
      <c r="B16" s="21">
        <v>26000</v>
      </c>
      <c r="C16" s="21">
        <v>26300</v>
      </c>
      <c r="D16" s="21">
        <v>26800</v>
      </c>
      <c r="E16" s="21">
        <v>28200</v>
      </c>
      <c r="F16" s="21">
        <v>30500</v>
      </c>
      <c r="G16" s="21">
        <v>31500</v>
      </c>
      <c r="H16" s="21">
        <v>33000</v>
      </c>
      <c r="I16" s="21">
        <v>38600</v>
      </c>
      <c r="J16" s="21">
        <v>42200</v>
      </c>
      <c r="K16" s="21">
        <v>49500</v>
      </c>
      <c r="L16" s="21">
        <v>55500</v>
      </c>
      <c r="M16" s="21">
        <v>65000</v>
      </c>
      <c r="N16" s="21">
        <v>77900</v>
      </c>
      <c r="O16" s="21">
        <v>82400</v>
      </c>
      <c r="P16" s="21">
        <v>89000</v>
      </c>
      <c r="Q16" s="21">
        <v>98800</v>
      </c>
      <c r="R16" s="21">
        <v>104200</v>
      </c>
      <c r="S16" s="21">
        <v>110500</v>
      </c>
      <c r="T16" s="21">
        <v>117200</v>
      </c>
      <c r="U16" s="21">
        <v>130600</v>
      </c>
      <c r="V16" s="21">
        <v>180800</v>
      </c>
      <c r="W16" s="21">
        <v>190400</v>
      </c>
      <c r="X16" s="21">
        <v>214100</v>
      </c>
      <c r="Y16" s="21">
        <v>218600</v>
      </c>
      <c r="AA16" s="50">
        <v>13</v>
      </c>
      <c r="AB16" s="50" t="s">
        <v>66</v>
      </c>
      <c r="AC16" s="50">
        <v>39300</v>
      </c>
    </row>
    <row r="17" spans="1:29">
      <c r="A17" s="21">
        <v>15</v>
      </c>
      <c r="B17" s="21">
        <v>26800</v>
      </c>
      <c r="C17" s="21">
        <v>27100</v>
      </c>
      <c r="D17" s="21">
        <v>27600</v>
      </c>
      <c r="E17" s="21">
        <v>29000</v>
      </c>
      <c r="F17" s="21">
        <v>31400</v>
      </c>
      <c r="G17" s="21">
        <v>32400</v>
      </c>
      <c r="H17" s="21">
        <v>34000</v>
      </c>
      <c r="I17" s="21">
        <v>39800</v>
      </c>
      <c r="J17" s="21">
        <v>43500</v>
      </c>
      <c r="K17" s="21">
        <v>51000</v>
      </c>
      <c r="L17" s="21">
        <v>57200</v>
      </c>
      <c r="M17" s="21">
        <v>67000</v>
      </c>
      <c r="N17" s="21">
        <v>80200</v>
      </c>
      <c r="O17" s="21">
        <v>84900</v>
      </c>
      <c r="P17" s="21">
        <v>91700</v>
      </c>
      <c r="Q17" s="21">
        <v>101800</v>
      </c>
      <c r="R17" s="21">
        <v>107300</v>
      </c>
      <c r="S17" s="21">
        <v>113800</v>
      </c>
      <c r="T17" s="21">
        <v>120700</v>
      </c>
      <c r="U17" s="21">
        <v>134500</v>
      </c>
      <c r="V17" s="21">
        <v>186200</v>
      </c>
      <c r="W17" s="21">
        <v>196100</v>
      </c>
      <c r="X17" s="21"/>
      <c r="Y17" s="21"/>
      <c r="AA17" s="50">
        <v>14</v>
      </c>
      <c r="AB17" s="50" t="s">
        <v>67</v>
      </c>
      <c r="AC17" s="50">
        <v>42500</v>
      </c>
    </row>
    <row r="18" spans="1:29">
      <c r="A18" s="21">
        <v>16</v>
      </c>
      <c r="B18" s="21">
        <v>27600</v>
      </c>
      <c r="C18" s="21">
        <v>27900</v>
      </c>
      <c r="D18" s="21">
        <v>28400</v>
      </c>
      <c r="E18" s="21">
        <v>29900</v>
      </c>
      <c r="F18" s="21">
        <v>32300</v>
      </c>
      <c r="G18" s="21">
        <v>33400</v>
      </c>
      <c r="H18" s="21">
        <v>35000</v>
      </c>
      <c r="I18" s="21">
        <v>41000</v>
      </c>
      <c r="J18" s="21">
        <v>44800</v>
      </c>
      <c r="K18" s="21">
        <v>52500</v>
      </c>
      <c r="L18" s="21">
        <v>58900</v>
      </c>
      <c r="M18" s="21">
        <v>69000</v>
      </c>
      <c r="N18" s="21">
        <v>82600</v>
      </c>
      <c r="O18" s="21">
        <v>87400</v>
      </c>
      <c r="P18" s="21">
        <v>94500</v>
      </c>
      <c r="Q18" s="21">
        <v>104900</v>
      </c>
      <c r="R18" s="21">
        <v>110500</v>
      </c>
      <c r="S18" s="21">
        <v>117200</v>
      </c>
      <c r="T18" s="21">
        <v>124300</v>
      </c>
      <c r="U18" s="21">
        <v>138500</v>
      </c>
      <c r="V18" s="21">
        <v>191800</v>
      </c>
      <c r="W18" s="21">
        <v>202000</v>
      </c>
      <c r="X18" s="21"/>
      <c r="Y18" s="21"/>
      <c r="AA18" s="50">
        <v>15</v>
      </c>
      <c r="AB18" s="50" t="s">
        <v>68</v>
      </c>
      <c r="AC18" s="50">
        <v>47200</v>
      </c>
    </row>
    <row r="19" spans="1:29">
      <c r="A19" s="21">
        <v>17</v>
      </c>
      <c r="B19" s="21">
        <v>28400</v>
      </c>
      <c r="C19" s="21">
        <v>28700</v>
      </c>
      <c r="D19" s="21">
        <v>29300</v>
      </c>
      <c r="E19" s="21">
        <v>30800</v>
      </c>
      <c r="F19" s="21">
        <v>33300</v>
      </c>
      <c r="G19" s="21">
        <v>34400</v>
      </c>
      <c r="H19" s="21">
        <v>36100</v>
      </c>
      <c r="I19" s="21">
        <v>42200</v>
      </c>
      <c r="J19" s="21">
        <v>46100</v>
      </c>
      <c r="K19" s="21">
        <v>54100</v>
      </c>
      <c r="L19" s="21">
        <v>60700</v>
      </c>
      <c r="M19" s="21">
        <v>71100</v>
      </c>
      <c r="N19" s="21">
        <v>85100</v>
      </c>
      <c r="O19" s="21">
        <v>90000</v>
      </c>
      <c r="P19" s="21">
        <v>97300</v>
      </c>
      <c r="Q19" s="21">
        <v>108000</v>
      </c>
      <c r="R19" s="21">
        <v>113800</v>
      </c>
      <c r="S19" s="21">
        <v>120700</v>
      </c>
      <c r="T19" s="21">
        <v>128000</v>
      </c>
      <c r="U19" s="21">
        <v>142700</v>
      </c>
      <c r="V19" s="21">
        <v>197600</v>
      </c>
      <c r="W19" s="21">
        <v>208100</v>
      </c>
      <c r="X19" s="21"/>
      <c r="Y19" s="21"/>
      <c r="AA19" s="50">
        <v>16</v>
      </c>
      <c r="AB19" s="50" t="s">
        <v>69</v>
      </c>
      <c r="AC19" s="50">
        <v>49700</v>
      </c>
    </row>
    <row r="20" spans="1:29">
      <c r="A20" s="21">
        <v>18</v>
      </c>
      <c r="B20" s="21">
        <v>29300</v>
      </c>
      <c r="C20" s="21">
        <v>29600</v>
      </c>
      <c r="D20" s="21">
        <v>30200</v>
      </c>
      <c r="E20" s="21">
        <v>31700</v>
      </c>
      <c r="F20" s="21">
        <v>34300</v>
      </c>
      <c r="G20" s="21">
        <v>35400</v>
      </c>
      <c r="H20" s="21">
        <v>37200</v>
      </c>
      <c r="I20" s="21">
        <v>43500</v>
      </c>
      <c r="J20" s="21">
        <v>47500</v>
      </c>
      <c r="K20" s="21">
        <v>55700</v>
      </c>
      <c r="L20" s="21">
        <v>62500</v>
      </c>
      <c r="M20" s="21">
        <v>73200</v>
      </c>
      <c r="N20" s="21">
        <v>87700</v>
      </c>
      <c r="O20" s="21">
        <v>92700</v>
      </c>
      <c r="P20" s="21">
        <v>100200</v>
      </c>
      <c r="Q20" s="21">
        <v>111200</v>
      </c>
      <c r="R20" s="21">
        <v>117200</v>
      </c>
      <c r="S20" s="21">
        <v>124300</v>
      </c>
      <c r="T20" s="21">
        <v>131800</v>
      </c>
      <c r="U20" s="21">
        <v>147000</v>
      </c>
      <c r="V20" s="21">
        <v>203500</v>
      </c>
      <c r="W20" s="21"/>
      <c r="X20" s="21"/>
      <c r="Y20" s="21"/>
      <c r="AA20" s="50">
        <v>17</v>
      </c>
      <c r="AB20" s="50" t="s">
        <v>70</v>
      </c>
      <c r="AC20" s="50">
        <v>52800</v>
      </c>
    </row>
    <row r="21" spans="1:29">
      <c r="A21" s="21">
        <v>19</v>
      </c>
      <c r="B21" s="21">
        <v>30200</v>
      </c>
      <c r="C21" s="21">
        <v>30500</v>
      </c>
      <c r="D21" s="21">
        <v>31100</v>
      </c>
      <c r="E21" s="21">
        <v>32700</v>
      </c>
      <c r="F21" s="21">
        <v>35300</v>
      </c>
      <c r="G21" s="21">
        <v>36500</v>
      </c>
      <c r="H21" s="21">
        <v>38300</v>
      </c>
      <c r="I21" s="21">
        <v>44800</v>
      </c>
      <c r="J21" s="21">
        <v>48900</v>
      </c>
      <c r="K21" s="21">
        <v>57400</v>
      </c>
      <c r="L21" s="21">
        <v>64400</v>
      </c>
      <c r="M21" s="21">
        <v>75400</v>
      </c>
      <c r="N21" s="21">
        <v>90300</v>
      </c>
      <c r="O21" s="21">
        <v>95500</v>
      </c>
      <c r="P21" s="21">
        <v>103200</v>
      </c>
      <c r="Q21" s="21">
        <v>114500</v>
      </c>
      <c r="R21" s="21">
        <v>120700</v>
      </c>
      <c r="S21" s="21">
        <v>128000</v>
      </c>
      <c r="T21" s="21">
        <v>135800</v>
      </c>
      <c r="U21" s="21">
        <v>151400</v>
      </c>
      <c r="V21" s="21"/>
      <c r="W21" s="21"/>
      <c r="X21" s="21"/>
      <c r="Y21" s="21"/>
      <c r="AA21" s="50">
        <v>18</v>
      </c>
      <c r="AB21" s="50" t="s">
        <v>71</v>
      </c>
      <c r="AC21" s="50">
        <v>56000</v>
      </c>
    </row>
    <row r="22" spans="1:29">
      <c r="A22" s="21">
        <v>20</v>
      </c>
      <c r="B22" s="21">
        <v>31100</v>
      </c>
      <c r="C22" s="21">
        <v>31400</v>
      </c>
      <c r="D22" s="21">
        <v>32000</v>
      </c>
      <c r="E22" s="21">
        <v>33700</v>
      </c>
      <c r="F22" s="21">
        <v>36400</v>
      </c>
      <c r="G22" s="21">
        <v>37600</v>
      </c>
      <c r="H22" s="21">
        <v>39400</v>
      </c>
      <c r="I22" s="21">
        <v>46100</v>
      </c>
      <c r="J22" s="21">
        <v>50400</v>
      </c>
      <c r="K22" s="21">
        <v>59100</v>
      </c>
      <c r="L22" s="21">
        <v>66300</v>
      </c>
      <c r="M22" s="21">
        <v>77700</v>
      </c>
      <c r="N22" s="21">
        <v>93000</v>
      </c>
      <c r="O22" s="21">
        <v>98400</v>
      </c>
      <c r="P22" s="21">
        <v>106300</v>
      </c>
      <c r="Q22" s="21">
        <v>117900</v>
      </c>
      <c r="R22" s="21">
        <v>124300</v>
      </c>
      <c r="S22" s="21">
        <v>131800</v>
      </c>
      <c r="T22" s="21">
        <v>139900</v>
      </c>
      <c r="U22" s="21">
        <v>155900</v>
      </c>
      <c r="V22" s="21"/>
      <c r="W22" s="21"/>
      <c r="X22" s="51"/>
      <c r="Y22" s="51"/>
      <c r="AA22" s="50">
        <v>19</v>
      </c>
      <c r="AB22" s="50" t="s">
        <v>72</v>
      </c>
      <c r="AC22" s="50">
        <v>62300</v>
      </c>
    </row>
    <row r="23" spans="1:29">
      <c r="A23" s="21">
        <v>21</v>
      </c>
      <c r="B23" s="21">
        <v>32000</v>
      </c>
      <c r="C23" s="21">
        <v>32300</v>
      </c>
      <c r="D23" s="21">
        <v>33000</v>
      </c>
      <c r="E23" s="21">
        <v>34700</v>
      </c>
      <c r="F23" s="21">
        <v>37500</v>
      </c>
      <c r="G23" s="21">
        <v>38700</v>
      </c>
      <c r="H23" s="21">
        <v>40600</v>
      </c>
      <c r="I23" s="21">
        <v>47500</v>
      </c>
      <c r="J23" s="21">
        <v>51900</v>
      </c>
      <c r="K23" s="21">
        <v>60900</v>
      </c>
      <c r="L23" s="21">
        <v>68300</v>
      </c>
      <c r="M23" s="21">
        <v>80000</v>
      </c>
      <c r="N23" s="21">
        <v>95800</v>
      </c>
      <c r="O23" s="21">
        <v>101400</v>
      </c>
      <c r="P23" s="21">
        <v>109500</v>
      </c>
      <c r="Q23" s="21">
        <v>121400</v>
      </c>
      <c r="R23" s="21">
        <v>128000</v>
      </c>
      <c r="S23" s="21">
        <v>135800</v>
      </c>
      <c r="T23" s="21">
        <v>144100</v>
      </c>
      <c r="U23" s="21">
        <v>160600</v>
      </c>
      <c r="V23" s="21"/>
      <c r="W23" s="21"/>
      <c r="X23" s="21"/>
      <c r="Y23" s="21"/>
      <c r="AA23" s="50">
        <v>20</v>
      </c>
      <c r="AB23" s="50" t="s">
        <v>73</v>
      </c>
      <c r="AC23" s="50">
        <v>86200</v>
      </c>
    </row>
    <row r="24" spans="1:29">
      <c r="A24" s="21">
        <v>22</v>
      </c>
      <c r="B24" s="21">
        <v>33000</v>
      </c>
      <c r="C24" s="21">
        <v>33300</v>
      </c>
      <c r="D24" s="21">
        <v>34000</v>
      </c>
      <c r="E24" s="21">
        <v>35700</v>
      </c>
      <c r="F24" s="21">
        <v>38600</v>
      </c>
      <c r="G24" s="21">
        <v>39900</v>
      </c>
      <c r="H24" s="21">
        <v>41800</v>
      </c>
      <c r="I24" s="21">
        <v>48900</v>
      </c>
      <c r="J24" s="21">
        <v>53500</v>
      </c>
      <c r="K24" s="21">
        <v>62700</v>
      </c>
      <c r="L24" s="21">
        <v>70300</v>
      </c>
      <c r="M24" s="21">
        <v>82400</v>
      </c>
      <c r="N24" s="21">
        <v>98700</v>
      </c>
      <c r="O24" s="21">
        <v>104400</v>
      </c>
      <c r="P24" s="21">
        <v>112800</v>
      </c>
      <c r="Q24" s="21">
        <v>125000</v>
      </c>
      <c r="R24" s="21">
        <v>131800</v>
      </c>
      <c r="S24" s="21">
        <v>139900</v>
      </c>
      <c r="T24" s="21">
        <v>148400</v>
      </c>
      <c r="U24" s="21">
        <v>165400</v>
      </c>
      <c r="V24" s="21"/>
      <c r="W24" s="21"/>
      <c r="X24" s="21"/>
      <c r="Y24" s="21"/>
      <c r="AA24" s="50">
        <v>21</v>
      </c>
      <c r="AB24" s="50" t="s">
        <v>74</v>
      </c>
      <c r="AC24" s="50">
        <v>90800</v>
      </c>
    </row>
    <row r="25" spans="1:29">
      <c r="A25" s="21">
        <v>23</v>
      </c>
      <c r="B25" s="21">
        <v>34000</v>
      </c>
      <c r="C25" s="21">
        <v>34300</v>
      </c>
      <c r="D25" s="21">
        <v>35000</v>
      </c>
      <c r="E25" s="21">
        <v>36800</v>
      </c>
      <c r="F25" s="21">
        <v>39800</v>
      </c>
      <c r="G25" s="21">
        <v>41100</v>
      </c>
      <c r="H25" s="21">
        <v>43100</v>
      </c>
      <c r="I25" s="21">
        <v>50400</v>
      </c>
      <c r="J25" s="21">
        <v>55100</v>
      </c>
      <c r="K25" s="21">
        <v>64600</v>
      </c>
      <c r="L25" s="21">
        <v>72400</v>
      </c>
      <c r="M25" s="21">
        <v>84900</v>
      </c>
      <c r="N25" s="21">
        <v>101700</v>
      </c>
      <c r="O25" s="21">
        <v>107500</v>
      </c>
      <c r="P25" s="21">
        <v>116200</v>
      </c>
      <c r="Q25" s="21">
        <v>128800</v>
      </c>
      <c r="R25" s="21">
        <v>135800</v>
      </c>
      <c r="S25" s="21">
        <v>144100</v>
      </c>
      <c r="T25" s="21">
        <v>152900</v>
      </c>
      <c r="U25" s="21">
        <v>170400</v>
      </c>
      <c r="V25" s="21"/>
      <c r="W25" s="21"/>
      <c r="X25" s="21"/>
      <c r="Y25" s="21"/>
      <c r="AA25" s="50">
        <v>22</v>
      </c>
      <c r="AB25" s="50" t="s">
        <v>75</v>
      </c>
      <c r="AC25" s="50">
        <v>102100</v>
      </c>
    </row>
    <row r="26" spans="1:29">
      <c r="A26" s="21">
        <v>24</v>
      </c>
      <c r="B26" s="21">
        <v>35000</v>
      </c>
      <c r="C26" s="21">
        <v>35300</v>
      </c>
      <c r="D26" s="21">
        <v>36100</v>
      </c>
      <c r="E26" s="21">
        <v>37900</v>
      </c>
      <c r="F26" s="21">
        <v>41000</v>
      </c>
      <c r="G26" s="21">
        <v>42300</v>
      </c>
      <c r="H26" s="21">
        <v>44400</v>
      </c>
      <c r="I26" s="21">
        <v>51900</v>
      </c>
      <c r="J26" s="21">
        <v>56800</v>
      </c>
      <c r="K26" s="21">
        <v>66500</v>
      </c>
      <c r="L26" s="21">
        <v>74600</v>
      </c>
      <c r="M26" s="21">
        <v>87400</v>
      </c>
      <c r="N26" s="21">
        <v>104800</v>
      </c>
      <c r="O26" s="21">
        <v>110700</v>
      </c>
      <c r="P26" s="21">
        <v>119700</v>
      </c>
      <c r="Q26" s="21">
        <v>132700</v>
      </c>
      <c r="R26" s="21">
        <v>139900</v>
      </c>
      <c r="S26" s="21">
        <v>148400</v>
      </c>
      <c r="T26" s="21">
        <v>157500</v>
      </c>
      <c r="U26" s="21">
        <v>175500</v>
      </c>
      <c r="V26" s="21"/>
      <c r="W26" s="21"/>
      <c r="X26" s="21"/>
      <c r="Y26" s="21"/>
      <c r="AA26" s="50">
        <v>23</v>
      </c>
      <c r="AB26" s="50" t="s">
        <v>76</v>
      </c>
      <c r="AC26" s="50">
        <v>104200</v>
      </c>
    </row>
    <row r="27" spans="1:29">
      <c r="A27" s="21">
        <v>25</v>
      </c>
      <c r="B27" s="21">
        <v>36100</v>
      </c>
      <c r="C27" s="21">
        <v>36400</v>
      </c>
      <c r="D27" s="21">
        <v>37200</v>
      </c>
      <c r="E27" s="21">
        <v>39000</v>
      </c>
      <c r="F27" s="21">
        <v>42200</v>
      </c>
      <c r="G27" s="21">
        <v>43600</v>
      </c>
      <c r="H27" s="21">
        <v>45700</v>
      </c>
      <c r="I27" s="21">
        <v>53500</v>
      </c>
      <c r="J27" s="21">
        <v>58500</v>
      </c>
      <c r="K27" s="21">
        <v>68500</v>
      </c>
      <c r="L27" s="21">
        <v>76800</v>
      </c>
      <c r="M27" s="21">
        <v>90000</v>
      </c>
      <c r="N27" s="21">
        <v>107900</v>
      </c>
      <c r="O27" s="21">
        <v>114000</v>
      </c>
      <c r="P27" s="21">
        <v>123300</v>
      </c>
      <c r="Q27" s="21">
        <v>136700</v>
      </c>
      <c r="R27" s="21">
        <v>144100</v>
      </c>
      <c r="S27" s="21">
        <v>152900</v>
      </c>
      <c r="T27" s="21">
        <v>162200</v>
      </c>
      <c r="U27" s="21">
        <v>180800</v>
      </c>
      <c r="V27" s="21"/>
      <c r="W27" s="21"/>
      <c r="X27" s="21"/>
      <c r="Y27" s="21"/>
    </row>
    <row r="28" spans="1:29">
      <c r="A28" s="21">
        <v>26</v>
      </c>
      <c r="B28" s="21">
        <v>37200</v>
      </c>
      <c r="C28" s="21">
        <v>37500</v>
      </c>
      <c r="D28" s="21">
        <v>38300</v>
      </c>
      <c r="E28" s="21">
        <v>40200</v>
      </c>
      <c r="F28" s="21">
        <v>43500</v>
      </c>
      <c r="G28" s="21">
        <v>44900</v>
      </c>
      <c r="H28" s="21">
        <v>47100</v>
      </c>
      <c r="I28" s="21">
        <v>55100</v>
      </c>
      <c r="J28" s="21">
        <v>60300</v>
      </c>
      <c r="K28" s="21">
        <v>70600</v>
      </c>
      <c r="L28" s="21">
        <v>79100</v>
      </c>
      <c r="M28" s="21">
        <v>92700</v>
      </c>
      <c r="N28" s="21">
        <v>111100</v>
      </c>
      <c r="O28" s="21">
        <v>117400</v>
      </c>
      <c r="P28" s="21">
        <v>127000</v>
      </c>
      <c r="Q28" s="21">
        <v>140800</v>
      </c>
      <c r="R28" s="21">
        <v>148400</v>
      </c>
      <c r="S28" s="21">
        <v>157500</v>
      </c>
      <c r="T28" s="21">
        <v>167100</v>
      </c>
      <c r="U28" s="21">
        <v>186200</v>
      </c>
      <c r="V28" s="21"/>
      <c r="W28" s="21"/>
      <c r="X28" s="21"/>
      <c r="Y28" s="21"/>
    </row>
    <row r="29" spans="1:29">
      <c r="A29" s="21">
        <v>27</v>
      </c>
      <c r="B29" s="21">
        <v>38300</v>
      </c>
      <c r="C29" s="21">
        <v>38600</v>
      </c>
      <c r="D29" s="21">
        <v>39400</v>
      </c>
      <c r="E29" s="21">
        <v>41400</v>
      </c>
      <c r="F29" s="21">
        <v>44800</v>
      </c>
      <c r="G29" s="21">
        <v>46200</v>
      </c>
      <c r="H29" s="21">
        <v>48500</v>
      </c>
      <c r="I29" s="21">
        <v>56800</v>
      </c>
      <c r="J29" s="21">
        <v>62100</v>
      </c>
      <c r="K29" s="21">
        <v>72700</v>
      </c>
      <c r="L29" s="21">
        <v>81500</v>
      </c>
      <c r="M29" s="21">
        <v>95500</v>
      </c>
      <c r="N29" s="21">
        <v>114400</v>
      </c>
      <c r="O29" s="21">
        <v>120900</v>
      </c>
      <c r="P29" s="21">
        <v>130800</v>
      </c>
      <c r="Q29" s="21">
        <v>145000</v>
      </c>
      <c r="R29" s="21">
        <v>152900</v>
      </c>
      <c r="S29" s="21">
        <v>162200</v>
      </c>
      <c r="T29" s="21">
        <v>172100</v>
      </c>
      <c r="U29" s="21">
        <v>191800</v>
      </c>
      <c r="V29" s="21"/>
      <c r="W29" s="21"/>
      <c r="X29" s="21"/>
      <c r="Y29" s="21"/>
    </row>
    <row r="30" spans="1:29">
      <c r="A30" s="21">
        <v>28</v>
      </c>
      <c r="B30" s="21">
        <v>39400</v>
      </c>
      <c r="C30" s="21">
        <v>39800</v>
      </c>
      <c r="D30" s="21">
        <v>40600</v>
      </c>
      <c r="E30" s="21">
        <v>42600</v>
      </c>
      <c r="F30" s="21">
        <v>46100</v>
      </c>
      <c r="G30" s="21">
        <v>47600</v>
      </c>
      <c r="H30" s="21">
        <v>50000</v>
      </c>
      <c r="I30" s="21">
        <v>58500</v>
      </c>
      <c r="J30" s="21">
        <v>64000</v>
      </c>
      <c r="K30" s="21">
        <v>74900</v>
      </c>
      <c r="L30" s="21">
        <v>83900</v>
      </c>
      <c r="M30" s="21">
        <v>98400</v>
      </c>
      <c r="N30" s="21">
        <v>117800</v>
      </c>
      <c r="O30" s="21">
        <v>124500</v>
      </c>
      <c r="P30" s="21">
        <v>134700</v>
      </c>
      <c r="Q30" s="21">
        <v>149400</v>
      </c>
      <c r="R30" s="21">
        <v>157500</v>
      </c>
      <c r="S30" s="21">
        <v>167100</v>
      </c>
      <c r="T30" s="21">
        <v>177300</v>
      </c>
      <c r="U30" s="21">
        <v>197600</v>
      </c>
      <c r="V30" s="21"/>
      <c r="W30" s="21"/>
      <c r="X30" s="21"/>
      <c r="Y30" s="21"/>
    </row>
    <row r="31" spans="1:29">
      <c r="A31" s="21">
        <v>29</v>
      </c>
      <c r="B31" s="21">
        <v>40600</v>
      </c>
      <c r="C31" s="21">
        <v>41000</v>
      </c>
      <c r="D31" s="21">
        <v>41800</v>
      </c>
      <c r="E31" s="21">
        <v>43900</v>
      </c>
      <c r="F31" s="21">
        <v>47500</v>
      </c>
      <c r="G31" s="21">
        <v>49000</v>
      </c>
      <c r="H31" s="21">
        <v>51500</v>
      </c>
      <c r="I31" s="21">
        <v>60300</v>
      </c>
      <c r="J31" s="21">
        <v>65900</v>
      </c>
      <c r="K31" s="21">
        <v>77100</v>
      </c>
      <c r="L31" s="21">
        <v>86400</v>
      </c>
      <c r="M31" s="21">
        <v>101400</v>
      </c>
      <c r="N31" s="21">
        <v>121300</v>
      </c>
      <c r="O31" s="21">
        <v>128200</v>
      </c>
      <c r="P31" s="21">
        <v>138700</v>
      </c>
      <c r="Q31" s="21">
        <v>153900</v>
      </c>
      <c r="R31" s="21">
        <v>162200</v>
      </c>
      <c r="S31" s="21">
        <v>172100</v>
      </c>
      <c r="T31" s="21">
        <v>182600</v>
      </c>
      <c r="U31" s="21">
        <v>203500</v>
      </c>
      <c r="V31" s="21"/>
      <c r="W31" s="21"/>
      <c r="X31" s="21"/>
      <c r="Y31" s="21"/>
    </row>
    <row r="32" spans="1:29">
      <c r="A32" s="21">
        <v>30</v>
      </c>
      <c r="B32" s="21">
        <v>41800</v>
      </c>
      <c r="C32" s="21">
        <v>42200</v>
      </c>
      <c r="D32" s="21">
        <v>43100</v>
      </c>
      <c r="E32" s="21">
        <v>45200</v>
      </c>
      <c r="F32" s="21">
        <v>48900</v>
      </c>
      <c r="G32" s="21">
        <v>50500</v>
      </c>
      <c r="H32" s="21">
        <v>53000</v>
      </c>
      <c r="I32" s="21">
        <v>62100</v>
      </c>
      <c r="J32" s="21">
        <v>67900</v>
      </c>
      <c r="K32" s="21">
        <v>79400</v>
      </c>
      <c r="L32" s="21">
        <v>89000</v>
      </c>
      <c r="M32" s="21">
        <v>104400</v>
      </c>
      <c r="N32" s="21">
        <v>124900</v>
      </c>
      <c r="O32" s="21">
        <v>132000</v>
      </c>
      <c r="P32" s="21">
        <v>142900</v>
      </c>
      <c r="Q32" s="21">
        <v>158500</v>
      </c>
      <c r="R32" s="21">
        <v>167100</v>
      </c>
      <c r="S32" s="21">
        <v>177300</v>
      </c>
      <c r="T32" s="21">
        <v>188100</v>
      </c>
      <c r="U32" s="21"/>
      <c r="V32" s="21"/>
      <c r="W32" s="21"/>
      <c r="X32" s="21"/>
      <c r="Y32" s="21"/>
    </row>
    <row r="33" spans="1:29">
      <c r="A33" s="21">
        <v>31</v>
      </c>
      <c r="B33" s="21">
        <v>43100</v>
      </c>
      <c r="C33" s="21">
        <v>43500</v>
      </c>
      <c r="D33" s="21">
        <v>44400</v>
      </c>
      <c r="E33" s="21">
        <v>46600</v>
      </c>
      <c r="F33" s="21">
        <v>50400</v>
      </c>
      <c r="G33" s="21">
        <v>52000</v>
      </c>
      <c r="H33" s="21">
        <v>54600</v>
      </c>
      <c r="I33" s="21">
        <v>64000</v>
      </c>
      <c r="J33" s="21">
        <v>69900</v>
      </c>
      <c r="K33" s="21">
        <v>81800</v>
      </c>
      <c r="L33" s="21">
        <v>91700</v>
      </c>
      <c r="M33" s="21">
        <v>107500</v>
      </c>
      <c r="N33" s="21">
        <v>128600</v>
      </c>
      <c r="O33" s="21">
        <v>136000</v>
      </c>
      <c r="P33" s="21">
        <v>147200</v>
      </c>
      <c r="Q33" s="21">
        <v>163300</v>
      </c>
      <c r="R33" s="21">
        <v>172100</v>
      </c>
      <c r="S33" s="21">
        <v>182600</v>
      </c>
      <c r="T33" s="21">
        <v>193700</v>
      </c>
      <c r="U33" s="21"/>
      <c r="V33" s="21"/>
      <c r="W33" s="21"/>
      <c r="X33" s="21"/>
      <c r="Y33" s="21"/>
    </row>
    <row r="34" spans="1:29">
      <c r="A34" s="21">
        <v>32</v>
      </c>
      <c r="B34" s="21">
        <v>44400</v>
      </c>
      <c r="C34" s="21">
        <v>44800</v>
      </c>
      <c r="D34" s="21">
        <v>45700</v>
      </c>
      <c r="E34" s="21">
        <v>48000</v>
      </c>
      <c r="F34" s="21">
        <v>51900</v>
      </c>
      <c r="G34" s="21">
        <v>53600</v>
      </c>
      <c r="H34" s="21">
        <v>56200</v>
      </c>
      <c r="I34" s="21">
        <v>65900</v>
      </c>
      <c r="J34" s="21">
        <v>72000</v>
      </c>
      <c r="K34" s="21">
        <v>84300</v>
      </c>
      <c r="L34" s="21">
        <v>94500</v>
      </c>
      <c r="M34" s="21">
        <v>110700</v>
      </c>
      <c r="N34" s="21">
        <v>132500</v>
      </c>
      <c r="O34" s="21">
        <v>140100</v>
      </c>
      <c r="P34" s="21">
        <v>151600</v>
      </c>
      <c r="Q34" s="21">
        <v>168200</v>
      </c>
      <c r="R34" s="21">
        <v>177300</v>
      </c>
      <c r="S34" s="21">
        <v>188100</v>
      </c>
      <c r="T34" s="21">
        <v>199500</v>
      </c>
      <c r="U34" s="21"/>
      <c r="V34" s="21"/>
      <c r="W34" s="21"/>
      <c r="X34" s="21"/>
      <c r="Y34" s="21"/>
    </row>
    <row r="35" spans="1:29">
      <c r="A35" s="21">
        <v>33</v>
      </c>
      <c r="B35" s="21">
        <v>45700</v>
      </c>
      <c r="C35" s="21">
        <v>46100</v>
      </c>
      <c r="D35" s="21">
        <v>47100</v>
      </c>
      <c r="E35" s="21">
        <v>49400</v>
      </c>
      <c r="F35" s="21">
        <v>53500</v>
      </c>
      <c r="G35" s="21">
        <v>55200</v>
      </c>
      <c r="H35" s="21">
        <v>57900</v>
      </c>
      <c r="I35" s="21">
        <v>67900</v>
      </c>
      <c r="J35" s="21">
        <v>74200</v>
      </c>
      <c r="K35" s="21">
        <v>86800</v>
      </c>
      <c r="L35" s="21">
        <v>97300</v>
      </c>
      <c r="M35" s="21">
        <v>114000</v>
      </c>
      <c r="N35" s="21">
        <v>136500</v>
      </c>
      <c r="O35" s="21">
        <v>144300</v>
      </c>
      <c r="P35" s="21">
        <v>156100</v>
      </c>
      <c r="Q35" s="21">
        <v>173200</v>
      </c>
      <c r="R35" s="21">
        <v>182600</v>
      </c>
      <c r="S35" s="21">
        <v>193700</v>
      </c>
      <c r="T35" s="21"/>
      <c r="U35" s="21"/>
      <c r="V35" s="21"/>
      <c r="W35" s="21"/>
      <c r="X35" s="21"/>
      <c r="Y35" s="21"/>
    </row>
    <row r="36" spans="1:29">
      <c r="A36" s="21">
        <v>34</v>
      </c>
      <c r="B36" s="21">
        <v>47100</v>
      </c>
      <c r="C36" s="21">
        <v>47500</v>
      </c>
      <c r="D36" s="21">
        <v>48500</v>
      </c>
      <c r="E36" s="21">
        <v>50900</v>
      </c>
      <c r="F36" s="21">
        <v>55100</v>
      </c>
      <c r="G36" s="21">
        <v>56900</v>
      </c>
      <c r="H36" s="21">
        <v>59600</v>
      </c>
      <c r="I36" s="21">
        <v>69900</v>
      </c>
      <c r="J36" s="21">
        <v>76400</v>
      </c>
      <c r="K36" s="21">
        <v>89400</v>
      </c>
      <c r="L36" s="21">
        <v>100200</v>
      </c>
      <c r="M36" s="21">
        <v>117400</v>
      </c>
      <c r="N36" s="21">
        <v>140600</v>
      </c>
      <c r="O36" s="21">
        <v>148600</v>
      </c>
      <c r="P36" s="21">
        <v>160800</v>
      </c>
      <c r="Q36" s="21">
        <v>178400</v>
      </c>
      <c r="R36" s="21">
        <v>188100</v>
      </c>
      <c r="S36" s="21">
        <v>199500</v>
      </c>
      <c r="T36" s="21"/>
      <c r="U36" s="21"/>
      <c r="V36" s="21"/>
      <c r="W36" s="21"/>
      <c r="X36" s="21"/>
      <c r="Y36" s="21"/>
    </row>
    <row r="37" spans="1:29">
      <c r="A37" s="21">
        <v>35</v>
      </c>
      <c r="B37" s="21">
        <v>48500</v>
      </c>
      <c r="C37" s="21">
        <v>48900</v>
      </c>
      <c r="D37" s="21">
        <v>50000</v>
      </c>
      <c r="E37" s="21">
        <v>52400</v>
      </c>
      <c r="F37" s="21">
        <v>56800</v>
      </c>
      <c r="G37" s="21">
        <v>58600</v>
      </c>
      <c r="H37" s="21">
        <v>61400</v>
      </c>
      <c r="I37" s="21">
        <v>72000</v>
      </c>
      <c r="J37" s="21">
        <v>78700</v>
      </c>
      <c r="K37" s="21">
        <v>92100</v>
      </c>
      <c r="L37" s="21">
        <v>103200</v>
      </c>
      <c r="M37" s="21">
        <v>120900</v>
      </c>
      <c r="N37" s="21">
        <v>144800</v>
      </c>
      <c r="O37" s="21">
        <v>153100</v>
      </c>
      <c r="P37" s="21">
        <v>165600</v>
      </c>
      <c r="Q37" s="21">
        <v>183800</v>
      </c>
      <c r="R37" s="21">
        <v>193700</v>
      </c>
      <c r="S37" s="21"/>
      <c r="T37" s="21"/>
      <c r="U37" s="21"/>
      <c r="V37" s="21"/>
      <c r="W37" s="21"/>
      <c r="X37" s="21"/>
      <c r="Y37" s="21"/>
    </row>
    <row r="38" spans="1:29">
      <c r="A38" s="21">
        <v>36</v>
      </c>
      <c r="B38" s="21">
        <v>50000</v>
      </c>
      <c r="C38" s="21">
        <v>50400</v>
      </c>
      <c r="D38" s="21">
        <v>51500</v>
      </c>
      <c r="E38" s="21">
        <v>54000</v>
      </c>
      <c r="F38" s="21">
        <v>58500</v>
      </c>
      <c r="G38" s="21">
        <v>60400</v>
      </c>
      <c r="H38" s="21">
        <v>63200</v>
      </c>
      <c r="I38" s="21">
        <v>74200</v>
      </c>
      <c r="J38" s="21">
        <v>81100</v>
      </c>
      <c r="K38" s="21">
        <v>94900</v>
      </c>
      <c r="L38" s="21">
        <v>106300</v>
      </c>
      <c r="M38" s="21">
        <v>124500</v>
      </c>
      <c r="N38" s="21">
        <v>149100</v>
      </c>
      <c r="O38" s="21">
        <v>157700</v>
      </c>
      <c r="P38" s="21">
        <v>170600</v>
      </c>
      <c r="Q38" s="21">
        <v>189300</v>
      </c>
      <c r="R38" s="21">
        <v>199500</v>
      </c>
      <c r="S38" s="21"/>
      <c r="T38" s="21"/>
      <c r="U38" s="21"/>
      <c r="V38" s="21"/>
      <c r="W38" s="21"/>
      <c r="X38" s="21"/>
      <c r="Y38" s="21"/>
    </row>
    <row r="39" spans="1:29">
      <c r="A39" s="21">
        <v>37</v>
      </c>
      <c r="B39" s="21">
        <v>51500</v>
      </c>
      <c r="C39" s="21">
        <v>51900</v>
      </c>
      <c r="D39" s="21">
        <v>53000</v>
      </c>
      <c r="E39" s="21">
        <v>55600</v>
      </c>
      <c r="F39" s="21">
        <v>60300</v>
      </c>
      <c r="G39" s="21">
        <v>62200</v>
      </c>
      <c r="H39" s="21">
        <v>65100</v>
      </c>
      <c r="I39" s="21">
        <v>76400</v>
      </c>
      <c r="J39" s="21">
        <v>83500</v>
      </c>
      <c r="K39" s="21">
        <v>97700</v>
      </c>
      <c r="L39" s="21">
        <v>109500</v>
      </c>
      <c r="M39" s="21">
        <v>128200</v>
      </c>
      <c r="N39" s="21">
        <v>153600</v>
      </c>
      <c r="O39" s="21">
        <v>162400</v>
      </c>
      <c r="P39" s="21">
        <v>175700</v>
      </c>
      <c r="Q39" s="21">
        <v>195000</v>
      </c>
      <c r="R39" s="21"/>
      <c r="S39" s="21"/>
      <c r="T39" s="21"/>
      <c r="U39" s="21"/>
      <c r="V39" s="21"/>
      <c r="W39" s="21"/>
      <c r="X39" s="21"/>
      <c r="Y39" s="21"/>
    </row>
    <row r="40" spans="1:29">
      <c r="A40" s="21">
        <v>38</v>
      </c>
      <c r="B40" s="21">
        <v>53000</v>
      </c>
      <c r="C40" s="21">
        <v>53500</v>
      </c>
      <c r="D40" s="21">
        <v>54600</v>
      </c>
      <c r="E40" s="21">
        <v>57300</v>
      </c>
      <c r="F40" s="21">
        <v>62100</v>
      </c>
      <c r="G40" s="21">
        <v>64100</v>
      </c>
      <c r="H40" s="21">
        <v>67100</v>
      </c>
      <c r="I40" s="21">
        <v>78700</v>
      </c>
      <c r="J40" s="21">
        <v>86000</v>
      </c>
      <c r="K40" s="21">
        <v>100600</v>
      </c>
      <c r="L40" s="21">
        <v>112800</v>
      </c>
      <c r="M40" s="21">
        <v>132000</v>
      </c>
      <c r="N40" s="21">
        <v>158200</v>
      </c>
      <c r="O40" s="21">
        <v>167300</v>
      </c>
      <c r="P40" s="21">
        <v>181000</v>
      </c>
      <c r="Q40" s="21"/>
      <c r="R40" s="21"/>
      <c r="S40" s="21"/>
      <c r="T40" s="21"/>
      <c r="U40" s="21"/>
      <c r="V40" s="21"/>
      <c r="W40" s="21"/>
      <c r="X40" s="21"/>
      <c r="Y40" s="21"/>
    </row>
    <row r="41" spans="1:29">
      <c r="A41" s="21">
        <v>39</v>
      </c>
      <c r="B41" s="21">
        <v>54600</v>
      </c>
      <c r="C41" s="21">
        <v>55100</v>
      </c>
      <c r="D41" s="21">
        <v>56200</v>
      </c>
      <c r="E41" s="21">
        <v>59000</v>
      </c>
      <c r="F41" s="21">
        <v>64000</v>
      </c>
      <c r="G41" s="21">
        <v>66000</v>
      </c>
      <c r="H41" s="21">
        <v>69100</v>
      </c>
      <c r="I41" s="21">
        <v>81100</v>
      </c>
      <c r="J41" s="21">
        <v>88600</v>
      </c>
      <c r="K41" s="21">
        <v>103600</v>
      </c>
      <c r="L41" s="21">
        <v>116200</v>
      </c>
      <c r="M41" s="21">
        <v>136000</v>
      </c>
      <c r="N41" s="21">
        <v>162900</v>
      </c>
      <c r="O41" s="21">
        <v>172300</v>
      </c>
      <c r="P41" s="21">
        <v>186400</v>
      </c>
      <c r="Q41" s="21"/>
      <c r="R41" s="21"/>
      <c r="S41" s="21"/>
      <c r="T41" s="21"/>
      <c r="U41" s="21"/>
      <c r="V41" s="21"/>
      <c r="W41" s="21"/>
      <c r="X41" s="21"/>
      <c r="Y41" s="21"/>
    </row>
    <row r="42" spans="1:29">
      <c r="A42" s="21">
        <v>40</v>
      </c>
      <c r="B42" s="21">
        <v>56200</v>
      </c>
      <c r="C42" s="21">
        <v>56800</v>
      </c>
      <c r="D42" s="21">
        <v>57900</v>
      </c>
      <c r="E42" s="21">
        <v>60800</v>
      </c>
      <c r="F42" s="21">
        <v>65900</v>
      </c>
      <c r="G42" s="21">
        <v>68000</v>
      </c>
      <c r="H42" s="21">
        <v>71200</v>
      </c>
      <c r="I42" s="21">
        <v>83500</v>
      </c>
      <c r="J42" s="21">
        <v>91300</v>
      </c>
      <c r="K42" s="21">
        <v>106700</v>
      </c>
      <c r="L42" s="21">
        <v>119700</v>
      </c>
      <c r="M42" s="21">
        <v>140100</v>
      </c>
      <c r="N42" s="21">
        <v>167800</v>
      </c>
      <c r="O42" s="21">
        <v>177500</v>
      </c>
      <c r="P42" s="21">
        <v>192000</v>
      </c>
      <c r="Q42" s="21"/>
      <c r="R42" s="21"/>
      <c r="S42" s="21"/>
      <c r="T42" s="21"/>
      <c r="U42" s="21"/>
      <c r="V42" s="21"/>
      <c r="W42" s="21"/>
      <c r="X42" s="21"/>
      <c r="Y42" s="21"/>
    </row>
    <row r="45" spans="1:29">
      <c r="A45" s="268" t="s">
        <v>96</v>
      </c>
      <c r="B45" s="269"/>
      <c r="C45" s="269"/>
      <c r="D45" s="270"/>
      <c r="F45" s="268" t="s">
        <v>102</v>
      </c>
      <c r="G45" s="269"/>
      <c r="H45" s="269"/>
      <c r="I45" s="270"/>
      <c r="K45" s="267" t="s">
        <v>115</v>
      </c>
      <c r="L45" s="267"/>
      <c r="M45" s="267"/>
      <c r="N45" s="267"/>
      <c r="O45" s="267"/>
      <c r="P45" s="267"/>
      <c r="Q45" s="267"/>
      <c r="R45" s="267"/>
      <c r="T45" s="268" t="s">
        <v>121</v>
      </c>
      <c r="U45" s="269"/>
      <c r="V45" s="269"/>
      <c r="W45" s="269"/>
      <c r="X45" s="269"/>
      <c r="Y45" s="269"/>
      <c r="Z45" s="269"/>
      <c r="AA45" s="269"/>
      <c r="AB45" s="269"/>
      <c r="AC45" s="270"/>
    </row>
    <row r="46" spans="1:29">
      <c r="A46" s="262" t="s">
        <v>97</v>
      </c>
      <c r="B46" s="263"/>
      <c r="C46" s="52">
        <v>43009</v>
      </c>
      <c r="D46" s="52">
        <v>43160</v>
      </c>
      <c r="F46" s="53" t="s">
        <v>104</v>
      </c>
      <c r="G46" s="53"/>
      <c r="H46" s="52">
        <v>43160</v>
      </c>
      <c r="I46" s="52">
        <v>43891</v>
      </c>
      <c r="K46" s="53" t="s">
        <v>104</v>
      </c>
      <c r="L46" s="53"/>
      <c r="M46" s="52">
        <v>43009</v>
      </c>
      <c r="N46" s="52">
        <v>43040</v>
      </c>
      <c r="O46" s="52">
        <v>43191</v>
      </c>
      <c r="P46" s="52">
        <v>43403</v>
      </c>
      <c r="Q46" s="52">
        <v>43556</v>
      </c>
      <c r="R46" s="52">
        <v>43922</v>
      </c>
      <c r="T46" s="53" t="s">
        <v>122</v>
      </c>
      <c r="U46" s="52">
        <v>42736</v>
      </c>
      <c r="V46" s="52">
        <v>42917</v>
      </c>
      <c r="W46" s="52">
        <v>43101</v>
      </c>
      <c r="X46" s="52">
        <v>43282</v>
      </c>
      <c r="Y46" s="52">
        <v>43466</v>
      </c>
      <c r="Z46" s="52">
        <v>43647</v>
      </c>
      <c r="AA46" s="52">
        <v>43831</v>
      </c>
      <c r="AB46" s="52">
        <v>44013</v>
      </c>
      <c r="AC46" s="52">
        <v>44197</v>
      </c>
    </row>
    <row r="47" spans="1:29">
      <c r="A47" s="50" t="s">
        <v>98</v>
      </c>
      <c r="B47" s="50"/>
      <c r="C47" s="50">
        <v>500</v>
      </c>
      <c r="D47" s="50">
        <v>14500</v>
      </c>
      <c r="F47" s="50" t="s">
        <v>106</v>
      </c>
      <c r="G47" s="50"/>
      <c r="H47" s="50">
        <v>500</v>
      </c>
      <c r="I47" s="50">
        <v>800</v>
      </c>
      <c r="K47" s="50" t="s">
        <v>117</v>
      </c>
      <c r="L47" s="50"/>
      <c r="M47" s="50">
        <v>205</v>
      </c>
      <c r="N47" s="50">
        <v>210</v>
      </c>
      <c r="O47" s="50">
        <v>219</v>
      </c>
      <c r="P47" s="50">
        <v>228</v>
      </c>
      <c r="Q47" s="50">
        <v>242</v>
      </c>
      <c r="R47" s="50">
        <v>265</v>
      </c>
      <c r="T47" s="50" t="s">
        <v>123</v>
      </c>
      <c r="U47" s="54">
        <v>0.04</v>
      </c>
      <c r="V47" s="54">
        <v>0.05</v>
      </c>
      <c r="W47" s="54">
        <v>7.0000000000000007E-2</v>
      </c>
      <c r="X47" s="54">
        <v>0.09</v>
      </c>
      <c r="Y47" s="54">
        <v>0.12</v>
      </c>
      <c r="Z47" s="54">
        <v>0.17</v>
      </c>
      <c r="AA47" s="54"/>
      <c r="AB47" s="54"/>
      <c r="AC47" s="54"/>
    </row>
    <row r="48" spans="1:29">
      <c r="A48" s="50" t="s">
        <v>99</v>
      </c>
      <c r="B48" s="50"/>
      <c r="C48" s="50">
        <v>650</v>
      </c>
      <c r="D48" s="50">
        <v>1625</v>
      </c>
      <c r="F48" s="50" t="s">
        <v>108</v>
      </c>
      <c r="G48" s="50"/>
      <c r="H48" s="50">
        <v>700</v>
      </c>
      <c r="I48" s="50">
        <v>1200</v>
      </c>
      <c r="K48" s="50" t="s">
        <v>118</v>
      </c>
      <c r="L48" s="50"/>
      <c r="M48" s="50">
        <v>341</v>
      </c>
      <c r="N48" s="50">
        <v>349</v>
      </c>
      <c r="O48" s="50">
        <v>364</v>
      </c>
      <c r="P48" s="50">
        <v>379</v>
      </c>
      <c r="Q48" s="50">
        <v>402</v>
      </c>
      <c r="R48" s="50">
        <v>440</v>
      </c>
      <c r="T48" s="50" t="s">
        <v>124</v>
      </c>
      <c r="U48" s="55">
        <v>42887</v>
      </c>
      <c r="V48" s="55">
        <v>42979</v>
      </c>
      <c r="W48" s="55">
        <v>43132</v>
      </c>
      <c r="X48" s="55">
        <v>43313</v>
      </c>
      <c r="Y48" s="55">
        <v>43497</v>
      </c>
      <c r="Z48" s="55">
        <v>43862</v>
      </c>
      <c r="AA48" s="55"/>
      <c r="AB48" s="55"/>
      <c r="AC48" s="55"/>
    </row>
    <row r="49" spans="1:18">
      <c r="A49" s="50" t="s">
        <v>100</v>
      </c>
      <c r="B49" s="50"/>
      <c r="C49" s="50">
        <v>1100</v>
      </c>
      <c r="D49" s="50">
        <v>2100</v>
      </c>
      <c r="F49" s="50" t="s">
        <v>110</v>
      </c>
      <c r="G49" s="50"/>
      <c r="H49" s="50">
        <v>1300</v>
      </c>
      <c r="I49" s="50">
        <v>2200</v>
      </c>
      <c r="K49" s="50" t="s">
        <v>119</v>
      </c>
      <c r="L49" s="50"/>
      <c r="M49" s="50">
        <v>511</v>
      </c>
      <c r="N49" s="50">
        <v>522</v>
      </c>
      <c r="O49" s="50">
        <v>545</v>
      </c>
      <c r="P49" s="50">
        <v>568</v>
      </c>
      <c r="Q49" s="50">
        <v>602</v>
      </c>
      <c r="R49" s="50">
        <v>658</v>
      </c>
    </row>
    <row r="50" spans="1:18">
      <c r="A50" s="50" t="s">
        <v>101</v>
      </c>
      <c r="B50" s="50"/>
      <c r="C50" s="50">
        <v>1450</v>
      </c>
      <c r="D50" s="50">
        <v>2850</v>
      </c>
      <c r="F50" s="50" t="s">
        <v>112</v>
      </c>
      <c r="G50" s="50"/>
      <c r="H50" s="50">
        <v>1800</v>
      </c>
      <c r="I50" s="50">
        <v>3000</v>
      </c>
      <c r="K50" s="50" t="s">
        <v>120</v>
      </c>
      <c r="L50" s="50"/>
      <c r="M50" s="50">
        <v>680</v>
      </c>
      <c r="N50" s="50">
        <v>695</v>
      </c>
      <c r="O50" s="50">
        <v>725</v>
      </c>
      <c r="P50" s="50">
        <v>755</v>
      </c>
      <c r="Q50" s="50">
        <v>800</v>
      </c>
      <c r="R50" s="50">
        <v>875</v>
      </c>
    </row>
    <row r="51" spans="1:18">
      <c r="A51" s="50" t="s">
        <v>103</v>
      </c>
      <c r="B51" s="50"/>
      <c r="C51" s="50">
        <v>2100</v>
      </c>
      <c r="D51" s="50">
        <v>3575</v>
      </c>
      <c r="F51" s="50" t="s">
        <v>114</v>
      </c>
      <c r="G51" s="50"/>
      <c r="H51" s="50">
        <v>3000</v>
      </c>
      <c r="I51" s="50">
        <v>5000</v>
      </c>
    </row>
    <row r="52" spans="1:18">
      <c r="A52" s="50" t="s">
        <v>105</v>
      </c>
      <c r="B52" s="50"/>
      <c r="C52" s="50">
        <v>3300</v>
      </c>
      <c r="D52" s="50">
        <v>4200</v>
      </c>
      <c r="F52" s="50" t="s">
        <v>116</v>
      </c>
      <c r="G52" s="50"/>
      <c r="H52" s="50">
        <v>4000</v>
      </c>
      <c r="I52" s="50">
        <v>7000</v>
      </c>
    </row>
    <row r="53" spans="1:18">
      <c r="A53" s="50" t="s">
        <v>107</v>
      </c>
      <c r="B53" s="50"/>
      <c r="C53" s="50">
        <v>4100</v>
      </c>
      <c r="D53" s="50">
        <v>4800</v>
      </c>
    </row>
    <row r="54" spans="1:18">
      <c r="A54" s="50" t="s">
        <v>109</v>
      </c>
      <c r="B54" s="50"/>
      <c r="C54" s="50">
        <v>5200</v>
      </c>
      <c r="D54" s="50">
        <v>6150</v>
      </c>
    </row>
    <row r="55" spans="1:18">
      <c r="A55" s="50" t="s">
        <v>111</v>
      </c>
      <c r="B55" s="50"/>
      <c r="C55" s="50">
        <v>5700</v>
      </c>
      <c r="D55" s="50">
        <v>8900</v>
      </c>
    </row>
    <row r="56" spans="1:18">
      <c r="A56" s="50" t="s">
        <v>113</v>
      </c>
      <c r="B56" s="50"/>
      <c r="C56" s="50">
        <v>6200</v>
      </c>
      <c r="D56" s="50">
        <v>10500</v>
      </c>
    </row>
  </sheetData>
  <sheetProtection password="CE26" sheet="1" objects="1" scenarios="1" selectLockedCells="1" selectUnlockedCells="1"/>
  <mergeCells count="6">
    <mergeCell ref="A46:B46"/>
    <mergeCell ref="AA1:AC1"/>
    <mergeCell ref="K45:R45"/>
    <mergeCell ref="T45:AC45"/>
    <mergeCell ref="F45:I45"/>
    <mergeCell ref="A45:D45"/>
  </mergeCells>
  <pageMargins left="0.7" right="0.7" top="0.75" bottom="0.75" header="0.3" footer="0.3"/>
</worksheet>
</file>

<file path=xl/worksheets/sheet13.xml><?xml version="1.0" encoding="utf-8"?>
<worksheet xmlns="http://schemas.openxmlformats.org/spreadsheetml/2006/main" xmlns:r="http://schemas.openxmlformats.org/officeDocument/2006/relationships">
  <sheetPr codeName="Sheet10">
    <tabColor rgb="FF92D050"/>
  </sheetPr>
  <dimension ref="A1:J44"/>
  <sheetViews>
    <sheetView tabSelected="1" zoomScale="85" zoomScaleNormal="85" workbookViewId="0">
      <selection activeCell="H45" sqref="H45"/>
    </sheetView>
  </sheetViews>
  <sheetFormatPr defaultColWidth="9.1796875" defaultRowHeight="20.149999999999999" customHeight="1"/>
  <cols>
    <col min="1" max="1" width="4" style="42" customWidth="1"/>
    <col min="2" max="2" width="37.1796875" style="42" bestFit="1" customWidth="1"/>
    <col min="3" max="3" width="3.54296875" style="42" customWidth="1"/>
    <col min="4" max="4" width="9.7265625" style="42" hidden="1" customWidth="1"/>
    <col min="5" max="5" width="4.1796875" style="42" hidden="1" customWidth="1"/>
    <col min="6" max="6" width="10" style="42" hidden="1" customWidth="1"/>
    <col min="7" max="16384" width="9.1796875" style="42"/>
  </cols>
  <sheetData>
    <row r="1" spans="1:10" ht="20.149999999999999" customHeight="1">
      <c r="A1" s="58"/>
      <c r="B1" s="58"/>
      <c r="C1" s="58"/>
      <c r="D1" s="58"/>
      <c r="E1" s="58"/>
      <c r="F1" s="58"/>
      <c r="G1" s="58"/>
      <c r="H1" s="58"/>
    </row>
    <row r="2" spans="1:10" ht="20.149999999999999" customHeight="1">
      <c r="A2" s="58"/>
      <c r="B2" s="58"/>
      <c r="C2" s="58"/>
      <c r="D2" s="58"/>
      <c r="E2" s="58"/>
      <c r="F2" s="58"/>
      <c r="G2" s="58"/>
      <c r="H2" s="58"/>
    </row>
    <row r="3" spans="1:10" ht="20.149999999999999" customHeight="1">
      <c r="A3" s="58"/>
      <c r="B3" s="57" t="s">
        <v>15</v>
      </c>
      <c r="C3" s="58"/>
      <c r="D3" s="59" t="s">
        <v>52</v>
      </c>
      <c r="E3" s="58"/>
      <c r="F3" s="59" t="s">
        <v>80</v>
      </c>
      <c r="G3" s="58"/>
      <c r="H3" s="58"/>
    </row>
    <row r="4" spans="1:10" ht="20.149999999999999" customHeight="1">
      <c r="A4" s="58"/>
      <c r="B4" s="63" t="s">
        <v>16</v>
      </c>
      <c r="C4" s="58"/>
      <c r="D4" s="60" t="s">
        <v>53</v>
      </c>
      <c r="E4" s="58"/>
      <c r="F4" s="61">
        <v>43831</v>
      </c>
      <c r="G4" s="58"/>
      <c r="H4" s="58"/>
    </row>
    <row r="5" spans="1:10" ht="20.149999999999999" customHeight="1">
      <c r="A5" s="58"/>
      <c r="B5" s="63" t="s">
        <v>17</v>
      </c>
      <c r="C5" s="58"/>
      <c r="D5" s="60" t="s">
        <v>54</v>
      </c>
      <c r="E5" s="58"/>
      <c r="F5" s="61">
        <v>43862</v>
      </c>
      <c r="G5" s="58"/>
      <c r="H5" s="58"/>
      <c r="J5" s="56"/>
    </row>
    <row r="6" spans="1:10" ht="20.149999999999999" customHeight="1">
      <c r="A6" s="58"/>
      <c r="B6" s="64" t="s">
        <v>18</v>
      </c>
      <c r="C6" s="58"/>
      <c r="D6" s="60" t="s">
        <v>55</v>
      </c>
      <c r="E6" s="58"/>
      <c r="F6" s="61">
        <v>43891</v>
      </c>
      <c r="G6" s="58"/>
      <c r="H6" s="58"/>
    </row>
    <row r="7" spans="1:10" ht="20.149999999999999" customHeight="1">
      <c r="A7" s="58"/>
      <c r="B7" s="63" t="s">
        <v>19</v>
      </c>
      <c r="C7" s="58"/>
      <c r="D7" s="60" t="s">
        <v>56</v>
      </c>
      <c r="E7" s="58"/>
      <c r="F7" s="61">
        <v>43922</v>
      </c>
      <c r="G7" s="58"/>
      <c r="H7" s="58"/>
    </row>
    <row r="8" spans="1:10" ht="20.149999999999999" customHeight="1">
      <c r="A8" s="58"/>
      <c r="B8" s="63" t="s">
        <v>20</v>
      </c>
      <c r="C8" s="58"/>
      <c r="D8" s="60" t="s">
        <v>57</v>
      </c>
      <c r="E8" s="58"/>
      <c r="F8" s="61">
        <v>43952</v>
      </c>
      <c r="G8" s="58"/>
      <c r="H8" s="58"/>
    </row>
    <row r="9" spans="1:10" ht="20.149999999999999" customHeight="1">
      <c r="A9" s="58"/>
      <c r="B9" s="63" t="s">
        <v>21</v>
      </c>
      <c r="C9" s="58"/>
      <c r="D9" s="60" t="s">
        <v>58</v>
      </c>
      <c r="E9" s="58"/>
      <c r="F9" s="61">
        <v>43983</v>
      </c>
      <c r="G9" s="58"/>
      <c r="H9" s="58"/>
    </row>
    <row r="10" spans="1:10" ht="20.149999999999999" customHeight="1">
      <c r="A10" s="58"/>
      <c r="B10" s="63" t="s">
        <v>22</v>
      </c>
      <c r="C10" s="58"/>
      <c r="D10" s="60" t="s">
        <v>59</v>
      </c>
      <c r="E10" s="58"/>
      <c r="F10" s="61">
        <v>44013</v>
      </c>
      <c r="G10" s="58"/>
      <c r="H10" s="58"/>
    </row>
    <row r="11" spans="1:10" ht="20.149999999999999" customHeight="1">
      <c r="A11" s="58"/>
      <c r="B11" s="63" t="s">
        <v>23</v>
      </c>
      <c r="C11" s="58"/>
      <c r="D11" s="60" t="s">
        <v>60</v>
      </c>
      <c r="E11" s="58"/>
      <c r="F11" s="61">
        <v>44044</v>
      </c>
      <c r="G11" s="58"/>
      <c r="H11" s="58"/>
    </row>
    <row r="12" spans="1:10" ht="20.149999999999999" customHeight="1">
      <c r="A12" s="58"/>
      <c r="B12" s="64" t="s">
        <v>24</v>
      </c>
      <c r="C12" s="58"/>
      <c r="D12" s="60" t="s">
        <v>61</v>
      </c>
      <c r="E12" s="58"/>
      <c r="F12" s="61">
        <v>44075</v>
      </c>
      <c r="G12" s="58"/>
      <c r="H12" s="58"/>
    </row>
    <row r="13" spans="1:10" ht="20.149999999999999" customHeight="1">
      <c r="A13" s="58"/>
      <c r="B13" s="63" t="s">
        <v>25</v>
      </c>
      <c r="C13" s="58"/>
      <c r="D13" s="60" t="s">
        <v>62</v>
      </c>
      <c r="E13" s="58"/>
      <c r="F13" s="61">
        <v>44105</v>
      </c>
      <c r="G13" s="58"/>
      <c r="H13" s="58"/>
    </row>
    <row r="14" spans="1:10" ht="20.149999999999999" customHeight="1">
      <c r="A14" s="58"/>
      <c r="B14" s="63" t="s">
        <v>26</v>
      </c>
      <c r="C14" s="58"/>
      <c r="D14" s="60" t="s">
        <v>63</v>
      </c>
      <c r="E14" s="58"/>
      <c r="F14" s="61">
        <v>44136</v>
      </c>
      <c r="G14" s="58"/>
      <c r="H14" s="58"/>
    </row>
    <row r="15" spans="1:10" ht="20.149999999999999" customHeight="1">
      <c r="A15" s="58"/>
      <c r="B15" s="64" t="s">
        <v>27</v>
      </c>
      <c r="C15" s="58"/>
      <c r="D15" s="60" t="s">
        <v>64</v>
      </c>
      <c r="E15" s="58"/>
      <c r="F15" s="61">
        <v>44166</v>
      </c>
      <c r="G15" s="58"/>
      <c r="H15" s="58"/>
    </row>
    <row r="16" spans="1:10" ht="20.149999999999999" customHeight="1">
      <c r="A16" s="58"/>
      <c r="B16" s="63" t="s">
        <v>28</v>
      </c>
      <c r="C16" s="58"/>
      <c r="D16" s="60" t="s">
        <v>65</v>
      </c>
      <c r="E16" s="58"/>
      <c r="F16" s="58"/>
      <c r="G16" s="58"/>
      <c r="H16" s="58"/>
    </row>
    <row r="17" spans="1:8" ht="20.149999999999999" customHeight="1">
      <c r="A17" s="58"/>
      <c r="B17" s="63" t="s">
        <v>29</v>
      </c>
      <c r="C17" s="58"/>
      <c r="D17" s="60" t="s">
        <v>66</v>
      </c>
      <c r="E17" s="58"/>
      <c r="F17" s="58"/>
      <c r="G17" s="58"/>
      <c r="H17" s="58"/>
    </row>
    <row r="18" spans="1:8" ht="20.149999999999999" customHeight="1">
      <c r="A18" s="58"/>
      <c r="B18" s="64" t="s">
        <v>30</v>
      </c>
      <c r="C18" s="58"/>
      <c r="D18" s="60" t="s">
        <v>67</v>
      </c>
      <c r="E18" s="58"/>
      <c r="F18" s="58"/>
      <c r="G18" s="58"/>
      <c r="H18" s="58"/>
    </row>
    <row r="19" spans="1:8" ht="20.149999999999999" customHeight="1">
      <c r="A19" s="58"/>
      <c r="B19" s="64" t="s">
        <v>31</v>
      </c>
      <c r="C19" s="58"/>
      <c r="D19" s="60" t="s">
        <v>68</v>
      </c>
      <c r="E19" s="58"/>
      <c r="F19" s="58"/>
      <c r="G19" s="58"/>
      <c r="H19" s="58"/>
    </row>
    <row r="20" spans="1:8" ht="20.149999999999999" customHeight="1">
      <c r="A20" s="58"/>
      <c r="B20" s="65" t="s">
        <v>32</v>
      </c>
      <c r="C20" s="58"/>
      <c r="D20" s="60" t="s">
        <v>69</v>
      </c>
      <c r="E20" s="58"/>
      <c r="F20" s="58"/>
      <c r="G20" s="58"/>
      <c r="H20" s="58"/>
    </row>
    <row r="21" spans="1:8" ht="20.149999999999999" customHeight="1">
      <c r="A21" s="58"/>
      <c r="B21" s="64" t="s">
        <v>33</v>
      </c>
      <c r="C21" s="58"/>
      <c r="D21" s="60" t="s">
        <v>70</v>
      </c>
      <c r="E21" s="58"/>
      <c r="F21" s="58"/>
      <c r="G21" s="58"/>
      <c r="H21" s="58"/>
    </row>
    <row r="22" spans="1:8" ht="20.149999999999999" customHeight="1">
      <c r="A22" s="58"/>
      <c r="B22" s="64" t="s">
        <v>34</v>
      </c>
      <c r="C22" s="58"/>
      <c r="D22" s="60" t="s">
        <v>71</v>
      </c>
      <c r="E22" s="58"/>
      <c r="F22" s="58"/>
      <c r="G22" s="58"/>
      <c r="H22" s="58"/>
    </row>
    <row r="23" spans="1:8" ht="20.149999999999999" customHeight="1">
      <c r="A23" s="58"/>
      <c r="B23" s="64" t="s">
        <v>35</v>
      </c>
      <c r="C23" s="58"/>
      <c r="D23" s="60" t="s">
        <v>72</v>
      </c>
      <c r="E23" s="58"/>
      <c r="F23" s="58"/>
      <c r="G23" s="58"/>
      <c r="H23" s="58"/>
    </row>
    <row r="24" spans="1:8" ht="20.149999999999999" customHeight="1">
      <c r="A24" s="58"/>
      <c r="B24" s="65" t="s">
        <v>36</v>
      </c>
      <c r="C24" s="58"/>
      <c r="D24" s="60" t="s">
        <v>73</v>
      </c>
      <c r="E24" s="58"/>
      <c r="F24" s="58"/>
      <c r="G24" s="58"/>
      <c r="H24" s="58"/>
    </row>
    <row r="25" spans="1:8" ht="20.149999999999999" customHeight="1">
      <c r="A25" s="58"/>
      <c r="B25" s="65" t="s">
        <v>37</v>
      </c>
      <c r="C25" s="58"/>
      <c r="D25" s="60" t="s">
        <v>74</v>
      </c>
      <c r="E25" s="58"/>
      <c r="F25" s="58"/>
      <c r="G25" s="58"/>
      <c r="H25" s="58"/>
    </row>
    <row r="26" spans="1:8" ht="20.149999999999999" customHeight="1">
      <c r="A26" s="58"/>
      <c r="B26" s="63" t="s">
        <v>38</v>
      </c>
      <c r="C26" s="58"/>
      <c r="D26" s="60" t="s">
        <v>75</v>
      </c>
      <c r="E26" s="58"/>
      <c r="F26" s="58"/>
      <c r="G26" s="58"/>
      <c r="H26" s="58"/>
    </row>
    <row r="27" spans="1:8" ht="20.149999999999999" customHeight="1">
      <c r="A27" s="58"/>
      <c r="B27" s="63" t="s">
        <v>39</v>
      </c>
      <c r="C27" s="58"/>
      <c r="D27" s="62" t="s">
        <v>76</v>
      </c>
      <c r="E27" s="58"/>
      <c r="F27" s="58"/>
      <c r="G27" s="58"/>
      <c r="H27" s="58"/>
    </row>
    <row r="28" spans="1:8" ht="20.149999999999999" customHeight="1">
      <c r="A28" s="58"/>
      <c r="B28" s="63" t="s">
        <v>40</v>
      </c>
      <c r="C28" s="58"/>
      <c r="D28" s="58"/>
      <c r="E28" s="58"/>
      <c r="F28" s="58"/>
      <c r="G28" s="58"/>
      <c r="H28" s="58"/>
    </row>
    <row r="29" spans="1:8" ht="20.149999999999999" customHeight="1">
      <c r="A29" s="58"/>
      <c r="B29" s="64" t="s">
        <v>41</v>
      </c>
      <c r="C29" s="58"/>
      <c r="D29" s="58"/>
      <c r="E29" s="58"/>
      <c r="F29" s="58"/>
      <c r="G29" s="58"/>
      <c r="H29" s="58"/>
    </row>
    <row r="30" spans="1:8" ht="20.149999999999999" customHeight="1">
      <c r="A30" s="58"/>
      <c r="B30" s="64" t="s">
        <v>42</v>
      </c>
      <c r="C30" s="58"/>
      <c r="D30" s="58"/>
      <c r="E30" s="58"/>
      <c r="F30" s="58"/>
      <c r="G30" s="58"/>
      <c r="H30" s="58"/>
    </row>
    <row r="31" spans="1:8" ht="20.149999999999999" customHeight="1">
      <c r="A31" s="58"/>
      <c r="B31" s="63" t="s">
        <v>43</v>
      </c>
      <c r="C31" s="58"/>
      <c r="D31" s="58"/>
      <c r="E31" s="58"/>
      <c r="F31" s="58"/>
      <c r="G31" s="58"/>
      <c r="H31" s="58"/>
    </row>
    <row r="32" spans="1:8" ht="20.149999999999999" customHeight="1">
      <c r="A32" s="58"/>
      <c r="B32" s="64" t="s">
        <v>44</v>
      </c>
      <c r="C32" s="58"/>
      <c r="D32" s="58"/>
      <c r="E32" s="58"/>
      <c r="F32" s="58"/>
      <c r="G32" s="58"/>
      <c r="H32" s="58"/>
    </row>
    <row r="33" spans="1:8" ht="20.149999999999999" customHeight="1">
      <c r="A33" s="58"/>
      <c r="B33" s="63" t="s">
        <v>45</v>
      </c>
      <c r="C33" s="58"/>
      <c r="D33" s="58"/>
      <c r="E33" s="58"/>
      <c r="F33" s="58"/>
      <c r="G33" s="58"/>
      <c r="H33" s="58"/>
    </row>
    <row r="34" spans="1:8" ht="20.149999999999999" customHeight="1">
      <c r="A34" s="58"/>
      <c r="B34" s="63" t="s">
        <v>46</v>
      </c>
      <c r="C34" s="58"/>
      <c r="D34" s="58"/>
      <c r="E34" s="58"/>
      <c r="F34" s="58"/>
      <c r="G34" s="58"/>
      <c r="H34" s="58"/>
    </row>
    <row r="35" spans="1:8" ht="20.149999999999999" customHeight="1">
      <c r="A35" s="58"/>
      <c r="B35" s="64" t="s">
        <v>47</v>
      </c>
      <c r="C35" s="58"/>
      <c r="D35" s="58"/>
      <c r="E35" s="58"/>
      <c r="F35" s="58"/>
      <c r="G35" s="58"/>
      <c r="H35" s="58"/>
    </row>
    <row r="36" spans="1:8" ht="20.149999999999999" customHeight="1">
      <c r="A36" s="58"/>
      <c r="B36" s="64" t="s">
        <v>48</v>
      </c>
      <c r="C36" s="58"/>
      <c r="D36" s="58"/>
      <c r="E36" s="58"/>
      <c r="F36" s="58"/>
      <c r="G36" s="58"/>
      <c r="H36" s="58"/>
    </row>
    <row r="37" spans="1:8" ht="20.149999999999999" customHeight="1">
      <c r="A37" s="58"/>
      <c r="B37" s="63" t="s">
        <v>49</v>
      </c>
      <c r="C37" s="58"/>
      <c r="D37" s="58"/>
      <c r="E37" s="58"/>
      <c r="F37" s="58"/>
      <c r="G37" s="58"/>
      <c r="H37" s="58"/>
    </row>
    <row r="38" spans="1:8" ht="20.149999999999999" customHeight="1">
      <c r="A38" s="58"/>
      <c r="B38" s="63" t="s">
        <v>50</v>
      </c>
      <c r="C38" s="58"/>
      <c r="D38" s="58"/>
      <c r="E38" s="58"/>
      <c r="F38" s="58"/>
      <c r="G38" s="58"/>
      <c r="H38" s="58"/>
    </row>
    <row r="39" spans="1:8" ht="20.149999999999999" customHeight="1">
      <c r="A39" s="58"/>
      <c r="B39" s="65" t="s">
        <v>51</v>
      </c>
      <c r="C39" s="58"/>
      <c r="D39" s="58"/>
      <c r="E39" s="58"/>
      <c r="F39" s="58"/>
      <c r="G39" s="58"/>
      <c r="H39" s="58"/>
    </row>
    <row r="40" spans="1:8" ht="20.149999999999999" customHeight="1">
      <c r="B40" s="1"/>
    </row>
    <row r="41" spans="1:8" ht="20.149999999999999" customHeight="1">
      <c r="B41" s="1"/>
    </row>
    <row r="42" spans="1:8" ht="20.149999999999999" customHeight="1">
      <c r="B42" s="1"/>
    </row>
    <row r="43" spans="1:8" ht="20.149999999999999" customHeight="1">
      <c r="B43" s="1"/>
    </row>
    <row r="44" spans="1:8" ht="20.149999999999999" customHeight="1">
      <c r="B44" s="2"/>
    </row>
  </sheetData>
  <sheetProtection password="CE26" sheet="1" objects="1" scenarios="1" selectLockedCells="1"/>
  <pageMargins left="0.7" right="0.7" top="0.75" bottom="0.75" header="0.3" footer="0.3"/>
  <tableParts count="3">
    <tablePart r:id="rId1"/>
    <tablePart r:id="rId2"/>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23</vt:i4>
      </vt:variant>
    </vt:vector>
  </HeadingPairs>
  <TitlesOfParts>
    <vt:vector size="36" baseType="lpstr">
      <vt:lpstr>Sheet4</vt:lpstr>
      <vt:lpstr>Instruction</vt:lpstr>
      <vt:lpstr>Master</vt:lpstr>
      <vt:lpstr>GA55 Check</vt:lpstr>
      <vt:lpstr>Sheet1</vt:lpstr>
      <vt:lpstr>Sheet3</vt:lpstr>
      <vt:lpstr>GA55 Main</vt:lpstr>
      <vt:lpstr>Other Ded.</vt:lpstr>
      <vt:lpstr>Summary</vt:lpstr>
      <vt:lpstr>Tax Calculaton Old</vt:lpstr>
      <vt:lpstr>Tax Calculaton New</vt:lpstr>
      <vt:lpstr>7TH Pay Chart</vt:lpstr>
      <vt:lpstr>Post at Office</vt:lpstr>
      <vt:lpstr>'GA55 Check'!Employee_Data</vt:lpstr>
      <vt:lpstr>'GA55 Main'!Employee_Data</vt:lpstr>
      <vt:lpstr>'Tax Calculaton New'!Employee_Data</vt:lpstr>
      <vt:lpstr>Employee_Data</vt:lpstr>
      <vt:lpstr>Employee_Data_2</vt:lpstr>
      <vt:lpstr>'GA55 Check'!Employee_Names</vt:lpstr>
      <vt:lpstr>'GA55 Main'!Employee_Names</vt:lpstr>
      <vt:lpstr>'Tax Calculaton New'!Employee_Names</vt:lpstr>
      <vt:lpstr>Employee_Names</vt:lpstr>
      <vt:lpstr>'GA55 Check'!Months_Name</vt:lpstr>
      <vt:lpstr>'GA55 Main'!Months_Name</vt:lpstr>
      <vt:lpstr>'Tax Calculaton New'!Months_Name</vt:lpstr>
      <vt:lpstr>Months_Name</vt:lpstr>
      <vt:lpstr>'GA55 Check'!Pay_Level</vt:lpstr>
      <vt:lpstr>'GA55 Main'!Pay_Level</vt:lpstr>
      <vt:lpstr>'Tax Calculaton New'!Pay_Level</vt:lpstr>
      <vt:lpstr>Pay_Level</vt:lpstr>
      <vt:lpstr>'GA55 Check'!Post_At_Office</vt:lpstr>
      <vt:lpstr>'GA55 Main'!Post_At_Office</vt:lpstr>
      <vt:lpstr>'Tax Calculaton New'!Post_At_Office</vt:lpstr>
      <vt:lpstr>Post_At_Office</vt:lpstr>
      <vt:lpstr>SI_GPF</vt:lpstr>
      <vt:lpstr>Tax_data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 User</cp:lastModifiedBy>
  <cp:lastPrinted>2020-11-06T06:04:11Z</cp:lastPrinted>
  <dcterms:created xsi:type="dcterms:W3CDTF">2020-10-30T14:28:28Z</dcterms:created>
  <dcterms:modified xsi:type="dcterms:W3CDTF">2020-11-06T08:49:29Z</dcterms:modified>
</cp:coreProperties>
</file>